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6.xml.rels" ContentType="application/vnd.openxmlformats-package.relationships+xml"/>
  <Override PartName="/xl/worksheets/_rels/sheet14.xml.rels" ContentType="application/vnd.openxmlformats-package.relationships+xml"/>
  <Override PartName="/xl/worksheets/_rels/sheet13.xml.rels" ContentType="application/vnd.openxmlformats-package.relationships+xml"/>
  <Override PartName="/xl/worksheets/_rels/sheet9.xml.rels" ContentType="application/vnd.openxmlformats-package.relationships+xml"/>
  <Override PartName="/xl/worksheets/_rels/sheet8.xml.rels" ContentType="application/vnd.openxmlformats-package.relationships+xml"/>
  <Override PartName="/xl/worksheets/_rels/sheet12.xml.rels" ContentType="application/vnd.openxmlformats-package.relationships+xml"/>
  <Override PartName="/xl/worksheets/_rels/sheet5.xml.rels" ContentType="application/vnd.openxmlformats-package.relationships+xml"/>
  <Override PartName="/xl/worksheets/_rels/sheet17.xml.rels" ContentType="application/vnd.openxmlformats-package.relationships+xml"/>
  <Override PartName="/xl/worksheets/_rels/sheet15.xml.rels" ContentType="application/vnd.openxmlformats-package.relationships+xml"/>
  <Override PartName="/xl/worksheets/_rels/sheet7.xml.rels" ContentType="application/vnd.openxmlformats-package.relationships+xml"/>
  <Override PartName="/xl/worksheets/_rels/sheet11.xml.rels" ContentType="application/vnd.openxmlformats-package.relationships+xml"/>
  <Override PartName="/xl/worksheets/_rels/sheet4.xml.rels" ContentType="application/vnd.openxmlformats-package.relationships+xml"/>
  <Override PartName="/xl/worksheets/_rels/sheet1.xml.rels" ContentType="application/vnd.openxmlformats-package.relationships+xml"/>
  <Override PartName="/xl/worksheets/_rels/sheet10.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9.png" ContentType="image/png"/>
  <Override PartName="/xl/media/image13.png" ContentType="image/png"/>
  <Override PartName="/xl/media/image8.png" ContentType="image/png"/>
  <Override PartName="/xl/media/image16.png" ContentType="image/png"/>
  <Override PartName="/xl/media/image15.png" ContentType="image/png"/>
  <Override PartName="/xl/media/image14.png" ContentType="image/png"/>
  <Override PartName="/xl/media/image1.png" ContentType="image/png"/>
  <Override PartName="/xl/media/image2.png" ContentType="image/png"/>
  <Override PartName="/xl/media/image3.png" ContentType="image/png"/>
  <Override PartName="/xl/media/image4.png" ContentType="image/png"/>
  <Override PartName="/xl/media/image5.png" ContentType="image/png"/>
  <Override PartName="/xl/media/image10.png" ContentType="image/png"/>
  <Override PartName="/xl/media/image6.png" ContentType="image/png"/>
  <Override PartName="/xl/media/image11.png" ContentType="image/png"/>
  <Override PartName="/xl/media/image7.png" ContentType="image/png"/>
  <Override PartName="/xl/media/image12.png" ContentType="image/png"/>
  <Override PartName="/xl/charts/chart1.xml" ContentType="application/vnd.openxmlformats-officedocument.drawingml.chart+xml"/>
  <Override PartName="/xl/charts/chart13.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drawings/_rels/drawing8.xml.rels" ContentType="application/vnd.openxmlformats-package.relationships+xml"/>
  <Override PartName="/xl/drawings/_rels/drawing9.xml.rels" ContentType="application/vnd.openxmlformats-package.relationships+xml"/>
  <Override PartName="/xl/drawings/_rels/drawing3.xml.rels" ContentType="application/vnd.openxmlformats-package.relationships+xml"/>
  <Override PartName="/xl/drawings/_rels/drawing13.xml.rels" ContentType="application/vnd.openxmlformats-package.relationships+xml"/>
  <Override PartName="/xl/drawings/_rels/drawing10.xml.rels" ContentType="application/vnd.openxmlformats-package.relationships+xml"/>
  <Override PartName="/xl/drawings/_rels/drawing15.xml.rels" ContentType="application/vnd.openxmlformats-package.relationships+xml"/>
  <Override PartName="/xl/drawings/_rels/drawing14.xml.rels" ContentType="application/vnd.openxmlformats-package.relationships+xml"/>
  <Override PartName="/xl/drawings/_rels/drawing11.xml.rels" ContentType="application/vnd.openxmlformats-package.relationships+xml"/>
  <Override PartName="/xl/drawings/_rels/drawing1.xml.rels" ContentType="application/vnd.openxmlformats-package.relationships+xml"/>
  <Override PartName="/xl/drawings/_rels/drawing4.xml.rels" ContentType="application/vnd.openxmlformats-package.relationships+xml"/>
  <Override PartName="/xl/drawings/_rels/drawing5.xml.rels" ContentType="application/vnd.openxmlformats-package.relationships+xml"/>
  <Override PartName="/xl/drawings/_rels/drawing12.xml.rels" ContentType="application/vnd.openxmlformats-package.relationships+xml"/>
  <Override PartName="/xl/drawings/_rels/drawing2.xml.rels" ContentType="application/vnd.openxmlformats-package.relationships+xml"/>
  <Override PartName="/xl/drawings/_rels/drawing6.xml.rels" ContentType="application/vnd.openxmlformats-package.relationships+xml"/>
  <Override PartName="/xl/drawings/_rels/drawing7.xml.rels" ContentType="application/vnd.openxmlformats-package.relationships+xml"/>
  <Override PartName="/xl/drawings/drawing9.xml" ContentType="application/vnd.openxmlformats-officedocument.drawing+xml"/>
  <Override PartName="/xl/drawings/drawing13.xml" ContentType="application/vnd.openxmlformats-officedocument.drawing+xml"/>
  <Override PartName="/xl/drawings/drawing8.xml" ContentType="application/vnd.openxmlformats-officedocument.drawing+xml"/>
  <Override PartName="/xl/drawings/vmlDrawing1.vml" ContentType="application/vnd.openxmlformats-officedocument.vmlDrawing"/>
  <Override PartName="/xl/drawings/drawing6.xml" ContentType="application/vnd.openxmlformats-officedocument.drawing+xml"/>
  <Override PartName="/xl/drawings/drawing11.xml" ContentType="application/vnd.openxmlformats-officedocument.drawing+xml"/>
  <Override PartName="/xl/drawings/drawing15.xml" ContentType="application/vnd.openxmlformats-officedocument.drawing+xml"/>
  <Override PartName="/xl/drawings/drawing14.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10.xml" ContentType="application/vnd.openxmlformats-officedocument.drawing+xml"/>
  <Override PartName="/xl/drawings/drawing7.xml" ContentType="application/vnd.openxmlformats-officedocument.drawing+xml"/>
  <Override PartName="/xl/drawings/drawing12.xml" ContentType="application/vnd.openxmlformats-officedocument.drawing+xml"/>
  <Override PartName="/xl/comments1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docMetadata/LabelInfo.xml" ContentType="applicatio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8" Type="http://schemas.microsoft.com/office/2020/02/relationships/classificationlabels" Target="docMetadata/LabelInfo.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2" activeTab="15"/>
  </bookViews>
  <sheets>
    <sheet name="0.1 Version Control" sheetId="1" state="hidden" r:id="rId2"/>
    <sheet name="0.2 Introduction" sheetId="2" state="hidden" r:id="rId3"/>
    <sheet name="1. Summary of Scheme" sheetId="3" state="visible" r:id="rId4"/>
    <sheet name="2.1 Policy Check" sheetId="4" state="visible" r:id="rId5"/>
    <sheet name="2.2 Policy Conflict Log" sheetId="5" state="visible" r:id="rId6"/>
    <sheet name="3.1 Safety Check" sheetId="6" state="visible" r:id="rId7"/>
    <sheet name="3.2 Critical Issues Log" sheetId="7" state="visible" r:id="rId8"/>
    <sheet name="4.1 Street Check" sheetId="8" state="visible" r:id="rId9"/>
    <sheet name="4.2 Street Placemaking Check" sheetId="9" state="visible" r:id="rId10"/>
    <sheet name="5.1 Path Check" sheetId="10" state="visible" r:id="rId11"/>
    <sheet name="5.2 Path Placemaking Check" sheetId="11" state="visible" r:id="rId12"/>
    <sheet name="6. JAT Check" sheetId="12" state="visible" r:id="rId13"/>
    <sheet name="7.1 Results Summary" sheetId="13" state="visible" r:id="rId14"/>
    <sheet name="7.2 Results Further Analysis" sheetId="14" state="visible" r:id="rId15"/>
    <sheet name="7.3 Results Export" sheetId="15" state="visible" r:id="rId16"/>
    <sheet name="DALog" sheetId="16" state="visible" r:id="rId17"/>
    <sheet name="8.1 Lookups&amp;Formulae1" sheetId="17" state="hidden" r:id="rId18"/>
    <sheet name="8.2 Lookups&amp;Forumlae2" sheetId="18" state="hidden" r:id="rId19"/>
  </sheets>
  <definedNames>
    <definedName function="false" hidden="false" localSheetId="4" name="_xlnm.Print_Area" vbProcedure="false">'2.2 Policy Conflict Log'!$F$3:$M$23</definedName>
    <definedName function="false" hidden="false" localSheetId="4" name="_xlnm.Print_Titles" vbProcedure="false">'2.2 Policy Conflict Log'!$6:$6</definedName>
    <definedName function="false" hidden="false" localSheetId="5" name="_xlnm.Print_Area" vbProcedure="false">'3.1 Safety Check'!$A$1:$N$25</definedName>
    <definedName function="false" hidden="false" localSheetId="6" name="_xlnm.Print_Area" vbProcedure="false">'3.2 Critical Issues Log'!$F$3:$M$23</definedName>
    <definedName function="false" hidden="false" localSheetId="6" name="_xlnm.Print_Titles" vbProcedure="false">'3.2 Critical Issues Log'!$6:$6</definedName>
    <definedName function="false" hidden="false" localSheetId="7" name="_xlnm.Print_Area" vbProcedure="false">'4.1 Street Check'!$A$1:$N$10</definedName>
    <definedName function="false" hidden="false" localSheetId="8" name="_xlnm.Print_Area" vbProcedure="false">'4.2 Street Placemaking Check'!$A$1:$L$47</definedName>
    <definedName function="false" hidden="false" localSheetId="9" name="_xlnm.Print_Area" vbProcedure="false">'5.1 Path Check'!$A$1:$N$11</definedName>
    <definedName function="false" hidden="false" localSheetId="10" name="_xlnm.Print_Area" vbProcedure="false">'5.2 Path Placemaking Check'!$A$1:$M$8</definedName>
    <definedName function="false" hidden="false" localSheetId="11" name="_xlnm.Print_Area" vbProcedure="false">'6. JAT Check'!$G$2:$P$1048576</definedName>
    <definedName function="false" hidden="false" localSheetId="14" name="_xlnm.Print_Titles" vbProcedure="false">'7.3 Results Export'!$1:$4</definedName>
    <definedName function="false" hidden="false" name="JAT_Toggle" vbProcedure="false">'1. summary of scheme'!#ref!</definedName>
    <definedName function="false" hidden="false" name="Lookup" vbProcedure="false">INDEX(#REF!, MATCH(#REF!,#REF!,0),2)</definedName>
    <definedName function="false" hidden="false" localSheetId="0" name="ATEPAF_52" vbProcedure="false">#REF!</definedName>
    <definedName function="false" hidden="false" localSheetId="0" name="ATEPAF_53" vbProcedure="false">#REF!</definedName>
    <definedName function="false" hidden="false" localSheetId="0" name="ATEPAF_54" vbProcedure="false">#REF!</definedName>
    <definedName function="false" hidden="false" localSheetId="4" name="ATEPAF_52" vbProcedure="false">'2.2 policy conflict log'!#ref!</definedName>
    <definedName function="false" hidden="false" localSheetId="4" name="ATEPAF_53" vbProcedure="false">'2.2 policy conflict log'!#ref!</definedName>
    <definedName function="false" hidden="false" localSheetId="4" name="Lookup" vbProcedure="false">INDEX('2.2 policy conflict log'!#ref!, MATCH('2.2 policy conflict log'!#ref!,'2.2 policy conflict log'!#ref!,0),2)</definedName>
    <definedName function="false" hidden="false" localSheetId="6" name="ATEPAF_52" vbProcedure="false">#REF!</definedName>
    <definedName function="false" hidden="false" localSheetId="6" name="ATEPAF_53" vbProcedure="false">#REF!</definedName>
    <definedName function="false" hidden="false" localSheetId="6" name="Lookup" vbProcedure="false">INDEX(#REF!, MATCH('3.2 critical issues log'!#ref!,#REF!,0),2)</definedName>
    <definedName function="false" hidden="false" localSheetId="11" name="ATEPAF_52" vbProcedure="false">'6. jat check'!#ref!</definedName>
    <definedName function="false" hidden="false" localSheetId="11" name="ATEPAF_53" vbProcedure="false">'6. jat check'!#ref!</definedName>
    <definedName function="false" hidden="false" localSheetId="11" name="ATEPAF_54" vbProcedure="false">'6. jat check'!#ref!</definedName>
    <definedName function="false" hidden="false" localSheetId="11" name="ATEPAF_XX" vbProcedure="false">'6. jat check'!#ref!</definedName>
    <definedName function="false" hidden="false" localSheetId="11" name="Dropdown_Options" vbProcedure="false">'6. jat check'!#ref!</definedName>
    <definedName function="false" hidden="false" localSheetId="11" name="JAT_Toggle" vbProcedure="false">'6. jat check'!#ref!</definedName>
    <definedName function="false" hidden="false" localSheetId="11" name="Lookup" vbProcedure="false">INDEX('6. jat check'!#ref!, MATCH('6. jat check'!#ref!,'6. jat check'!#ref!,0),2)</definedName>
    <definedName function="false" hidden="false" localSheetId="12" name="Lookup" vbProcedure="false">INDEX(#REF!, MATCH(#REF!,#REF!,0),2)</definedName>
    <definedName function="false" hidden="false" localSheetId="13" name="Lookup" vbProcedure="false">INDEX(#REF!, MATCH(#REF!,#REF!,0),2)</definedName>
    <definedName function="false" hidden="false" localSheetId="14" name="Lookup" vbProcedure="false">INDEX(#REF!, MATCH(#REF!,#REF!,0),2)</definedName>
    <definedName function="false" hidden="false" localSheetId="15" name="JAT_Toggle" vbProcedure="false">#REF!</definedName>
    <definedName function="false" hidden="false" localSheetId="15" name="Lookup" vbProcedure="false">INDEX(dalog!#ref!, MATCH(dalog!#ref!,dalog!#ref!,0),2)</definedName>
    <definedName function="false" hidden="false" localSheetId="17" name="Lookup" vbProcedure="false">INDEX(#REF!, MATCH(#REF!,#REF!,0),2)</definedName>
  </definedNames>
  <calcPr iterateCount="100" refMode="A1" iterate="false" iterateDelta="0.0001"/>
  <extLst>
    <ext xmlns:loext="http://schemas.libreoffice.org/" uri="{7626C862-2A13-11E5-B345-FEFF819CDC9F}">
      <loext:extCalcPr stringRefSyntax="ExcelA1"/>
    </ext>
  </extLst>
</workbook>
</file>

<file path=xl/comments17.xml><?xml version="1.0" encoding="utf-8"?>
<comments xmlns="http://schemas.openxmlformats.org/spreadsheetml/2006/main" xmlns:xdr="http://schemas.openxmlformats.org/drawingml/2006/spreadsheetDrawing">
  <authors>
    <author> </author>
  </authors>
  <commentList>
    <comment ref="E377"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Factor of 3 applied as weighting for safety</t>
        </r>
      </text>
    </comment>
    <comment ref="E380"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Factor of 3 applied as weighting for safety</t>
        </r>
      </text>
    </comment>
    <comment ref="E388"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Factor of 3 applied as weighting for safety</t>
        </r>
      </text>
    </comment>
    <comment ref="E398"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Factor of 3 applied as weighting for safety</t>
        </r>
      </text>
    </comment>
    <comment ref="E45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Factor of 3 applied as weighting for safety</t>
        </r>
      </text>
    </comment>
    <comment ref="E46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Factor of 3 applied as weighting for safety</t>
        </r>
      </text>
    </comment>
  </commentList>
</comments>
</file>

<file path=xl/sharedStrings.xml><?xml version="1.0" encoding="utf-8"?>
<sst xmlns="http://schemas.openxmlformats.org/spreadsheetml/2006/main" count="3856" uniqueCount="2285">
  <si>
    <t xml:space="preserve">Route Check</t>
  </si>
  <si>
    <t xml:space="preserve">Version Control</t>
  </si>
  <si>
    <t xml:space="preserve"> </t>
  </si>
  <si>
    <t xml:space="preserve">Version No.</t>
  </si>
  <si>
    <t xml:space="preserve">Notes</t>
  </si>
  <si>
    <t xml:space="preserve">Date</t>
  </si>
  <si>
    <t xml:space="preserve">Original version created by ATE.</t>
  </si>
  <si>
    <t xml:space="preserve">New streamlined version created by WSP.</t>
  </si>
  <si>
    <t xml:space="preserve">Revisions made by WSP following various ATE/WSP/Motts reviews</t>
  </si>
  <si>
    <t xml:space="preserve">Corrections made by WSP</t>
  </si>
  <si>
    <t xml:space="preserve">Placemaking check and N/A functionality added by WSP</t>
  </si>
  <si>
    <t xml:space="preserve">Minor amendments by WSP ahead of beta testing freeze</t>
  </si>
  <si>
    <t xml:space="preserve">Change to shared footway scoring and locked version of spreadsheet created</t>
  </si>
  <si>
    <t xml:space="preserve">Error with cell protection fixed</t>
  </si>
  <si>
    <t xml:space="preserve">Changes following feedback from users and TfL ahead of wider release for ATF4. Changes included some amended wording and adding N/A functionality for certain metrics, adding more spaces for commentary, editing the lock/unlock and text wrapping functionality and optimising the sheets for printing.</t>
  </si>
  <si>
    <t xml:space="preserve">3.4.1</t>
  </si>
  <si>
    <t xml:space="preserve">Locking errors fixed to allow users to paste images and edit cells as needed</t>
  </si>
  <si>
    <t xml:space="preserve">Bugs fixed and permissions changed to allow users to change column widths and row heights</t>
  </si>
  <si>
    <t xml:space="preserve">4.0.1</t>
  </si>
  <si>
    <t xml:space="preserve">Development in anticipation of upload to ATE's website. Includes implementing Street Check (formely Link Check), Path Check, Policy Check, and revised outputs.</t>
  </si>
  <si>
    <t xml:space="preserve">4.0.2</t>
  </si>
  <si>
    <t xml:space="preserve">Revisions made to tabs 3.1 and 3.2. "Criticals Only Check" option removed.</t>
  </si>
  <si>
    <t xml:space="preserve">4.0.3</t>
  </si>
  <si>
    <t xml:space="preserve">Path Check scoring updated to include breakdown by mode (including horses), minor changes to metrics following DfT feedback, Critical Issues Log lookups fixed</t>
  </si>
  <si>
    <t xml:space="preserve">4.0.4</t>
  </si>
  <si>
    <t xml:space="preserve">List of all the Kit and Nicos updates during 2024… To be inputted here</t>
  </si>
  <si>
    <t xml:space="preserve">4.0.5</t>
  </si>
  <si>
    <t xml:space="preserve">Added a cell validation rule to 1.SoS C18 and C19 so that only a number can be inputted</t>
  </si>
  <si>
    <t xml:space="preserve">4.1.0</t>
  </si>
  <si>
    <t xml:space="preserve">Minor amendments following user feedback. Re-published online.</t>
  </si>
  <si>
    <t xml:space="preserve">Introduction</t>
  </si>
  <si>
    <r>
      <rPr>
        <b val="true"/>
        <u val="single"/>
        <sz val="11"/>
        <rFont val="Calibri"/>
        <family val="2"/>
        <charset val="1"/>
      </rPr>
      <t xml:space="preserve">About this tool
</t>
    </r>
    <r>
      <rPr>
        <sz val="11"/>
        <rFont val="Calibri"/>
        <family val="2"/>
        <charset val="1"/>
      </rPr>
      <t xml:space="preserve">
This tool has been created to allow reviewers to assess routes (made up of links and junctions) against established active travel best practice, in particular compliance with cycle infrastructure design guidance in Local Transport Note 1/20 and the 22 Active Travel England (ATE) summary principles for walking and cycling. It also optionally allows the reviewer to assess the route against best practice 'Placemaking' metrics, if the route is supposed to have a high place function, for example.
The tool has been designed to allow reviewers to assess both the existing environment and a proposed design (from the feasibility design stage onwards), to encourage comparisons against the baseline to be made at all design stages including post-construction.
The tool has also been designed to be suitable for assessing different types of links. For example, the tool can be used to assess both protected cycle facilities on busier roads and quietway style routes.
This tool is not suitable for assessing school streets, cycle parking or networks of routes. The separate 'Area Check' tool is available for assessing area-based schemes, such as Low Traffic Neighbourhoods and Mini Hollands.
The tool is first and foremost a design consideration checklist. It is not an audit and it does not give answers. It is the designer's responsibility to determine options.
The tool is most useful for Active Travel England at the feasibility design stage, as it will help show which schemes are likely to deliver a step change in walking and cycling provision. This will help ATE allocate funding where it will deliver the most value.</t>
    </r>
  </si>
  <si>
    <r>
      <rPr>
        <b val="true"/>
        <u val="single"/>
        <sz val="11"/>
        <color rgb="FF000000"/>
        <rFont val="Calibri"/>
        <family val="2"/>
        <charset val="1"/>
      </rPr>
      <t xml:space="preserve">How to use this tool
</t>
    </r>
    <r>
      <rPr>
        <sz val="11"/>
        <color rgb="FF000000"/>
        <rFont val="Calibri"/>
        <family val="2"/>
        <charset val="1"/>
      </rPr>
      <t xml:space="preserve">
There are three tabs to complete: 'Key Scheme Information' (to be completed first), the 'Link Check' and the 'Junction Assessment Tool' check. There are then two output tabs: 'Full Check Score Results' (which summarises the overall scores from the 'Link Check' and JAT Check' tabs) and 'Design Review Results', which is for ATE completion only. Additional info may be added into comment boxes in the 'Full Check Score Results' tab. The tabs are colour coded: red tabs are for ATE only, grey tabs provide information and green tabs are tabs to be completed and reviewed by the reviewer.
The tool allows users to perform a reduced 'Critical Check', which only assesses the critically important aspects of schemes (mostly to do with safety). The reviewer can select whether they are doing a 'Critical Check' or a 'Full Check' in the 'Pre-Questionnaire' on the 'Key Scheme Information' tab. If a 'Critical Check' is being performed, the 'Full Check Score Results' tab will not be populated.
The first time a route is assessed, the existing conditions should be scored to create a baseline. Then, as designs are progressed, these can be assessed against the baseline to ensure that conditions are being substantially improved. It is also important to continue rescoring schemes as they progress through the design stages, to ensure that design compromises which might affect pedestrians and cyclists are kept to an absolute minimum. Finally, the as-built scheme will be assessed against the baseline to check that a high quality scheme has been built.</t>
    </r>
  </si>
  <si>
    <r>
      <rPr>
        <b val="true"/>
        <u val="single"/>
        <sz val="11"/>
        <color rgb="FF000000"/>
        <rFont val="Calibri"/>
        <family val="2"/>
        <charset val="1"/>
      </rPr>
      <t xml:space="preserve">How to use the 'Key Scheme Information' tab
</t>
    </r>
    <r>
      <rPr>
        <sz val="11"/>
        <color rgb="FF000000"/>
        <rFont val="Calibri"/>
        <family val="2"/>
        <charset val="1"/>
      </rPr>
      <t xml:space="preserve">
The 'Key Scheme Information' tab first requires basic information about the scheme to be filled in (such as name, design stage and who is performing the assessment).
The 'Key Scheme Information' tab also contains a mandatory 'Pre-Check Questionnaire'. The first question asks whether a 'Full Check' or 'Critical Check' is being performed. This affects what is shown in the remaining tabs. There are then a few questions which scrutinise key aspects of the scheme, such as whether it forms part of a wider network plan or contains shared footways. If there are shared footways in the design, the reviewer will be asked what the justification for these is in light of LTN 1/20 guidance. If there are shared footways in the existing layout and/or proposed design, there will be a further question on shared footways in the 'Link Check' tab. The reviewer can also choose to undertake a 'Placemaking Check' if your scheme incorporates placemaking elements. This will affect the number of metrics to complete in the 'Link Check' tab.
The 'Key Scheme Information' tab also requires the reviewer to add a network map of the scheme showing it in context (e.g. if it is part of a wider route).</t>
    </r>
  </si>
  <si>
    <r>
      <rPr>
        <b val="true"/>
        <u val="single"/>
        <sz val="11"/>
        <color rgb="FF000000"/>
        <rFont val="Calibri"/>
        <family val="2"/>
        <charset val="1"/>
      </rPr>
      <t xml:space="preserve">How to use the 'Link Check' tab
</t>
    </r>
    <r>
      <rPr>
        <sz val="11"/>
        <color rgb="FF000000"/>
        <rFont val="Calibri"/>
        <family val="2"/>
        <charset val="1"/>
      </rPr>
      <t xml:space="preserve">
Routes are made up of multiple links and junctions. The reviewer should first divide the overall route up into links of similar characteristics. Each link will then require its own version of this spreadsheet to be completed. Great care should be taken to ensure that routes are divided in such a way that all junctions on the route are scored (and no junctions are scored twice).
The 'Link Check' tab consists of a series of metrics. The link, and the junctions which are on the link, are to be scored to reflect their weakest points. For example, if footways are wide on one side of a junction, but narrow on the other side, then the width of the narrower footways should be used in the scoring.
The metrics ask for data, information and a certain level of design detail in order to score certain metrics. There is space in the tool to write assumptions when scoring these, in case this is missing at the earlier design stages, for example.
Possible scores are red (0), amber (1) and green (2). A red score is a cause for concern, although some metrics have an additional 'critical' ('C') score possible, which highlights elements of major concern, usually relating to safety. These metrics are especially important and so scores for these metrics are multiplied by 3 for the final weighting. Justification must be given for any remaining critical scores through the design process. The reviewer will be asked if there are any trams along the route and, if the answer is yes, there will be an additional two critical safety metrics to score.
A small number of metrics also have the 'Not Applicable' option ('N/A') in case the metric does not apply (e.g. if the metric is assessing signal crossings but there are none on the route). Where this is the case, the reviewer should explain why the metric does not apply.
It is impossible to get full marks in the 'Link Check' so the designer should not design to beat the checklist. Instead, they should think of it as a strength test.
If the reviewer answered yes to the question of whether a 'Placemaking Check' was being performed, there will be additional metrics to score at the bottom of this tab.</t>
    </r>
  </si>
  <si>
    <r>
      <rPr>
        <b val="true"/>
        <u val="single"/>
        <sz val="11"/>
        <color rgb="FF000000"/>
        <rFont val="Calibri"/>
        <family val="2"/>
        <charset val="1"/>
      </rPr>
      <t xml:space="preserve">How to use the 'JAT Check' tab
</t>
    </r>
    <r>
      <rPr>
        <sz val="11"/>
        <color rgb="FF000000"/>
        <rFont val="Calibri"/>
        <family val="2"/>
        <charset val="1"/>
      </rPr>
      <t xml:space="preserve">
Junctions (defined as priority junctions, signalised junctions and roundabouts) are scored twice in this tool: once in the 'Link Check' tab and a second time in the 'Junction Assessment Tool Check' ('JAT Check') tab. 
A Junction Assessment Tool check should be performed for the existing layout and the proposed design. An explanation of how to perform a JAT check can be found in Appendix B of LTN 1/20. However, all desirable pedestrian movements across the junction should also be assessed and scored alongside cycle movements (e.g. pedestrian crossing movements across each arm of the junction and possibly also diagonals crossings). A single combined score for pedestrian and cyclist movements around the junction should be given.</t>
    </r>
  </si>
  <si>
    <r>
      <rPr>
        <b val="true"/>
        <u val="single"/>
        <sz val="11"/>
        <color rgb="FF000000"/>
        <rFont val="Calibri"/>
        <family val="2"/>
        <charset val="1"/>
      </rPr>
      <t xml:space="preserve">How to use the 'Full Check Score Results' tab
</t>
    </r>
    <r>
      <rPr>
        <sz val="11"/>
        <color rgb="FF000000"/>
        <rFont val="Calibri"/>
        <family val="2"/>
        <charset val="1"/>
      </rPr>
      <t xml:space="preserve">
This is non-editable tab which summarises the 'Link Check' scores against 14 of the 22 Active Travel England principles. It also gives the overall score for the link and highlights the number of critical fails. If a 'Placemaking Check' has been undertaken, it gives the overall placemaking scores for the link. Finally, it also summarises the results of the 'JAT Check' tab.
This tab will not be fully populated / useable if a reduced 'Critical Check' is being performed.</t>
    </r>
  </si>
  <si>
    <r>
      <rPr>
        <b val="true"/>
        <u val="single"/>
        <sz val="11"/>
        <color rgb="FF000000"/>
        <rFont val="Calibri"/>
        <family val="2"/>
        <charset val="1"/>
      </rPr>
      <t xml:space="preserve">How to use the 'Design Review Results' tab
</t>
    </r>
    <r>
      <rPr>
        <sz val="11"/>
        <color rgb="FF000000"/>
        <rFont val="Calibri"/>
        <family val="2"/>
        <charset val="1"/>
      </rPr>
      <t xml:space="preserve">
This tab pulls out any critical fails in the proposed design from the 'Link Check' tab and provides space for ATE reviewers to comment on these as well as other results from the assessment.</t>
    </r>
  </si>
  <si>
    <t xml:space="preserve">Summary of Scheme</t>
  </si>
  <si>
    <t xml:space="preserve">Date of Design Review</t>
  </si>
  <si>
    <t xml:space="preserve">Scheme Reference</t>
  </si>
  <si>
    <t xml:space="preserve">Scheme Name</t>
  </si>
  <si>
    <t xml:space="preserve">Scheme Summary</t>
  </si>
  <si>
    <t xml:space="preserve">Scheme Information Reviewed</t>
  </si>
  <si>
    <t xml:space="preserve">Authority</t>
  </si>
  <si>
    <t xml:space="preserve">Transport/ Combined Authority</t>
  </si>
  <si>
    <t xml:space="preserve">Region</t>
  </si>
  <si>
    <t xml:space="preserve">Funding Programme</t>
  </si>
  <si>
    <t xml:space="preserve">Design Stage</t>
  </si>
  <si>
    <t xml:space="preserve">Funding Conditions</t>
  </si>
  <si>
    <t xml:space="preserve">Reviewer Email Address</t>
  </si>
  <si>
    <t xml:space="preserve">Route Length Assessed in this File (km)</t>
  </si>
  <si>
    <t xml:space="preserve">Total Route Length (km)</t>
  </si>
  <si>
    <t xml:space="preserve">Route Check Type (Street or Path)</t>
  </si>
  <si>
    <r>
      <rPr>
        <sz val="11"/>
        <color rgb="FFFFFFFF"/>
        <rFont val="Calibri"/>
        <family val="2"/>
        <charset val="1"/>
      </rPr>
      <t xml:space="preserve">What type of route is being reviewed: </t>
    </r>
    <r>
      <rPr>
        <b val="true"/>
        <sz val="11"/>
        <color rgb="FFFFFFFF"/>
        <rFont val="Calibri"/>
        <family val="2"/>
        <charset val="1"/>
      </rPr>
      <t xml:space="preserve">Street Check</t>
    </r>
    <r>
      <rPr>
        <sz val="11"/>
        <color rgb="FFFFFFFF"/>
        <rFont val="Calibri"/>
        <family val="2"/>
        <charset val="1"/>
      </rPr>
      <t xml:space="preserve"> (e.g. on- or by-carriageway) or </t>
    </r>
    <r>
      <rPr>
        <b val="true"/>
        <sz val="11"/>
        <color rgb="FFFFFFFF"/>
        <rFont val="Calibri"/>
        <family val="2"/>
        <charset val="1"/>
      </rPr>
      <t xml:space="preserve">Path Check</t>
    </r>
    <r>
      <rPr>
        <sz val="11"/>
        <color rgb="FFFFFFFF"/>
        <rFont val="Calibri"/>
        <family val="2"/>
        <charset val="1"/>
      </rPr>
      <t xml:space="preserve"> (e.g. a traffic-free path featuring minimal interactions with motor traffic)</t>
    </r>
  </si>
  <si>
    <t xml:space="preserve">Latitude and Longitude</t>
  </si>
  <si>
    <t xml:space="preserve">Route Start Point</t>
  </si>
  <si>
    <t xml:space="preserve">Route End Point</t>
  </si>
  <si>
    <t xml:space="preserve">Weblink to Map</t>
  </si>
  <si>
    <t xml:space="preserve">Network Map</t>
  </si>
  <si>
    <t xml:space="preserve">Please add below a map showing the section of route being scored in this spreadsheet.
If the route is part of a longer route of multiple sections (covered in other spreadsheets) please show this on the map for context too.</t>
  </si>
  <si>
    <t xml:space="preserve">Policy Check</t>
  </si>
  <si>
    <t xml:space="preserve">#</t>
  </si>
  <si>
    <t xml:space="preserve">Policy Principle</t>
  </si>
  <si>
    <t xml:space="preserve">Compliance</t>
  </si>
  <si>
    <t xml:space="preserve">Commentary</t>
  </si>
  <si>
    <t xml:space="preserve">Existing</t>
  </si>
  <si>
    <t xml:space="preserve">Proposed</t>
  </si>
  <si>
    <t xml:space="preserve">PO01</t>
  </si>
  <si>
    <t xml:space="preserve">Are cyclists separated from pedestrians?</t>
  </si>
  <si>
    <t xml:space="preserve">
</t>
  </si>
  <si>
    <t xml:space="preserve">PO02</t>
  </si>
  <si>
    <t xml:space="preserve">Is the route free from barriers, such as chicane barriers, steps or dismount signs?</t>
  </si>
  <si>
    <t xml:space="preserve">PO03</t>
  </si>
  <si>
    <t xml:space="preserve">Does the route feel direct, logical and intuitive to understand for all road users?</t>
  </si>
  <si>
    <t xml:space="preserve">PO04</t>
  </si>
  <si>
    <t xml:space="preserve">Are surfaces suitable for all users?</t>
  </si>
  <si>
    <t xml:space="preserve">PO05</t>
  </si>
  <si>
    <t xml:space="preserve"> Is appropriate lighting provided?</t>
  </si>
  <si>
    <t xml:space="preserve">PO06</t>
  </si>
  <si>
    <t xml:space="preserve">Does the route join together, or join other facilities together, as part of a holistic, connected network?</t>
  </si>
  <si>
    <t xml:space="preserve">Policy Conflict Log</t>
  </si>
  <si>
    <t xml:space="preserve">Policy Conflict Reference ID</t>
  </si>
  <si>
    <t xml:space="preserve">Policy Conflict</t>
  </si>
  <si>
    <t xml:space="preserve">Stage</t>
  </si>
  <si>
    <t xml:space="preserve">Location Name</t>
  </si>
  <si>
    <t xml:space="preserve">Resolved by Design</t>
  </si>
  <si>
    <t xml:space="preserve">Commentary &amp; Feedback</t>
  </si>
  <si>
    <t xml:space="preserve">Safety Check</t>
  </si>
  <si>
    <t xml:space="preserve">Metric</t>
  </si>
  <si>
    <t xml:space="preserve">Mode</t>
  </si>
  <si>
    <t xml:space="preserve">Description</t>
  </si>
  <si>
    <t xml:space="preserve">Critical Issue</t>
  </si>
  <si>
    <t xml:space="preserve">Red</t>
  </si>
  <si>
    <t xml:space="preserve">Amber</t>
  </si>
  <si>
    <t xml:space="preserve">Green</t>
  </si>
  <si>
    <t xml:space="preserve">C</t>
  </si>
  <si>
    <t xml:space="preserve">Score</t>
  </si>
  <si>
    <t xml:space="preserve">Comments / assumptions</t>
  </si>
  <si>
    <t xml:space="preserve">SAFETY</t>
  </si>
  <si>
    <t xml:space="preserve">Conflict at Side Roads and Priority Junctions</t>
  </si>
  <si>
    <t xml:space="preserve">Walking / Wheeling / Cycling</t>
  </si>
  <si>
    <t xml:space="preserve">SA01</t>
  </si>
  <si>
    <t xml:space="preserve">Pedestrian and cyclist conflict with motor traffic at side roads/priority junctions.</t>
  </si>
  <si>
    <t xml:space="preserve">More than 2,500vpd cut across main walking, wheeling or cycling streams.</t>
  </si>
  <si>
    <t xml:space="preserve">Less than 2,500vpd cut across main walking, wheeling or cycling streams, but side roads and priority junctions are untreated.</t>
  </si>
  <si>
    <t xml:space="preserve">Less than 2,500vpd cut across main walking, wheeling or cycling streams and side roads and priority junctions have entry treatments. </t>
  </si>
  <si>
    <t xml:space="preserve">Side roads/priority junctions have entry treatments that offer greater protection for  pedestrian and cycle movements (e.g. exit only, continuous footways, zebra/parallel crossings as appropriate to context).</t>
  </si>
  <si>
    <t xml:space="preserve">Conflict at Roundabouts and Signal Junctions</t>
  </si>
  <si>
    <t xml:space="preserve">SA02</t>
  </si>
  <si>
    <t xml:space="preserve">Pedestrian and cyclist conflict with motor traffic at roundabouts and signal-controlled junctions.</t>
  </si>
  <si>
    <t xml:space="preserve">The principal pedestrian and/or cyclist movements are in conflict with motor traffic movements at roundabouts and/or signal controlled junctions.</t>
  </si>
  <si>
    <t xml:space="preserve">The principal pedestrian and cyclist movements are separated from motor traffic movements at roundabouts and/or signal controlled junctions.</t>
  </si>
  <si>
    <t xml:space="preserve">All pedestrian and cyclist movements are separated from all motor traffic movements at roundabouts and/or signal controlled junctions.</t>
  </si>
  <si>
    <t xml:space="preserve">Lane Widths</t>
  </si>
  <si>
    <t xml:space="preserve">Cycling</t>
  </si>
  <si>
    <t xml:space="preserve">SA03</t>
  </si>
  <si>
    <t xml:space="preserve">Effect of lane widths on conflict between cyclists and motor traffic.</t>
  </si>
  <si>
    <t xml:space="preserve">Cyclists are mixed with traffic in lanes between 3.25m and 3.90m wide. 
Or, cyclists are in unprotected cycle lanes and the combined width of the cycle lane and adjacent traffic lane is between 3.25m and 3.90m.</t>
  </si>
  <si>
    <t xml:space="preserve">Cyclists are mixed with traffic in lanes less than 3.25m wide or over 3.90m wide.
Or, cyclists are in unprotected cycle lanes and the combined width of the cycle lane and adjacent traffic lane is under 3.25m or over 3.90m. 
Or cyclists are mixed with traffic on busy urban streets with no centre line.
Or, there are speed cushions present.</t>
  </si>
  <si>
    <t xml:space="preserve">Cyclists are in cycle lanes with light protection or stepped cycle tracks under 1.8m wide (single direction).
Or, cyclists are in a protected bidirectional cycle facility under 2.5m wide.
Or, cyclists are mixed with traffic on quiet urban streets with no centre line.</t>
  </si>
  <si>
    <t xml:space="preserve">Cyclists are protected from motor traffic or off-road entirely.</t>
  </si>
  <si>
    <t xml:space="preserve">Trip Hazards</t>
  </si>
  <si>
    <t xml:space="preserve">Walking / Wheeling</t>
  </si>
  <si>
    <t xml:space="preserve">SA04</t>
  </si>
  <si>
    <t xml:space="preserve">Risk of pedestrians tripping due to hazards.</t>
  </si>
  <si>
    <t xml:space="preserve">There are level differences of greater than 13mm with no tactile information and colour contrast to help identify them.</t>
  </si>
  <si>
    <t xml:space="preserve">Many trip hazards.</t>
  </si>
  <si>
    <t xml:space="preserve">Few trip hazards.</t>
  </si>
  <si>
    <t xml:space="preserve">No trip hazards, level clear surface.</t>
  </si>
  <si>
    <t xml:space="preserve">Kerbside Activity</t>
  </si>
  <si>
    <t xml:space="preserve">SA05</t>
  </si>
  <si>
    <t xml:space="preserve">Cyclist conflict with kerbside activity, including risk of 'dooring'.</t>
  </si>
  <si>
    <t xml:space="preserve">Cycle facility next to parking/loading facility, without a buffer of at least 0.5m.
Or, an unprotected cycle lane is next to a frequently-used bus layby.</t>
  </si>
  <si>
    <t xml:space="preserve">Frequent kerbside activity for cyclists to contend with. Conflict with cyclists is not well-managed.</t>
  </si>
  <si>
    <t xml:space="preserve">Less frequent kerbside activity, and conflict with cyclists is well-managed.</t>
  </si>
  <si>
    <t xml:space="preserve">Kerbside activity is well-managed with no or minimal conflict with cyclists. </t>
  </si>
  <si>
    <t xml:space="preserve">Provision of Crossings</t>
  </si>
  <si>
    <t xml:space="preserve">SA06</t>
  </si>
  <si>
    <t xml:space="preserve">Ability of pedestrians to cross the street safely on desire lines.</t>
  </si>
  <si>
    <t xml:space="preserve">On very busy streets (more than 8,000vpd) controlled crossings (including zebra crossings) are not present or more than 400m apart.
On quieter streets (less than 8,000vpd), desire lines are blocked by parking and loading. </t>
  </si>
  <si>
    <t xml:space="preserve">On very busy streets (more than 8,000vpd), controlled crossings (including zebra crossings) are provided every 200-400m.
On quieter streets (less than 8,000vpd), loading/parking is formalised with gaps for pedestrians to cross.</t>
  </si>
  <si>
    <t xml:space="preserve">On very busy streets (more than 8,000vpd), controlled crossings (including zebra crossings) are provided every 100-200m.
On quieter streets (less than 8,000vpd), loading/parking is formalised with gaps for pedestrians to cross on desire lines.</t>
  </si>
  <si>
    <t xml:space="preserve">On very busy streets (more than 8,000vpd), controlled crossings (including zebra crossings) are provided every 50-100m. 
On quieter streets (less than 8,000vpd), there are controlled crossings or only one lane of traffic to cross.</t>
  </si>
  <si>
    <t xml:space="preserve">Standard of Crossings</t>
  </si>
  <si>
    <t xml:space="preserve">SA07</t>
  </si>
  <si>
    <t xml:space="preserve">Suitability of pedestrian crossings in context.</t>
  </si>
  <si>
    <t xml:space="preserve">On very busy streets (more than 8,000vpd), there are uncontrolled crossings of two or more lanes with no gaps in traffic.
At signal junctions there are arms with dropped kerbs and tactile paving but no green pedestrian symbol.</t>
  </si>
  <si>
    <t xml:space="preserve">On very busy streets (more than 8,000vpd), there are uncontrolled crossings or zebra/parallel crossings.
On quieter streets (less than 8,000vpd), crossing points have no implied priority or there are no crossing points.</t>
  </si>
  <si>
    <t xml:space="preserve">On very busy streets (more than 8,000vpd), signal crossings are provided for pedestrians.
On quieter streets (less than 8,000vpd), crossing points have effective implied priority for pedestrians.</t>
  </si>
  <si>
    <t xml:space="preserve">On very busy streets (more than 8,000vpd), signal crossings rest on green for pedestrians or have rapid response.
On quieter streets (less than 8,000vpd), crossing points are controlled crossings.</t>
  </si>
  <si>
    <t xml:space="preserve">Motor Traffic Speed</t>
  </si>
  <si>
    <t xml:space="preserve">SA08</t>
  </si>
  <si>
    <t xml:space="preserve">85th percentile speed of motor traffic (where cyclists are not protected or pedestrians cross uncontrolled).</t>
  </si>
  <si>
    <t xml:space="preserve">85th percentile speed is over 30mph.</t>
  </si>
  <si>
    <t xml:space="preserve">85th percentile speed is between 25mph and 30mph.</t>
  </si>
  <si>
    <t xml:space="preserve">85th percentile speed is between 20mph and 25mph.</t>
  </si>
  <si>
    <t xml:space="preserve">85th percentile speed is under 20mph.
Or, cyclists are protected from motor traffic or off-road entirely and controlled crossings are provided for pedestrians wherever needed.</t>
  </si>
  <si>
    <t xml:space="preserve">Motor Traffic Volume</t>
  </si>
  <si>
    <t xml:space="preserve">SA09</t>
  </si>
  <si>
    <r>
      <rPr>
        <sz val="10"/>
        <color rgb="FF000000"/>
        <rFont val="Calibri"/>
        <family val="2"/>
        <charset val="1"/>
      </rPr>
      <t xml:space="preserve">Volume of motor traffic at the busiest hour (where cyclists are not protected or </t>
    </r>
    <r>
      <rPr>
        <b val="true"/>
        <sz val="10"/>
        <color rgb="FF000000"/>
        <rFont val="Calibri"/>
        <family val="2"/>
        <charset val="1"/>
      </rPr>
      <t xml:space="preserve"> </t>
    </r>
    <r>
      <rPr>
        <sz val="10"/>
        <color rgb="FF000000"/>
        <rFont val="Calibri"/>
        <family val="2"/>
        <charset val="1"/>
      </rPr>
      <t xml:space="preserve">pedestrians cross uncontrolled).</t>
    </r>
  </si>
  <si>
    <t xml:space="preserve">More than 1,000 vehicles in the busiest hour.
Or, over 5% of traffic is HGVs where there are over 500 vehicles in the busiest hour.</t>
  </si>
  <si>
    <t xml:space="preserve">500-1,000 vehicles in the busiest hour.
Or, 2-5% of traffic is HGVs where there are 200-499 vehicles in the busiest hour.</t>
  </si>
  <si>
    <t xml:space="preserve">200-499 vehicles in the busiest hour.
And, less than 2% of traffic is HGVs.</t>
  </si>
  <si>
    <t xml:space="preserve">Less than 200 vehicles in the busiest hour.
Or, cyclists are protected from motor traffic or off-road entirely and controlled crossings are provided for pedestrians wherever needed.</t>
  </si>
  <si>
    <t xml:space="preserve">Pedestrian Crossing Speed</t>
  </si>
  <si>
    <t xml:space="preserve">SA10</t>
  </si>
  <si>
    <t xml:space="preserve">Required crossing speed at signal crossings (risk of pedestrians coming into conflict with traffic).</t>
  </si>
  <si>
    <t xml:space="preserve">Pedestrians who start crossing at the end of the 'invitation to cross' must cross at a speed of over 1.2m/s to get across the whole crossing in time.</t>
  </si>
  <si>
    <t xml:space="preserve">There are no detectors to extend crossing times, but pedestrians who start crossing at the end of the 'invitation to cross' can cross at a speed of 1.2m/s and get across the whole crossing in time.</t>
  </si>
  <si>
    <t xml:space="preserve">There are detectors present on the crossing which extend crossing times based on a crossing speed of 1.2m/s.</t>
  </si>
  <si>
    <t xml:space="preserve">There are detectors present on the crossing which extend crossing times based on a crossing speed of 1m/s.</t>
  </si>
  <si>
    <t xml:space="preserve">Footway Widths</t>
  </si>
  <si>
    <t xml:space="preserve">SA11</t>
  </si>
  <si>
    <t xml:space="preserve">Clear walking and wheeling spaces free of permanent obstructions and furniture, reducing risk of pedestrians walking in the carriageway.</t>
  </si>
  <si>
    <t xml:space="preserve">Where the footway is next to the carriageway, there is:
• less than 1m clear footway width on any footway
• less than 1.5m clear footway width for over 6m
• 1m-2m clear footway width with a Pedestrian Comfort Level of D-E
Or there is no footway.</t>
  </si>
  <si>
    <t xml:space="preserve">Where the footway is next to the carriageway, there is:
• less than 2m clear footway width but pedestrian comfort is good (PCL of A-C)
• 2m-3m clear footway width and pedestrian comfort is poor (PCL of D-E).
Where the footway is not next to the carriageway, the clear footway width is less than 1.5m.</t>
  </si>
  <si>
    <t xml:space="preserve">Where the footway is next to the carriageway, there is:
• 2m-3m clear footway width and pedestrian comfort is good (PCL of A-C).
• More than 3m clear footway width and pedestrian comfort is poor (PCL of D-E).
Where the footway is not next to the carriageway, the clear footway width is 1.5m-3m.</t>
  </si>
  <si>
    <t xml:space="preserve">More than 3m clear footway width and pedestrian comfort is good (PCL of A-C).</t>
  </si>
  <si>
    <t xml:space="preserve">Effective Width next to Tram Lines</t>
  </si>
  <si>
    <t xml:space="preserve">SA12</t>
  </si>
  <si>
    <t xml:space="preserve">Effective width next to tram line on a straight run or a curve.</t>
  </si>
  <si>
    <t xml:space="preserve">Less than 2.4m from tramline edge to kerb on a straight run.
Insufficient clearance on a curve.</t>
  </si>
  <si>
    <t xml:space="preserve">2.4m from tramline edge to kerb.</t>
  </si>
  <si>
    <t xml:space="preserve">More than 2.4m from tramline edge to kerb.</t>
  </si>
  <si>
    <t xml:space="preserve">Physical protection is provided for cyclists.</t>
  </si>
  <si>
    <t xml:space="preserve">Crossing Angle of Tram/Train Rails</t>
  </si>
  <si>
    <t xml:space="preserve">SA13</t>
  </si>
  <si>
    <t xml:space="preserve">Crossing angle (between cyclist desire line and tram or train rails).</t>
  </si>
  <si>
    <t xml:space="preserve">Crossing angle less than 60 degrees.</t>
  </si>
  <si>
    <t xml:space="preserve">Crossing angle between 60 and 80 degrees.</t>
  </si>
  <si>
    <t xml:space="preserve">Crossing angle between 80 and 90 degrees (or between 60 and 80 degrees with track filler creating a smooth crossing for cyclists).</t>
  </si>
  <si>
    <t xml:space="preserve">Crossing angle between 80 and 90 degrees with track filler creating a smooth crossing for cyclists.</t>
  </si>
  <si>
    <t xml:space="preserve">Cycling Surface and Maintenance Defects</t>
  </si>
  <si>
    <t xml:space="preserve">SA14</t>
  </si>
  <si>
    <t xml:space="preserve">Cycling surface and maintenance defects:
• sharp gradients (12.5% or more)
• non cycle friendly ironworks
• raised/sunken covers or gullies
• potholes
• loose/cracked surfaces
• poor drainage or skid risks
• overgrown vegetation</t>
  </si>
  <si>
    <t xml:space="preserve">Major defects.</t>
  </si>
  <si>
    <t xml:space="preserve">Many minor defects.</t>
  </si>
  <si>
    <t xml:space="preserve">Few minor defects.</t>
  </si>
  <si>
    <t xml:space="preserve">No defects.</t>
  </si>
  <si>
    <t xml:space="preserve">Walking/Wheeling Surface and Maintenance Defects</t>
  </si>
  <si>
    <t xml:space="preserve">SA15</t>
  </si>
  <si>
    <t xml:space="preserve">
Walking/wheeling surface and maintenance defects:
• steep camber (horizontal gradient more than 2.5% )
• steep longitudinal gradients (8% or more if under 1m, 5% or more if 1m or over) 
• missing dropped kerbs
• non flush tables
• misleading tactile information
• loose/cracked surfaces
• poor drainage or slip risks
• overgrown vegetation
</t>
  </si>
  <si>
    <t xml:space="preserve">Guard Railing</t>
  </si>
  <si>
    <t xml:space="preserve">SA16</t>
  </si>
  <si>
    <t xml:space="preserve">Presence of guard railing.</t>
  </si>
  <si>
    <t xml:space="preserve">Guard railing used as standard without consideration of inherent safety risks.</t>
  </si>
  <si>
    <t xml:space="preserve">Guard railing used to control behaviour in complex and sensitive environments.</t>
  </si>
  <si>
    <t xml:space="preserve">Minimal guard railing, used to address a clear safety issue such as a level difference.</t>
  </si>
  <si>
    <t xml:space="preserve">No guard railing anywhere on the route.</t>
  </si>
  <si>
    <t xml:space="preserve">Critical Issues Log</t>
  </si>
  <si>
    <t xml:space="preserve">Critical Issue Reference ID</t>
  </si>
  <si>
    <t xml:space="preserve">Street Check</t>
  </si>
  <si>
    <t xml:space="preserve">ACCESSIBILITY</t>
  </si>
  <si>
    <t xml:space="preserve">Gradient</t>
  </si>
  <si>
    <t xml:space="preserve">ST17</t>
  </si>
  <si>
    <t xml:space="preserve">Steepest gradient due to underlying terrain.
(For gradients at ramps, dropped kerbs and cambers, see metrics SA14 and SA15).</t>
  </si>
  <si>
    <t xml:space="preserve">More than 5%.</t>
  </si>
  <si>
    <t xml:space="preserve">3-5%.</t>
  </si>
  <si>
    <t xml:space="preserve">Less than 3%.</t>
  </si>
  <si>
    <t xml:space="preserve">Tactile Information and Signal Equipment</t>
  </si>
  <si>
    <t xml:space="preserve">ST18</t>
  </si>
  <si>
    <t xml:space="preserve">Adherence of tactile paving to recommended layouts and colours in 'Guidance on the Use of Tactile Paving Surfaces' and accessibility of signal equipment.</t>
  </si>
  <si>
    <t xml:space="preserve">Guidance on tactile paving has not been considered.
Or, there is signal equipment which is incorrectly situated, inaccessible or faulty (for example in terms of rotating cones).</t>
  </si>
  <si>
    <t xml:space="preserve">Guidance on tactile paving has been considered, but the area is not fully legible.</t>
  </si>
  <si>
    <t xml:space="preserve">Guidance on tactile paving has been considered and the area is fully legible.</t>
  </si>
  <si>
    <t xml:space="preserve">Barriers</t>
  </si>
  <si>
    <t xml:space="preserve">ST19</t>
  </si>
  <si>
    <t xml:space="preserve">Presence and accessibility of barriers.</t>
  </si>
  <si>
    <t xml:space="preserve">Barriers are not accessible by wheelchair users and/or users on solo upright cycles (as defined in LTN 1/20) and/or mobility scooters.</t>
  </si>
  <si>
    <t xml:space="preserve">All barriers are accessible by wheelchair users, mobility scooters, and by users on solo upright cycles (as defined in LTN 1/20), with sufficient space to turn.</t>
  </si>
  <si>
    <t xml:space="preserve">All barriers are accessible by the cycle design vehicle referenced in LTN 1/20, with sufficient space to turn.
Or, there are no barriers.</t>
  </si>
  <si>
    <t xml:space="preserve">Bus Stops</t>
  </si>
  <si>
    <t xml:space="preserve">ST20</t>
  </si>
  <si>
    <t xml:space="preserve">Interactions at bus stops.</t>
  </si>
  <si>
    <t xml:space="preserve">At bus stops, cyclists regularly have to wait behind buses or overtake them in general traffic lanes.
Or, there are likely to be high-level interactions between pedestrians and cyclists.</t>
  </si>
  <si>
    <t xml:space="preserve">At bus stops, cyclists are protected from buses and traffic, but there are likely to be medium-level interactions between pedestrians and cyclists.</t>
  </si>
  <si>
    <t xml:space="preserve">At bus stops, cyclists are protected from buses and traffic and interactions between pedestrians and cyclists are likely to be low-level.</t>
  </si>
  <si>
    <t xml:space="preserve">Wheelchair Access</t>
  </si>
  <si>
    <t xml:space="preserve">Wheeling</t>
  </si>
  <si>
    <t xml:space="preserve">ST21</t>
  </si>
  <si>
    <t xml:space="preserve">Accessibility of pedestrian facilities by wheelchair.</t>
  </si>
  <si>
    <t xml:space="preserve">Pedestrian facilities (including any crossings, connections and public transport interchange facilities) are not wheelchair accessible.</t>
  </si>
  <si>
    <t xml:space="preserve">All pedestrian facilities (including any crossings, connections and public transport interchange facilities) are step-free and accessible for wheelchair users, but some interaction with cyclists is possible.</t>
  </si>
  <si>
    <t xml:space="preserve">All pedestrian facilities (including crossings, connections and public transport interchange facilities) are step-free and accessible for wheelchair users, and there is no potential for interaction with cyclists.</t>
  </si>
  <si>
    <t xml:space="preserve">Access to Taxis and Blue Badge Parking</t>
  </si>
  <si>
    <t xml:space="preserve">ST22</t>
  </si>
  <si>
    <t xml:space="preserve">Distance to accessible pick-up, drop-off or hailing points, or blue badge parking facilities.</t>
  </si>
  <si>
    <t xml:space="preserve">Where people meet, wait, or spend time in numbers, it is over 150m to the nearest accessible pick-up, drop-off or hailing points, or blue badge parking facilities.</t>
  </si>
  <si>
    <t xml:space="preserve">Where people meet, wait, or spend time in numbers, it is less than 150m to the nearest accessible pick-up, drop-off or hailing points, or blue badge parking facilities.</t>
  </si>
  <si>
    <t xml:space="preserve">Where people meet, wait, or spend time in numbers, it is less than 50m to nearest accessible pick-up, drop-off or hailing points, or blue badge parking facilities.</t>
  </si>
  <si>
    <t xml:space="preserve">Access to Toilets</t>
  </si>
  <si>
    <t xml:space="preserve">ST23</t>
  </si>
  <si>
    <t xml:space="preserve">Provision of sanitary facilities.
E.g. toilets and/or baby change facilities.</t>
  </si>
  <si>
    <t xml:space="preserve">Where people meet, wait or spend time in numbers, it is over 150m to the nearest accessible sanitary facilities.</t>
  </si>
  <si>
    <t xml:space="preserve">Where people meet, wait or spend time in numbers, it is less than 150m to the nearest accessible sanitary facilities.</t>
  </si>
  <si>
    <t xml:space="preserve">Where people meet, wait or spend time in numbers, it is less than 50m to the nearest accessible sanitary facilities.</t>
  </si>
  <si>
    <t xml:space="preserve">COMFORT</t>
  </si>
  <si>
    <t xml:space="preserve">Cycling Surface Material</t>
  </si>
  <si>
    <t xml:space="preserve">ST24</t>
  </si>
  <si>
    <t xml:space="preserve">Type of cycling surface material.</t>
  </si>
  <si>
    <t xml:space="preserve">Unsurfaced/unbound or unstable blocks/setts.</t>
  </si>
  <si>
    <t xml:space="preserve">Hand-laid asphalt or smooth blocks.</t>
  </si>
  <si>
    <t xml:space="preserve">Machine-laid asphalt or smooth and firm blocks undisturbed by turning vehicles.</t>
  </si>
  <si>
    <t xml:space="preserve">Walking/Wheeling Surface Material</t>
  </si>
  <si>
    <t xml:space="preserve">ST25</t>
  </si>
  <si>
    <t xml:space="preserve">Type of walking/wheeling surface material.</t>
  </si>
  <si>
    <t xml:space="preserve">The surface is low-grip (i.e. PTV of 25 or lower).
If paved, the joints are wider than 5mm.</t>
  </si>
  <si>
    <t xml:space="preserve">The surface is medium-grip (i.e. PTV of between 25 and 35).
If paved, the joints are 5mm or less.
</t>
  </si>
  <si>
    <t xml:space="preserve">The surface is high-grip (i.e. PTV of 35 or higher).
If paved, the joints are mortared.</t>
  </si>
  <si>
    <t xml:space="preserve">Effective Width for Cyclists</t>
  </si>
  <si>
    <t xml:space="preserve">ST26</t>
  </si>
  <si>
    <t xml:space="preserve">Effective width for cyclists (when not mixed with motor traffic).</t>
  </si>
  <si>
    <t xml:space="preserve">At pinch points, cycle facility widths and/or buffers are below the absolute minimums recommended in LTN 1/20.</t>
  </si>
  <si>
    <t xml:space="preserve">Recommended desirable minimum widths from LTN 1/20 are maintained for cycle facilities and buffers throughout the whole route, except at pinch points where absolute minimum widths recommended in LTN 1/20 are maintained.</t>
  </si>
  <si>
    <t xml:space="preserve">Recommended desirable minimum widths from LTN 1/20 are maintained or exceeded for cycle facilities and buffers throughout whole route.</t>
  </si>
  <si>
    <t xml:space="preserve">DIRECTNESS</t>
  </si>
  <si>
    <t xml:space="preserve">Deviation of Cycle Route</t>
  </si>
  <si>
    <t xml:space="preserve">ST27</t>
  </si>
  <si>
    <t xml:space="preserve">Deviation of cycle route against straight line or shortest alternative.</t>
  </si>
  <si>
    <t xml:space="preserve">Deviation factor against straight line or shortest alternative greater than 1.4.</t>
  </si>
  <si>
    <t xml:space="preserve">Deviation factor against straight line or shortest alternative 1.2-1.4.</t>
  </si>
  <si>
    <t xml:space="preserve">Deviation factor against straight line or shortest alternative less than 1.2.</t>
  </si>
  <si>
    <t xml:space="preserve">Pedestrian Crossing Locations</t>
  </si>
  <si>
    <t xml:space="preserve">ST28</t>
  </si>
  <si>
    <t xml:space="preserve">Alignment of crossings with desire lines.</t>
  </si>
  <si>
    <t xml:space="preserve">No crossings are located on desire lines.</t>
  </si>
  <si>
    <t xml:space="preserve">Some crossings are located on desire lines.</t>
  </si>
  <si>
    <t xml:space="preserve">All crossings are located on desire lines, and all desire lines are provided for.</t>
  </si>
  <si>
    <t xml:space="preserve">Cyclist Delay at Junctions</t>
  </si>
  <si>
    <t xml:space="preserve">ST29</t>
  </si>
  <si>
    <t xml:space="preserve">Delay to cyclists at junctions.</t>
  </si>
  <si>
    <t xml:space="preserve">Delay for cyclists at junctions is greater than the delay to motor vehicles.</t>
  </si>
  <si>
    <t xml:space="preserve">Delay for cyclists at junctions is similar to that of motor vehicles.</t>
  </si>
  <si>
    <t xml:space="preserve">Delay for cyclists is shorter than that of motor vehicles or cyclists are not required to stop at junctions (e.g. bypass at signals).</t>
  </si>
  <si>
    <t xml:space="preserve">Cyclist Delay on Links</t>
  </si>
  <si>
    <t xml:space="preserve">ST30</t>
  </si>
  <si>
    <t xml:space="preserve">Delay to cyclists on links.</t>
  </si>
  <si>
    <t xml:space="preserve">Cyclists have no opportunities to pass slower moving vehicles (including other cyclists).</t>
  </si>
  <si>
    <t xml:space="preserve">Cyclists have some opportunities to pass slower moving vehicles (including other cyclists).</t>
  </si>
  <si>
    <t xml:space="preserve">Cyclists can always progress without being delayed by other vehicles.</t>
  </si>
  <si>
    <t xml:space="preserve">Pedestrian Delay at Junctions</t>
  </si>
  <si>
    <t xml:space="preserve">ST31</t>
  </si>
  <si>
    <t xml:space="preserve">Delay to pedestrians at signal controlled junctions.</t>
  </si>
  <si>
    <t xml:space="preserve">Maximum waiting time over 60 seconds.</t>
  </si>
  <si>
    <t xml:space="preserve">Maximum waiting time 40-60 seconds.</t>
  </si>
  <si>
    <t xml:space="preserve">Maximum waiting time up to 40 seconds.</t>
  </si>
  <si>
    <t xml:space="preserve">Pedestrian Delay at Standalone Signal Crossings</t>
  </si>
  <si>
    <t xml:space="preserve">ST32</t>
  </si>
  <si>
    <t xml:space="preserve">Delay to pedestrians at stand-alone signal crossings.</t>
  </si>
  <si>
    <t xml:space="preserve">After pressing the button, pedestrians must wait over 10 seconds for an invitation to cross.</t>
  </si>
  <si>
    <t xml:space="preserve">After pressing the button, pedestrians must wait up to 10 seconds for an invitation to cross.</t>
  </si>
  <si>
    <t xml:space="preserve">Crossings rest on the green for pedestrians.
Or, the time between pressing the button and the invitation to cross has been minimised as much as is safe to do so.</t>
  </si>
  <si>
    <t xml:space="preserve">ATTRACTIVENESS</t>
  </si>
  <si>
    <t xml:space="preserve">Wayfinding</t>
  </si>
  <si>
    <t xml:space="preserve">ST33</t>
  </si>
  <si>
    <t xml:space="preserve">Effectiveness of signage and road markings on wayfinding.</t>
  </si>
  <si>
    <t xml:space="preserve">Route signing is poor with signs missing at key decision points. Pedestrians and cyclists follow signs and road markings intended for motor traffic.
Or, signs and road markings are faded or unclear.</t>
  </si>
  <si>
    <t xml:space="preserve">Some cycle and pedestrian specific direction signing. There are gaps in signage and road markings which could be improved.</t>
  </si>
  <si>
    <t xml:space="preserve">Route is well signed for pedestrians and cyclists with signs and road markings located at all decision points and junctions.
Signs and road markings are clear, easily visible and legible.</t>
  </si>
  <si>
    <t xml:space="preserve">Places to Rest</t>
  </si>
  <si>
    <t xml:space="preserve">ST34</t>
  </si>
  <si>
    <t xml:space="preserve">Distance between resting points.</t>
  </si>
  <si>
    <t xml:space="preserve">More than 150m.</t>
  </si>
  <si>
    <t xml:space="preserve">50-150m.</t>
  </si>
  <si>
    <t xml:space="preserve">Less than 50m.</t>
  </si>
  <si>
    <t xml:space="preserve">Places to Shelter</t>
  </si>
  <si>
    <t xml:space="preserve">ST35</t>
  </si>
  <si>
    <t xml:space="preserve">Distance between shelter points.</t>
  </si>
  <si>
    <t xml:space="preserve">Lighting</t>
  </si>
  <si>
    <t xml:space="preserve">ST36</t>
  </si>
  <si>
    <t xml:space="preserve">Extent of lighting.</t>
  </si>
  <si>
    <t xml:space="preserve">Long stretches of darkness.
Or, no lighting.</t>
  </si>
  <si>
    <t xml:space="preserve">Short stretches of darkness.
Or, bat-friendly lighting.</t>
  </si>
  <si>
    <t xml:space="preserve">Route lit thoroughly, including any public transport waiting areas.</t>
  </si>
  <si>
    <t xml:space="preserve">Cycle Parking</t>
  </si>
  <si>
    <t xml:space="preserve">ST37</t>
  </si>
  <si>
    <t xml:space="preserve">Ease of access to cycle parking on- and off-street.</t>
  </si>
  <si>
    <t xml:space="preserve">Insufficient or inappropriate cycle parking.</t>
  </si>
  <si>
    <t xml:space="preserve">Some accessible and overlooked cycle parking provided but not enough to meet present demand.</t>
  </si>
  <si>
    <t xml:space="preserve">Accessible and overlooked cycle parking provided, sufficient to meet present and future demand, including provision for a range of cycle vehicles and users.</t>
  </si>
  <si>
    <t xml:space="preserve">Impact of Cycling on Walking</t>
  </si>
  <si>
    <t xml:space="preserve">ST38</t>
  </si>
  <si>
    <t xml:space="preserve">Presence of shared use cycle tracks and toucan crossings.</t>
  </si>
  <si>
    <t xml:space="preserve">On urban streets, cyclists are expected to use shared use cycle tracks and/or toucan crossings, bringing them into potential conflict with pedestrians.
In rural areas or motor traffic free environments, shared use cycle tracks fail the width requirements set out in Table 6-3 of LTN 1/20.</t>
  </si>
  <si>
    <t xml:space="preserve">In rural areas or motor traffic free environments, shared use cycle tracks pass the width requirements set out in Table 6-3 of LTN 1/20 and are designed in a way that minimises potential conflict between cyclists and pedestrians.</t>
  </si>
  <si>
    <t xml:space="preserve">There are no shared use cycle tracks.</t>
  </si>
  <si>
    <t xml:space="preserve">COHESION</t>
  </si>
  <si>
    <t xml:space="preserve">Impact of Motor Traffic on Pedestrians and Cyclists</t>
  </si>
  <si>
    <t xml:space="preserve">ST39</t>
  </si>
  <si>
    <t xml:space="preserve">Measures taken to manage motor traffic in a way that benefits active modes.</t>
  </si>
  <si>
    <t xml:space="preserve">There are no measures to manage motor traffic that benefit active modes.</t>
  </si>
  <si>
    <t xml:space="preserve">There are some measures to manage motor traffic that benefit active modes.</t>
  </si>
  <si>
    <t xml:space="preserve">There are measures to manage motor traffic which prioritise active modes.
Or, the route is completely separate from motor traffic.</t>
  </si>
  <si>
    <t xml:space="preserve">Transitions for Cyclists</t>
  </si>
  <si>
    <t xml:space="preserve">ST40</t>
  </si>
  <si>
    <t xml:space="preserve">Ability to transition on and off the route safely and easily.</t>
  </si>
  <si>
    <t xml:space="preserve">Cyclists cannot transition on or off the route without dismounting.</t>
  </si>
  <si>
    <t xml:space="preserve">Cyclists can transition on and off the route with minimal disruption to their journey.</t>
  </si>
  <si>
    <t xml:space="preserve">Cyclists have dedicated, legible and understandable transitions on and off the route at all key points. Protected cycle facilities are easy to join and leave.</t>
  </si>
  <si>
    <t xml:space="preserve">Route Continuity </t>
  </si>
  <si>
    <t xml:space="preserve">ST41</t>
  </si>
  <si>
    <t xml:space="preserve">Continuity of walking, wheeling and cycling routes.</t>
  </si>
  <si>
    <t xml:space="preserve">Provisions for walking, wheeling and cycling along the route are discontinuous.</t>
  </si>
  <si>
    <t xml:space="preserve">Provisions for walking, wheeling and cycling along the route are continuous but may be indirect or have sections which are unintuitive to navigate.</t>
  </si>
  <si>
    <t xml:space="preserve">Provisions for walking, wheeling and cycling along the route are direct, continuous, intuitive and legible. </t>
  </si>
  <si>
    <t xml:space="preserve">Consistency of Route</t>
  </si>
  <si>
    <t xml:space="preserve">ST42</t>
  </si>
  <si>
    <t xml:space="preserve">Consistency of provision for pedestrians and cyclists.</t>
  </si>
  <si>
    <t xml:space="preserve">Multiple changes of provision on the route.</t>
  </si>
  <si>
    <t xml:space="preserve">Some changes of provision on the route.</t>
  </si>
  <si>
    <t xml:space="preserve">Provision is consistent throughout the route.</t>
  </si>
  <si>
    <t xml:space="preserve">Street Placemaking Assessment</t>
  </si>
  <si>
    <t xml:space="preserve">SOCIAL ACTIVITY</t>
  </si>
  <si>
    <t xml:space="preserve">Street Engagement for Children</t>
  </si>
  <si>
    <t xml:space="preserve">SP01</t>
  </si>
  <si>
    <t xml:space="preserve">Presence of features which children can engage with.</t>
  </si>
  <si>
    <t xml:space="preserve">None.</t>
  </si>
  <si>
    <t xml:space="preserve">Some access to formal/natural play spaces for children.</t>
  </si>
  <si>
    <t xml:space="preserve">Access to formal/natural play spaces for children and street features that can engage children.</t>
  </si>
  <si>
    <t xml:space="preserve">Social Space</t>
  </si>
  <si>
    <t xml:space="preserve">SP02</t>
  </si>
  <si>
    <t xml:space="preserve">Proximity to places where people might stop and have a conversation.</t>
  </si>
  <si>
    <t xml:space="preserve">Greater than 800m.</t>
  </si>
  <si>
    <t xml:space="preserve">400-800m.</t>
  </si>
  <si>
    <t xml:space="preserve">Less than 400m.</t>
  </si>
  <si>
    <t xml:space="preserve">Diversity of Activities</t>
  </si>
  <si>
    <t xml:space="preserve">SP03</t>
  </si>
  <si>
    <t xml:space="preserve">Suitability of the street for different activities, creating conditions for positive interactions.</t>
  </si>
  <si>
    <t xml:space="preserve">Single activity street.</t>
  </si>
  <si>
    <t xml:space="preserve">Multiple activity street.</t>
  </si>
  <si>
    <t xml:space="preserve">Different activities encouraged on the street at different times of day. </t>
  </si>
  <si>
    <t xml:space="preserve">PERSONAL SECURITY </t>
  </si>
  <si>
    <t xml:space="preserve">Surveillance and Activity</t>
  </si>
  <si>
    <t xml:space="preserve">SP04</t>
  </si>
  <si>
    <t xml:space="preserve">Natural surveillance from the surrounding environment throughout the day and night.</t>
  </si>
  <si>
    <t xml:space="preserve">Few buildings overlook the street.
There is little activity from people using or moving through the space.</t>
  </si>
  <si>
    <t xml:space="preserve">Surrounding buildings do not completely overlook the street throughout day and night. 
There are some people using or moving through the space.</t>
  </si>
  <si>
    <t xml:space="preserve">Mixed use buildings overlook the street or space throughout day and night. 
There are many people using or moving through the space.</t>
  </si>
  <si>
    <t xml:space="preserve">Forward Visibility and Escape Routes</t>
  </si>
  <si>
    <t xml:space="preserve">SP05</t>
  </si>
  <si>
    <t xml:space="preserve">Effect of topography, vegetation and built environment on perceived and actual risk of crime.</t>
  </si>
  <si>
    <t xml:space="preserve">Poor sight lines or potential ambush points due to buildings, walls, vegetation, corners or topography etc.
Enclosed spaces; no or few escape routes.</t>
  </si>
  <si>
    <t xml:space="preserve">Streetscape is mostly open with few visibility issues.
Some escape routes.</t>
  </si>
  <si>
    <t xml:space="preserve">Streetscape is open with good visibility and clear sight lines.
Frequent escape routes.</t>
  </si>
  <si>
    <t xml:space="preserve">Visibility of Others</t>
  </si>
  <si>
    <t xml:space="preserve">SP06</t>
  </si>
  <si>
    <t xml:space="preserve">Effect of lighting and street furniture on perceived and actual risk of crime.</t>
  </si>
  <si>
    <t xml:space="preserve">No lighting. Street furniture that creates potential ambush points.</t>
  </si>
  <si>
    <t xml:space="preserve">Inadequate lighting, or bright lighting that creates high contrast areas with shadows. </t>
  </si>
  <si>
    <t xml:space="preserve">Lighting that does not create high contrast areas with shadows. Street furniture does not create hiding or loitering places.</t>
  </si>
  <si>
    <t xml:space="preserve">CHARACTER AND LEGIBILITY</t>
  </si>
  <si>
    <t xml:space="preserve">Maintenance and Upkeep</t>
  </si>
  <si>
    <t xml:space="preserve">SP07</t>
  </si>
  <si>
    <t xml:space="preserve">Condition of the streetscape.</t>
  </si>
  <si>
    <t xml:space="preserve">Poorly maintained streetscape: overgrown vegetation or significant littering. No winter maintenance.
The streetscape has been designed in a way that is hard to maintain.</t>
  </si>
  <si>
    <t xml:space="preserve">Elements of the streetscape are well maintained.</t>
  </si>
  <si>
    <t xml:space="preserve">Well maintained streetscape: vegetation is well managed and there are no issues with littering. Route is well maintained throughout winter.
The streetscape has been designed in a way that is easy to maintain.</t>
  </si>
  <si>
    <t xml:space="preserve">Street Network Layout</t>
  </si>
  <si>
    <t xml:space="preserve">SP08</t>
  </si>
  <si>
    <t xml:space="preserve">Street network impact on wayfinding.</t>
  </si>
  <si>
    <t xml:space="preserve">The street network is complex or there are connectivity issues.
Maps or signage are needed to help navigate the area.</t>
  </si>
  <si>
    <t xml:space="preserve">The street network helps users find their way in some situations.
Users may need to refer to maps or signage at times while moving through the area.</t>
  </si>
  <si>
    <t xml:space="preserve">The street network is accessible and its layout helps users navigate the area without the need for maps or signage.
Users can see where they are going and know how to get there.</t>
  </si>
  <si>
    <t xml:space="preserve">Place and Movement</t>
  </si>
  <si>
    <t xml:space="preserve">SP09</t>
  </si>
  <si>
    <t xml:space="preserve">Extent to which the form of the street matches its intended place and movement functions.</t>
  </si>
  <si>
    <t xml:space="preserve">The form of the street clashes with its intended functions.
There are issues with navigation and movement or the street is an unpleasant place to be.</t>
  </si>
  <si>
    <t xml:space="preserve">The layout of the street is functional and serves its intended purpose in terms of movement and place.</t>
  </si>
  <si>
    <t xml:space="preserve">The form of the street is in full harmony with its intended functions.
Users can find their way without a need for maps or signage, and the street is a pleasant place to be.</t>
  </si>
  <si>
    <t xml:space="preserve">Impact of Street Design on Behaviour</t>
  </si>
  <si>
    <t xml:space="preserve">SP10</t>
  </si>
  <si>
    <t xml:space="preserve">Extent to which the street layout influences different types of user behaviour.</t>
  </si>
  <si>
    <t xml:space="preserve">The street layout encourages aggressive behaviour, which makes the street an unpleasant place to be.
E.g. central hatching, guard railing, wide flared side roads and right-turn pockets.</t>
  </si>
  <si>
    <t xml:space="preserve">The street layout controls user behaviour throughout.</t>
  </si>
  <si>
    <t xml:space="preserve">The highways layout encourages civilised behaviour, negotiation and forgiveness, which makes the street a pleasant place to be.
E.g. side road treatments, minimised junction radii and carriageway width.  </t>
  </si>
  <si>
    <t xml:space="preserve">Enforcement of Loading and Parking</t>
  </si>
  <si>
    <t xml:space="preserve">SP11</t>
  </si>
  <si>
    <t xml:space="preserve">Impact of on-street loading, servicing and parking provision on place and movement.</t>
  </si>
  <si>
    <t xml:space="preserve">No designated provision: risk of abuse, pedestrian or cycling movement impacted.</t>
  </si>
  <si>
    <t xml:space="preserve">Reasonable loading, servicing and parking provision in street area where needed. </t>
  </si>
  <si>
    <t xml:space="preserve">Good loading and servicing provision, low impact and integrated. Parking enforcement recognised. 
Or, no loading or parking provision necessary.</t>
  </si>
  <si>
    <t xml:space="preserve">Street Clutter</t>
  </si>
  <si>
    <t xml:space="preserve">SP12</t>
  </si>
  <si>
    <t xml:space="preserve">Impact of street clutter on place and movement.</t>
  </si>
  <si>
    <t xml:space="preserve">Lots of redundant street furniture, advertising, and temporary signage causing obstructions. Signage clutter contributing to visual overload.</t>
  </si>
  <si>
    <t xml:space="preserve">Some redundant street furniture, advertising and temporary advertising. Some signage clutter.</t>
  </si>
  <si>
    <t xml:space="preserve">No redundant street furniture, advertising or temporary signage. Footways are clear from obstruction and signage clutter is minimal.</t>
  </si>
  <si>
    <t xml:space="preserve">Consistency of Materials and Street Furniture</t>
  </si>
  <si>
    <t xml:space="preserve">SP13</t>
  </si>
  <si>
    <t xml:space="preserve">Consistency and suitability of materials and street furniture in the wider street environment.</t>
  </si>
  <si>
    <t xml:space="preserve">Clashes between surface materials, street and the wider street environment, negatively affecting the street's appearance and character.</t>
  </si>
  <si>
    <t xml:space="preserve">Consistent surface materials and street furniture which also match the wider street environment.</t>
  </si>
  <si>
    <t xml:space="preserve">Surface materials and street furniture complement the wider street environment and enhance the street's appearance and character.</t>
  </si>
  <si>
    <t xml:space="preserve">Visual Interest</t>
  </si>
  <si>
    <t xml:space="preserve">SP14</t>
  </si>
  <si>
    <t xml:space="preserve">Visual distinctiveness of the streetscape.</t>
  </si>
  <si>
    <t xml:space="preserve">Uniform, monotonous, boring.</t>
  </si>
  <si>
    <t xml:space="preserve">Some variety in the streetscape.</t>
  </si>
  <si>
    <t xml:space="preserve">Lots of variety in the streetscape, unique features.</t>
  </si>
  <si>
    <t xml:space="preserve">Cultural Significance</t>
  </si>
  <si>
    <t xml:space="preserve">SP15</t>
  </si>
  <si>
    <t xml:space="preserve">Cultural significance of the street to society.</t>
  </si>
  <si>
    <t xml:space="preserve">The street is culturally significant on a regional or national level, but the character of the street does not reflect this.</t>
  </si>
  <si>
    <t xml:space="preserve">The street is culturally significant on a local level, but the character of the street does not reflect this.</t>
  </si>
  <si>
    <t xml:space="preserve">The character of the street reflects its cultural significance to society.</t>
  </si>
  <si>
    <t xml:space="preserve">Street Features that Support Walking, Wheeling and Cycling</t>
  </si>
  <si>
    <t xml:space="preserve">SP16</t>
  </si>
  <si>
    <t xml:space="preserve">Street features to encourage and enhance active travel journeys, such as:
• Benches or other seating
• Water fountains
• Public tool stands
• Cycle pumps
• Cycle counters
• Interpretation boards
• Tactile maps or interactive pedestrian features</t>
  </si>
  <si>
    <t xml:space="preserve">No specific street features to encourage and enhance active travel journeys.</t>
  </si>
  <si>
    <t xml:space="preserve">One street feature to encourage and enhance active travel journeys.</t>
  </si>
  <si>
    <t xml:space="preserve">Many street features to encourage and enhance active travel journeys.</t>
  </si>
  <si>
    <t xml:space="preserve">ENVIRONMENT</t>
  </si>
  <si>
    <t xml:space="preserve">Drainage and Water</t>
  </si>
  <si>
    <t xml:space="preserve">SP17</t>
  </si>
  <si>
    <t xml:space="preserve">Effect of drainage and water on user experience, biodiversity, and climate resilience.</t>
  </si>
  <si>
    <t xml:space="preserve">Basic drainage infrastructure.  </t>
  </si>
  <si>
    <t xml:space="preserve">Well-integrated sustainable drainage that is capable of dealing with extreme weather events.</t>
  </si>
  <si>
    <t xml:space="preserve">Well-integrated sustainable drainage that is capable of dealing with extreme weather events and creates habitats for flora and fauna. </t>
  </si>
  <si>
    <t xml:space="preserve">Trees</t>
  </si>
  <si>
    <t xml:space="preserve">SP18</t>
  </si>
  <si>
    <t xml:space="preserve">Effect of trees on user experience, biodiversity, and climate resilience.</t>
  </si>
  <si>
    <t xml:space="preserve">There are no trees, or only one tree. 
If assessing a design proposal, there are no trees, or the number of trees has been reduced. </t>
  </si>
  <si>
    <t xml:space="preserve">There are multiple trees, with canopies spaced more than 15m apart on average. 
If assessing a design proposal, most existing trees are to be retained, with the overall number of trees maintained or increased. </t>
  </si>
  <si>
    <t xml:space="preserve">There are multiple trees, with canopies spaced less than 15m apart on average. 
If assessing a design proposal, all existing trees are to be retained, with the overall number of trees maintained or increased. </t>
  </si>
  <si>
    <t xml:space="preserve">Planting</t>
  </si>
  <si>
    <t xml:space="preserve">SP19</t>
  </si>
  <si>
    <t xml:space="preserve">Effect of planting on user experience, biodiversity, and climate resilience.</t>
  </si>
  <si>
    <t xml:space="preserve">Little or no planting, providing limited visual interest. </t>
  </si>
  <si>
    <t xml:space="preserve">Some planted elements providing visual interest. </t>
  </si>
  <si>
    <t xml:space="preserve">A variety of suitable planting that provides habitats for fauna, and wider experiential benefits. </t>
  </si>
  <si>
    <t xml:space="preserve">Ancillary Features to Support Fauna</t>
  </si>
  <si>
    <t xml:space="preserve">SP20</t>
  </si>
  <si>
    <t xml:space="preserve">Effect of ancillary features on user experience, biodiversity and climate resilience. Such as:
• Bug hotels
• Water features
• Wildlife corridors</t>
  </si>
  <si>
    <t xml:space="preserve">No features.</t>
  </si>
  <si>
    <t xml:space="preserve">One feature.</t>
  </si>
  <si>
    <t xml:space="preserve">Multiple features.</t>
  </si>
  <si>
    <t xml:space="preserve">Sustainable Materials</t>
  </si>
  <si>
    <t xml:space="preserve">SP21</t>
  </si>
  <si>
    <t xml:space="preserve">Incorporation of low carbon, sustainable or recycled materials into the design.</t>
  </si>
  <si>
    <t xml:space="preserve">No low carbon, sustainable or recycled materials used.</t>
  </si>
  <si>
    <t xml:space="preserve">Some low carbon, sustainable or recycled materials used.</t>
  </si>
  <si>
    <t xml:space="preserve">Full integration of low carbon, sustainable and/or recycled materials.</t>
  </si>
  <si>
    <t xml:space="preserve">Air Pollution - Exposure</t>
  </si>
  <si>
    <t xml:space="preserve">SP22</t>
  </si>
  <si>
    <r>
      <rPr>
        <sz val="10"/>
        <color rgb="FF000000"/>
        <rFont val="Calibri"/>
        <family val="2"/>
        <charset val="1"/>
      </rPr>
      <t xml:space="preserve">Exposure to NO</t>
    </r>
    <r>
      <rPr>
        <vertAlign val="subscript"/>
        <sz val="10"/>
        <color rgb="FF000000"/>
        <rFont val="Calibri"/>
        <family val="2"/>
        <charset val="1"/>
      </rPr>
      <t xml:space="preserve">X</t>
    </r>
    <r>
      <rPr>
        <sz val="10"/>
        <color rgb="FF000000"/>
        <rFont val="Calibri"/>
        <family val="2"/>
        <charset val="1"/>
      </rPr>
      <t xml:space="preserve"> concentration.</t>
    </r>
  </si>
  <si>
    <r>
      <rPr>
        <sz val="10"/>
        <color rgb="FF000000"/>
        <rFont val="Calibri"/>
        <family val="2"/>
        <charset val="1"/>
      </rPr>
      <t xml:space="preserve">The NO</t>
    </r>
    <r>
      <rPr>
        <vertAlign val="subscript"/>
        <sz val="10"/>
        <color rgb="FF000000"/>
        <rFont val="Calibri"/>
        <family val="2"/>
        <charset val="1"/>
      </rPr>
      <t xml:space="preserve">2</t>
    </r>
    <r>
      <rPr>
        <sz val="10"/>
        <color rgb="FF000000"/>
        <rFont val="Calibri"/>
        <family val="2"/>
        <charset val="1"/>
      </rPr>
      <t xml:space="preserve"> concentration is greater than 40µg/m</t>
    </r>
    <r>
      <rPr>
        <vertAlign val="superscript"/>
        <sz val="10"/>
        <color rgb="FF000000"/>
        <rFont val="Calibri"/>
        <family val="2"/>
        <charset val="1"/>
      </rPr>
      <t xml:space="preserve">3</t>
    </r>
    <r>
      <rPr>
        <sz val="10"/>
        <color rgb="FF000000"/>
        <rFont val="Calibri"/>
        <family val="2"/>
        <charset val="1"/>
      </rPr>
      <t xml:space="preserve">.
If assessing a design proposal, the NO</t>
    </r>
    <r>
      <rPr>
        <vertAlign val="subscript"/>
        <sz val="10"/>
        <color rgb="FF000000"/>
        <rFont val="Calibri"/>
        <family val="2"/>
        <charset val="1"/>
      </rPr>
      <t xml:space="preserve">2</t>
    </r>
    <r>
      <rPr>
        <sz val="10"/>
        <color rgb="FF000000"/>
        <rFont val="Calibri"/>
        <family val="2"/>
        <charset val="1"/>
      </rPr>
      <t xml:space="preserve"> concentration is greater than 40µg/m</t>
    </r>
    <r>
      <rPr>
        <vertAlign val="superscript"/>
        <sz val="10"/>
        <color rgb="FF000000"/>
        <rFont val="Calibri"/>
        <family val="2"/>
        <charset val="1"/>
      </rPr>
      <t xml:space="preserve">3</t>
    </r>
    <r>
      <rPr>
        <sz val="10"/>
        <color rgb="FF000000"/>
        <rFont val="Calibri"/>
        <family val="2"/>
        <charset val="1"/>
      </rPr>
      <t xml:space="preserve"> and there are no proposals to reduce local traffic volume.</t>
    </r>
  </si>
  <si>
    <r>
      <rPr>
        <sz val="10"/>
        <color rgb="FF000000"/>
        <rFont val="Calibri"/>
        <family val="2"/>
        <charset val="1"/>
      </rPr>
      <t xml:space="preserve">The NO</t>
    </r>
    <r>
      <rPr>
        <vertAlign val="subscript"/>
        <sz val="10"/>
        <color rgb="FF000000"/>
        <rFont val="Calibri"/>
        <family val="2"/>
        <charset val="1"/>
      </rPr>
      <t xml:space="preserve">2</t>
    </r>
    <r>
      <rPr>
        <sz val="10"/>
        <color rgb="FF000000"/>
        <rFont val="Calibri"/>
        <family val="2"/>
        <charset val="1"/>
      </rPr>
      <t xml:space="preserve"> concentration is 32-40µg/m</t>
    </r>
    <r>
      <rPr>
        <vertAlign val="superscript"/>
        <sz val="10"/>
        <color rgb="FF000000"/>
        <rFont val="Calibri"/>
        <family val="2"/>
        <charset val="1"/>
      </rPr>
      <t xml:space="preserve">3</t>
    </r>
    <r>
      <rPr>
        <sz val="10"/>
        <color rgb="FF000000"/>
        <rFont val="Calibri"/>
        <family val="2"/>
        <charset val="1"/>
      </rPr>
      <t xml:space="preserve">. 
Or, the existing NO</t>
    </r>
    <r>
      <rPr>
        <vertAlign val="subscript"/>
        <sz val="10"/>
        <color rgb="FF000000"/>
        <rFont val="Calibri"/>
        <family val="2"/>
        <charset val="1"/>
      </rPr>
      <t xml:space="preserve">2</t>
    </r>
    <r>
      <rPr>
        <sz val="10"/>
        <color rgb="FF000000"/>
        <rFont val="Calibri"/>
        <family val="2"/>
        <charset val="1"/>
      </rPr>
      <t xml:space="preserve"> concentration is greater than 40µg/m</t>
    </r>
    <r>
      <rPr>
        <vertAlign val="superscript"/>
        <sz val="10"/>
        <color rgb="FF000000"/>
        <rFont val="Calibri"/>
        <family val="2"/>
        <charset val="1"/>
      </rPr>
      <t xml:space="preserve">3</t>
    </r>
    <r>
      <rPr>
        <sz val="10"/>
        <color rgb="FF000000"/>
        <rFont val="Calibri"/>
        <family val="2"/>
        <charset val="1"/>
      </rPr>
      <t xml:space="preserve"> but local traffic volume reduction measures are proposed.
</t>
    </r>
  </si>
  <si>
    <r>
      <rPr>
        <sz val="10"/>
        <color rgb="FF000000"/>
        <rFont val="Calibri"/>
        <family val="2"/>
        <charset val="1"/>
      </rPr>
      <t xml:space="preserve">The NO</t>
    </r>
    <r>
      <rPr>
        <vertAlign val="subscript"/>
        <sz val="10"/>
        <color rgb="FF000000"/>
        <rFont val="Calibri"/>
        <family val="2"/>
        <charset val="1"/>
      </rPr>
      <t xml:space="preserve">2</t>
    </r>
    <r>
      <rPr>
        <sz val="10"/>
        <color rgb="FF000000"/>
        <rFont val="Calibri"/>
        <family val="2"/>
        <charset val="1"/>
      </rPr>
      <t xml:space="preserve"> concentration is less than 32µg/m</t>
    </r>
    <r>
      <rPr>
        <vertAlign val="superscript"/>
        <sz val="10"/>
        <color rgb="FF000000"/>
        <rFont val="Calibri"/>
        <family val="2"/>
        <charset val="1"/>
      </rPr>
      <t xml:space="preserve">3</t>
    </r>
    <r>
      <rPr>
        <sz val="10"/>
        <color rgb="FF000000"/>
        <rFont val="Calibri"/>
        <family val="2"/>
        <charset val="1"/>
      </rPr>
      <t xml:space="preserve">. 
Or, the NO</t>
    </r>
    <r>
      <rPr>
        <vertAlign val="subscript"/>
        <sz val="10"/>
        <color rgb="FF000000"/>
        <rFont val="Calibri"/>
        <family val="2"/>
        <charset val="1"/>
      </rPr>
      <t xml:space="preserve">2</t>
    </r>
    <r>
      <rPr>
        <sz val="10"/>
        <color rgb="FF000000"/>
        <rFont val="Calibri"/>
        <family val="2"/>
        <charset val="1"/>
      </rPr>
      <t xml:space="preserve"> concentration is 32-40µg/m</t>
    </r>
    <r>
      <rPr>
        <vertAlign val="superscript"/>
        <sz val="10"/>
        <color rgb="FF000000"/>
        <rFont val="Calibri"/>
        <family val="2"/>
        <charset val="1"/>
      </rPr>
      <t xml:space="preserve">3</t>
    </r>
    <r>
      <rPr>
        <sz val="10"/>
        <color rgb="FF000000"/>
        <rFont val="Calibri"/>
        <family val="2"/>
        <charset val="1"/>
      </rPr>
      <t xml:space="preserve"> but local traffic volume reduction measures are proposed.</t>
    </r>
  </si>
  <si>
    <t xml:space="preserve">Air Pollution - Proximity</t>
  </si>
  <si>
    <t xml:space="preserve">SP23</t>
  </si>
  <si>
    <r>
      <rPr>
        <sz val="10"/>
        <color rgb="FF000000"/>
        <rFont val="Calibri"/>
        <family val="2"/>
        <charset val="1"/>
      </rPr>
      <t xml:space="preserve">Proximity to PM10 &amp; NO</t>
    </r>
    <r>
      <rPr>
        <vertAlign val="subscript"/>
        <sz val="10"/>
        <color rgb="FF000000"/>
        <rFont val="Calibri"/>
        <family val="2"/>
        <charset val="1"/>
      </rPr>
      <t xml:space="preserve">X</t>
    </r>
    <r>
      <rPr>
        <sz val="10"/>
        <color rgb="FF000000"/>
        <rFont val="Calibri"/>
        <family val="2"/>
        <charset val="1"/>
      </rPr>
      <t xml:space="preserve">  concentration.</t>
    </r>
  </si>
  <si>
    <t xml:space="preserve">No roadside tredges or selective planting. 
Or, a buffer of less than 0.5m between sources of pollution and pedestrians and cyclists. </t>
  </si>
  <si>
    <t xml:space="preserve">0.5-2m buffer between sources of pollution and pedestrians and cyclists. 
Or, there is a cycle facility at least 2m wide between the footway and carriageway.</t>
  </si>
  <si>
    <t xml:space="preserve">Inclusion of roadside tredges or selective planting.
Or, a buffer of at least 2m between sources of pollution and pedestrians and cyclists.</t>
  </si>
  <si>
    <t xml:space="preserve">Noise Pollution</t>
  </si>
  <si>
    <t xml:space="preserve">SP24</t>
  </si>
  <si>
    <t xml:space="preserve">Effect of noise pollution from traffic on user experience.</t>
  </si>
  <si>
    <t xml:space="preserve">Excessively noisy (more than 78dB).</t>
  </si>
  <si>
    <t xml:space="preserve">Slightly noisy (65-78dB).</t>
  </si>
  <si>
    <t xml:space="preserve">Comfortable noise levels (less than 65dB).</t>
  </si>
  <si>
    <t xml:space="preserve">Light Pollution</t>
  </si>
  <si>
    <t xml:space="preserve">SP25</t>
  </si>
  <si>
    <t xml:space="preserve">Effect of excessive lighting on the environment and user experience.</t>
  </si>
  <si>
    <t xml:space="preserve">Beams from street lighting are excessively bright, excessively blue-violet and/or not shielded. 
Or, the street layout means that vehicle headlights dazzle pedestrians and cyclists.</t>
  </si>
  <si>
    <t xml:space="preserve">Beams from street lighting are no stronger than necessary but are not sufficiently shielded.</t>
  </si>
  <si>
    <t xml:space="preserve">Beams from street lighting are shielded, are no stronger than necessary and are warm-coloured.
Street layout mitigates the effect of vehicle headlights dazzling pedestrians and cyclists.</t>
  </si>
  <si>
    <t xml:space="preserve">Sunlight</t>
  </si>
  <si>
    <t xml:space="preserve">SP26</t>
  </si>
  <si>
    <t xml:space="preserve">How much sunlight the street receives.</t>
  </si>
  <si>
    <t xml:space="preserve">No sunlight penetration.</t>
  </si>
  <si>
    <t xml:space="preserve">Less than 2 hours direct sunlight on shortest day of year.</t>
  </si>
  <si>
    <t xml:space="preserve">More than 2 hours direct sunlight on shortest day of year.</t>
  </si>
  <si>
    <t xml:space="preserve">PRESENCE OF HORSES</t>
  </si>
  <si>
    <t xml:space="preserve">Path Check</t>
  </si>
  <si>
    <t xml:space="preserve">Are horse riders expected on this route?</t>
  </si>
  <si>
    <t xml:space="preserve">Unanswered</t>
  </si>
  <si>
    <t xml:space="preserve">All Active Modes</t>
  </si>
  <si>
    <t xml:space="preserve">PA17</t>
  </si>
  <si>
    <t xml:space="preserve">Key public access points (e.g. interfaces with public highway) to the path are restricted by barriers that would inhibit legitimate users.
Or, there are barriers along the path that inhibit legitimate users.</t>
  </si>
  <si>
    <t xml:space="preserve">Key public access points (e.g. interfaces with public highway) do not have barriers, but other public access points have barriers that would inhibit legitimate users.</t>
  </si>
  <si>
    <t xml:space="preserve">No public access points to the path have barriers that would inhibit legitimate users.</t>
  </si>
  <si>
    <t xml:space="preserve">Steps</t>
  </si>
  <si>
    <t xml:space="preserve">PA18</t>
  </si>
  <si>
    <t xml:space="preserve">Presence of steps.</t>
  </si>
  <si>
    <t xml:space="preserve">Steps are unavoidable at key public access points (e.g. interfaces with public highway).
Or, there are unavoidable steps along the path.</t>
  </si>
  <si>
    <t xml:space="preserve">A step-free route is possible at key public access points (e.g. interfaces with public highway) and along the path, but steps are present at other public access points.</t>
  </si>
  <si>
    <t xml:space="preserve">A step-free route is possible at all public access points and along the path.</t>
  </si>
  <si>
    <t xml:space="preserve">PA19</t>
  </si>
  <si>
    <t xml:space="preserve">PA20</t>
  </si>
  <si>
    <t xml:space="preserve">n/a option possible</t>
  </si>
  <si>
    <t xml:space="preserve">Ability to Turn Around</t>
  </si>
  <si>
    <t xml:space="preserve">PA21</t>
  </si>
  <si>
    <t xml:space="preserve">Presence and frequency of turning points (open and flat areas of at 4m x 4m).</t>
  </si>
  <si>
    <t xml:space="preserve">There are no turning points.
Or, turning points are over 1km apart or not provided between all public access points.</t>
  </si>
  <si>
    <t xml:space="preserve">Turning points are approximately 1km apart. </t>
  </si>
  <si>
    <t xml:space="preserve">The path is at least 4m wide.
Or, turning points are less than 1km apart and provided between all public access points.</t>
  </si>
  <si>
    <t xml:space="preserve">Width of Shared Use Spaces</t>
  </si>
  <si>
    <t xml:space="preserve">PA22</t>
  </si>
  <si>
    <t xml:space="preserve">Effective width of shared use spaces.</t>
  </si>
  <si>
    <t xml:space="preserve">Where pedestrians and cyclists are in a shared facility without horses, the width requirements set out in Table 6-3 of LTN 1/20 are not met.
Where horses are in a shared facility with pedestrians and/or cyclists, the width is less than 4m.</t>
  </si>
  <si>
    <t xml:space="preserve">Where pedestrians and cyclists are in a shared facility without horses, the width requirements set out in Table 6-3 of LTN 1/20 are met.
Where horses are in a shared facility with pedestrians and/or cyclists, the width is 4m.</t>
  </si>
  <si>
    <t xml:space="preserve">Where pedestrians and cyclists are in a shared facility without horses, the width requirements set out in Table 6-3 of LTN 1/20 are exceeded.
Where horses are in a shared facility with pedestrians and/or cyclists, the width is greater than 4m.</t>
  </si>
  <si>
    <t xml:space="preserve">Width of Walking and Wheeling Spaces</t>
  </si>
  <si>
    <t xml:space="preserve">PA23</t>
  </si>
  <si>
    <t xml:space="preserve">Effective width of dedicated walking/wheeling spaces.</t>
  </si>
  <si>
    <t xml:space="preserve">Less than 1.5m.</t>
  </si>
  <si>
    <t xml:space="preserve">1.5-2.0m.</t>
  </si>
  <si>
    <t xml:space="preserve">More than 2.0m.</t>
  </si>
  <si>
    <t xml:space="preserve">Width of Cycling Spaces</t>
  </si>
  <si>
    <t xml:space="preserve">PA24</t>
  </si>
  <si>
    <t xml:space="preserve">Effective width of dedicated cycling spaces.</t>
  </si>
  <si>
    <t xml:space="preserve">Less than 2.5m.</t>
  </si>
  <si>
    <t xml:space="preserve">2.5-3.0m
</t>
  </si>
  <si>
    <t xml:space="preserve">More than 3.0m.</t>
  </si>
  <si>
    <t xml:space="preserve">Width of Horse Riding Spaces</t>
  </si>
  <si>
    <t xml:space="preserve">Horse Riding</t>
  </si>
  <si>
    <t xml:space="preserve">PA25</t>
  </si>
  <si>
    <t xml:space="preserve">Effective width of dedicated equestrian spaces.</t>
  </si>
  <si>
    <t xml:space="preserve">Less than 3.0m (excluding pinch points where an absolute minimum width of 2.0m is maintained over a short distance).</t>
  </si>
  <si>
    <t xml:space="preserve">3.0-3.5m (excluding pinch points where an absolute minimum width of 2.0m is maintained over a short distance).</t>
  </si>
  <si>
    <t xml:space="preserve">More than 3.5m (excluding pinch points where an absolute minimum width of 2.0m is maintained over a short distance).</t>
  </si>
  <si>
    <t xml:space="preserve">Shared Use Surface</t>
  </si>
  <si>
    <t xml:space="preserve">PA26</t>
  </si>
  <si>
    <t xml:space="preserve">Surface of shared use facilities.</t>
  </si>
  <si>
    <t xml:space="preserve">Unbound or unsealed surface.</t>
  </si>
  <si>
    <t xml:space="preserve">Bound, sealed bituminous surface (including spray and chip or resin bound)</t>
  </si>
  <si>
    <t xml:space="preserve">Bound and porous surface (e.g. Flexipave).</t>
  </si>
  <si>
    <t xml:space="preserve">Walking and Wheeling Surface</t>
  </si>
  <si>
    <t xml:space="preserve">PA27</t>
  </si>
  <si>
    <t xml:space="preserve">The surface is medium-grip (i.e. PTV of between 25 and 35).
If paved, the joints are 5mm or less.</t>
  </si>
  <si>
    <t xml:space="preserve">Cycling Surface</t>
  </si>
  <si>
    <t xml:space="preserve">PA28</t>
  </si>
  <si>
    <t xml:space="preserve">Unsurfaced/unbound or unstable blocks/sets.</t>
  </si>
  <si>
    <t xml:space="preserve">Machine-laid asphalt or smooth and firm blocks.</t>
  </si>
  <si>
    <t xml:space="preserve">Horse Riding Surface</t>
  </si>
  <si>
    <t xml:space="preserve">PA29</t>
  </si>
  <si>
    <t xml:space="preserve">Type of dedicated equestrian surface material (e.g. trotting strips).</t>
  </si>
  <si>
    <t xml:space="preserve">Sealed surface, e.g. asphalt or other material rated "reasonable" in Table 5.29 of DMRB CD 143.</t>
  </si>
  <si>
    <t xml:space="preserve">A bound and porous surface or other material rated "good" in Table 5.29 of DMRB CD 143.</t>
  </si>
  <si>
    <t xml:space="preserve">Grass (or other material rated "excellent" in Table 5.29 of DMRB CD 143) is provided. </t>
  </si>
  <si>
    <t xml:space="preserve">Suitability of Crossings</t>
  </si>
  <si>
    <t xml:space="preserve">PA30</t>
  </si>
  <si>
    <t xml:space="preserve">Suitability of crossings provided given path users and the volumes and speeds of traffic on roads being crossed.</t>
  </si>
  <si>
    <t xml:space="preserve">Not all crossings are suitable for all path users.
Or, crossings selected do not follow LTN 1/20 guidance given the volumes and speeds of traffic on roads being crossed.</t>
  </si>
  <si>
    <t xml:space="preserve">All crossings are suitable for all path users given the volumes and speeds of traffic on roads being crossed. </t>
  </si>
  <si>
    <t xml:space="preserve">All crossings are suitable for all path users and go beyond LTN 1/20 guidance to help future proof the route and provide a higher level of service.</t>
  </si>
  <si>
    <t xml:space="preserve">Accessibility of Access Points</t>
  </si>
  <si>
    <t xml:space="preserve">PA31</t>
  </si>
  <si>
    <t xml:space="preserve">Potential for access points to be blocked by parking or loading.</t>
  </si>
  <si>
    <t xml:space="preserve">Path access points are not protected, meaning there is a risk that they could be blocked by parking or loading, impeding access for some or all path users.</t>
  </si>
  <si>
    <t xml:space="preserve">Path access points are suitably protected to maintain access for all path users.
Or, there is adequate marked loading and parking provision near access points.</t>
  </si>
  <si>
    <t xml:space="preserve">Path access points are suitably protected to maintain access for all path users, and there is adequate marked loading and parking provision near access points.</t>
  </si>
  <si>
    <t xml:space="preserve">Drainage</t>
  </si>
  <si>
    <t xml:space="preserve">PA32</t>
  </si>
  <si>
    <t xml:space="preserve">Effect of drainage and water on user experience. </t>
  </si>
  <si>
    <t xml:space="preserve">The path is occasionally inaccessible or impassable due to the presence of water.</t>
  </si>
  <si>
    <t xml:space="preserve">The path is occasionally narrowed due to the presence of water.</t>
  </si>
  <si>
    <t xml:space="preserve">The path is passable even during extreme weather events, with a minimum clear width of 3.0m maintained at all times. </t>
  </si>
  <si>
    <t xml:space="preserve">Deviation of Path Against Straight Line</t>
  </si>
  <si>
    <t xml:space="preserve">PA33</t>
  </si>
  <si>
    <t xml:space="preserve">Extent to which the path deviates against the straight line.</t>
  </si>
  <si>
    <t xml:space="preserve">Deviation factor against straight line greater than 1.4.</t>
  </si>
  <si>
    <t xml:space="preserve">Deviation factor against straight line 1.2-1.4.</t>
  </si>
  <si>
    <t xml:space="preserve">Deviation factor against straight line less than 1.2.</t>
  </si>
  <si>
    <t xml:space="preserve">Deviation of Path Against Nearest Alternative Route</t>
  </si>
  <si>
    <t xml:space="preserve">PA34</t>
  </si>
  <si>
    <t xml:space="preserve">Extent to which the path deviates against the nearest alternative route open to motor traffic.</t>
  </si>
  <si>
    <t xml:space="preserve">Deviation factor against nearest alternative route greater than 1.4.</t>
  </si>
  <si>
    <t xml:space="preserve">Deviation factor against nearest alternative route between 1.2-1.4.</t>
  </si>
  <si>
    <t xml:space="preserve">Deviation factor against nearest alternative route less than 1.2.</t>
  </si>
  <si>
    <t xml:space="preserve">Crossing Locations</t>
  </si>
  <si>
    <t xml:space="preserve">PA35</t>
  </si>
  <si>
    <t xml:space="preserve">Delay at Crossings</t>
  </si>
  <si>
    <t xml:space="preserve">PA36</t>
  </si>
  <si>
    <t xml:space="preserve">Delay to path users at signal crossings.</t>
  </si>
  <si>
    <t xml:space="preserve">PA37</t>
  </si>
  <si>
    <t xml:space="preserve">PA38</t>
  </si>
  <si>
    <t xml:space="preserve">PA39</t>
  </si>
  <si>
    <t xml:space="preserve">Long stretches of darkness or no lighting.</t>
  </si>
  <si>
    <t xml:space="preserve">Short stretches of darkness or inappropriate lighting.</t>
  </si>
  <si>
    <t xml:space="preserve">Appropriate lighting throughout the path.
Any public transport waiting areas at access points to the path are lit.</t>
  </si>
  <si>
    <t xml:space="preserve">PA40</t>
  </si>
  <si>
    <t xml:space="preserve">Ease of access to cycle parking at key points along path.</t>
  </si>
  <si>
    <t xml:space="preserve">Impact of Users on Each Other</t>
  </si>
  <si>
    <t xml:space="preserve">PA41</t>
  </si>
  <si>
    <t xml:space="preserve">Potential for interaction between modes.</t>
  </si>
  <si>
    <t xml:space="preserve">In rural areas or motor traffic free environments, shared use cycle tracks fail the width requirements set out in Table 6-3 of LTN 1/20.
Or, horses share facilities with pedestrians and cyclists in a facility under 3.0m wide.</t>
  </si>
  <si>
    <t xml:space="preserve">Shared use facilities pass the width requirements set out in Table 6-3 of LTN 1/20 and are designed in a way that minimises potential conflict between cyclists and pedestrians.
Or, horses share facilities with pedestrians and cyclists in a facility over 3.0m wide.</t>
  </si>
  <si>
    <t xml:space="preserve">There are no shared use facilities.
If horse-riding is permitted, a separate trotting strip is provided.</t>
  </si>
  <si>
    <t xml:space="preserve">Ease of Navigation</t>
  </si>
  <si>
    <t xml:space="preserve">PA42</t>
  </si>
  <si>
    <t xml:space="preserve">Ease of navigation when travelling along the route.</t>
  </si>
  <si>
    <t xml:space="preserve">There are multiple points along the route where the way forward is unclear due to the path environment, design features, or poor/missing signage.</t>
  </si>
  <si>
    <t xml:space="preserve">There is one point along the route where the way forward is unclear due to the path environment, design features, or poor/missing signage.</t>
  </si>
  <si>
    <t xml:space="preserve">The way forward along the route is clear due to the path environment and design features. If signage is needed at decision points, it is present. </t>
  </si>
  <si>
    <t xml:space="preserve">PA43</t>
  </si>
  <si>
    <t xml:space="preserve">Effectiveness of signage on wayfinding.</t>
  </si>
  <si>
    <t xml:space="preserve">Signage on the route is confusing or missing in places. Links between the path and surrounding routes at access points are not legible.</t>
  </si>
  <si>
    <t xml:space="preserve">Signage on the route is regular and consistent, creating legible links between the path and surrounding routes at access points.
However, information on nearby destinations is not provided or is limited.</t>
  </si>
  <si>
    <t xml:space="preserve">Signage on the route is regular and consistent, creating legible links between the path and surrounding routes at access points.
Information on nearby destinations is provided.</t>
  </si>
  <si>
    <t xml:space="preserve">Proximity to Destinations</t>
  </si>
  <si>
    <t xml:space="preserve">PA44</t>
  </si>
  <si>
    <t xml:space="preserve">Route links to public transport interchanges and other destinations.
Other destinations could include:
• Local high streets
• Schools and colleges
• Hospitals and healthcare
• Access to green and blue spaces
• Viewing points
• Tourist destinations, etc.</t>
  </si>
  <si>
    <t xml:space="preserve">The route is not within 400m of any public transport interchanges or other destinations.</t>
  </si>
  <si>
    <t xml:space="preserve">The route is within 400m of a public transport interchange or other destination.</t>
  </si>
  <si>
    <t xml:space="preserve">The route is within 400m of at least one public transport interchange and at least one other destination.</t>
  </si>
  <si>
    <t xml:space="preserve">Quality of Connections</t>
  </si>
  <si>
    <t xml:space="preserve">PA45</t>
  </si>
  <si>
    <t xml:space="preserve">Quality of connections to public transport interchanges or other destinations.</t>
  </si>
  <si>
    <t xml:space="preserve">Walking, wheeling and cycling connections are inaccessible or offer a low level of service.</t>
  </si>
  <si>
    <t xml:space="preserve">Walking, wheeling and cycling connections are accessible and offer a medium level of service.</t>
  </si>
  <si>
    <t xml:space="preserve">Walking, wheeling and cycling connections are accessible and offer a high level of service.</t>
  </si>
  <si>
    <t xml:space="preserve">Connectivity with Other Horse Riding Routes</t>
  </si>
  <si>
    <t xml:space="preserve">PA46</t>
  </si>
  <si>
    <t xml:space="preserve">Connectivity with other routes appropriate for horse riding.</t>
  </si>
  <si>
    <t xml:space="preserve">The route does not link to other routes appropriate for horse riding.</t>
  </si>
  <si>
    <t xml:space="preserve">The route links to one other route appropriate for horse riding.</t>
  </si>
  <si>
    <t xml:space="preserve">The route links to two or more other routes appropriate for horse riding.</t>
  </si>
  <si>
    <t xml:space="preserve">Access Points-Loading and Parking</t>
  </si>
  <si>
    <t xml:space="preserve">PA47</t>
  </si>
  <si>
    <t xml:space="preserve">Impact of on-street loading and  parking provision at access points to the path</t>
  </si>
  <si>
    <t xml:space="preserve">No designated provision and no protection-risk of abuse or blockage, impeding the movement of all legitimate path users.</t>
  </si>
  <si>
    <t xml:space="preserve">EITHER adequate marked loading and parking provision in the street area where needed OR suitable protection of path access points to maintain suitable access for all legitimate path users. </t>
  </si>
  <si>
    <t xml:space="preserve">BOTH adequate marked loading and parking provision in the street area where needed AND suitable protection of path access points to maintain suitable access for all legitimate path users. 
Or, no loading or parking provision necessary.</t>
  </si>
  <si>
    <t xml:space="preserve">Width</t>
  </si>
  <si>
    <t xml:space="preserve">PA48</t>
  </si>
  <si>
    <t xml:space="preserve">Is the greenway wide enough for faster path users to overtake slower users comfortably and without causing consternation.</t>
  </si>
  <si>
    <t xml:space="preserve">The path has long and/or frequent stretches where widths are below 3m (shared use or cycleway) or 2m (dedicated footway or trotting strip) on a single level. If horses are sharing with other modes, minimum widths are below 4m.</t>
  </si>
  <si>
    <t xml:space="preserve">The path has short and/or occasional stretches where widths are below 3m (shared use or cycleway) or 2m (dedicated footway or trotting strip) on a single level. If horses are sharing with other modes, minimum widths are between 4.0m and 4.5m.</t>
  </si>
  <si>
    <t xml:space="preserve">The path has no stretches where widths are below 3m (shared use or cycleway) or 2m (dedicated footway or trotting strip) on a single level. If horses are sharing with other modes, minimum widths are greater than 4.5m.</t>
  </si>
  <si>
    <t xml:space="preserve">PA49</t>
  </si>
  <si>
    <t xml:space="preserve">Effect of drainage and water on user experience, biodiversity, and climate resilience. </t>
  </si>
  <si>
    <t xml:space="preserve">There are regular periods where the whole width of the path is under water. </t>
  </si>
  <si>
    <t xml:space="preserve">Much of the path is accessible although it may be narrowed due to standing water during particularly heavy rainfall. </t>
  </si>
  <si>
    <t xml:space="preserve">The path is passable even during extreme weather events, with a minimum width of 3m surface remaining clear of any standing water. </t>
  </si>
  <si>
    <t xml:space="preserve">Wheelchair access</t>
  </si>
  <si>
    <t xml:space="preserve">All pedestrian facilities (including crossings, connections and public transport interchange facilities) are step-free and accessible for wheelchair users, and there is no potential for interaction with cyclists .</t>
  </si>
  <si>
    <t xml:space="preserve">Path Placemaking Assessment</t>
  </si>
  <si>
    <t xml:space="preserve">Engagement for Children</t>
  </si>
  <si>
    <t xml:space="preserve">PP01</t>
  </si>
  <si>
    <t xml:space="preserve">Access to formal/natural play spaces for children and features that can engage children.</t>
  </si>
  <si>
    <t xml:space="preserve">PP02</t>
  </si>
  <si>
    <t xml:space="preserve">More than 800m.</t>
  </si>
  <si>
    <t xml:space="preserve">Points of Interest</t>
  </si>
  <si>
    <t xml:space="preserve">PP03</t>
  </si>
  <si>
    <t xml:space="preserve">Presence of features which people can engage with, such as:
• Information on local features, flora and fauna
• Public art
• Heritage features
• Viewpoints</t>
  </si>
  <si>
    <t xml:space="preserve">No information on local features, flora or fauna is provided.
No public art has been encouraged or featured. </t>
  </si>
  <si>
    <t xml:space="preserve">Some information on local features, flora or fauna is provided.
Or, public art has been encouraged or featured. </t>
  </si>
  <si>
    <t xml:space="preserve">Information on local features, flora or fauna is provided.
Public art has been encouraged or featured. </t>
  </si>
  <si>
    <t xml:space="preserve">Note: All three personal security metrics below are double weighted when the Path Placemaking score is calculated. This is explained further in the Route Check user manual.</t>
  </si>
  <si>
    <t xml:space="preserve">PP04</t>
  </si>
  <si>
    <t xml:space="preserve">Few buildings overlook the path.
There is little activity from people using or moving through the space.</t>
  </si>
  <si>
    <t xml:space="preserve">Surrounding buildings do not completely overlook the path throughout day and night.
There are some people using or moving through the space.</t>
  </si>
  <si>
    <t xml:space="preserve">Mixed use buildings overlook the path throughout day and night. 
There are many people using or moving through the space.</t>
  </si>
  <si>
    <t xml:space="preserve">PP05</t>
  </si>
  <si>
    <t xml:space="preserve">Poor sight lines or potential ambush points due to buildings, walls, vegetation, corners or topography etc. 
Enclosed spaces; no or few escape routes.</t>
  </si>
  <si>
    <t xml:space="preserve">Path is mostly open with few visibility issues. 
Some escape routes.</t>
  </si>
  <si>
    <t xml:space="preserve">Path is open with good visibility and clear sight lines. 
Frequent escape routes.</t>
  </si>
  <si>
    <t xml:space="preserve">PP06</t>
  </si>
  <si>
    <t xml:space="preserve">Effect of lighting and path environment on perceived and actual risk of crime.</t>
  </si>
  <si>
    <t xml:space="preserve">No lighting or path environment that creates potential ambush points</t>
  </si>
  <si>
    <t xml:space="preserve">Lighting that does not create high contrast areas with shadows and path environment does not create hiding or loitering places.</t>
  </si>
  <si>
    <t xml:space="preserve">PP07</t>
  </si>
  <si>
    <t xml:space="preserve">Condition of the path environment.</t>
  </si>
  <si>
    <t xml:space="preserve">Poorly maintained path environment: overgrown vegetation or significant littering. No winter maintenance.
The path has been designed in a way that is hard to maintain.</t>
  </si>
  <si>
    <t xml:space="preserve">Elements of the path environment are well maintained.</t>
  </si>
  <si>
    <t xml:space="preserve">Well maintained environment: vegetation is well-managed and there are no issues with littering. Route is well-maintained throughout winter.
The path has been designed in a way that is easy to maintain.</t>
  </si>
  <si>
    <t xml:space="preserve">Consistency of Materials and Path Furniture</t>
  </si>
  <si>
    <t xml:space="preserve">PP08</t>
  </si>
  <si>
    <t xml:space="preserve">Consistency and suitability of materials and path furniture for the wider path environment.</t>
  </si>
  <si>
    <t xml:space="preserve">Clashes between surface materials, path and the wider street environment, negatively affecting the path's appearance and character.</t>
  </si>
  <si>
    <t xml:space="preserve">Consistent surface materials and path furniture which also match the wider  environment.</t>
  </si>
  <si>
    <t xml:space="preserve">Surface materials and path furniture complement the wider environment and enhance the path's appearance and character.</t>
  </si>
  <si>
    <t xml:space="preserve">PP09</t>
  </si>
  <si>
    <t xml:space="preserve">Visual distinctiveness of the path environment.</t>
  </si>
  <si>
    <t xml:space="preserve">Uniform, monotonous, boring (e.g. consistently in a cutting or between high fences).</t>
  </si>
  <si>
    <t xml:space="preserve">Some variety in the path's environment.</t>
  </si>
  <si>
    <t xml:space="preserve">Lots of variety in the path environment (e.g. visually interesting or unique features).</t>
  </si>
  <si>
    <t xml:space="preserve">Features to Support Walking, Wheeling and Cycling</t>
  </si>
  <si>
    <t xml:space="preserve">PP10</t>
  </si>
  <si>
    <t xml:space="preserve">Features to encourage and enhance active travel journeys, such as:
• Benches or other seating
• Water fountain
• Public tool stand
• Cycle pump
• Cycle counter
• Tactile maps</t>
  </si>
  <si>
    <t xml:space="preserve">No specific features to encourage and enhance active travel journeys.</t>
  </si>
  <si>
    <t xml:space="preserve">One feature to encourage and enhance active travel journeys.</t>
  </si>
  <si>
    <t xml:space="preserve">Many features to encourage and enhance active travel journeys.</t>
  </si>
  <si>
    <t xml:space="preserve">PP11</t>
  </si>
  <si>
    <t xml:space="preserve">PP12</t>
  </si>
  <si>
    <t xml:space="preserve">PP13</t>
  </si>
  <si>
    <t xml:space="preserve">Effect of ancillary features on user experience, biodiversity and climate resilience. 
E.g. bug hotels, water features, wildlife corridors</t>
  </si>
  <si>
    <t xml:space="preserve">PP14</t>
  </si>
  <si>
    <t xml:space="preserve">PP15</t>
  </si>
  <si>
    <t xml:space="preserve">PP16</t>
  </si>
  <si>
    <t xml:space="preserve">Inclusion of roadside tredges or selective planting.
And/or, a buffer of at least 2m between sources of pollution and pedestrians and cyclists.</t>
  </si>
  <si>
    <t xml:space="preserve">PP17</t>
  </si>
  <si>
    <t xml:space="preserve">PP18</t>
  </si>
  <si>
    <t xml:space="preserve">Beams from path lighting are excessively bright, excessively blue-violet and/or not shielded. 
Or, parts of the path are positioned so that vehicle headlights dazzle pedestrians and cyclists.</t>
  </si>
  <si>
    <t xml:space="preserve">Beams from path lighting are no stronger than necessary but are not sufficiently shielded.</t>
  </si>
  <si>
    <t xml:space="preserve">Beams from path lighting are shielded, are no stronger than necessary and are warm-coloured.
Path environment and/or layout mitigates the effect of vehicle headlights dazzling pedestrians and cyclists.</t>
  </si>
  <si>
    <t xml:space="preserve">PP19</t>
  </si>
  <si>
    <t xml:space="preserve">Diagram Templates</t>
  </si>
  <si>
    <t xml:space="preserve">Junction Assessment Tool</t>
  </si>
  <si>
    <t xml:space="preserve">Pedestrian Movements</t>
  </si>
  <si>
    <t xml:space="preserve">Existing: Junction 1</t>
  </si>
  <si>
    <t xml:space="preserve">Proposed Design: Junction 1</t>
  </si>
  <si>
    <t xml:space="preserve">Existing: Junction 2</t>
  </si>
  <si>
    <t xml:space="preserve">Proposed Design: Junction 2</t>
  </si>
  <si>
    <t xml:space="preserve">Existing: Junction 3</t>
  </si>
  <si>
    <t xml:space="preserve">Proposed Design: Junction 3</t>
  </si>
  <si>
    <t xml:space="preserve">Existing: Junction 4</t>
  </si>
  <si>
    <t xml:space="preserve">Proposed Design: Junction 4</t>
  </si>
  <si>
    <t xml:space="preserve">Existing: Junction 5</t>
  </si>
  <si>
    <t xml:space="preserve">Proposed Design: Junction 5</t>
  </si>
  <si>
    <t xml:space="preserve">Existing: Junction 6</t>
  </si>
  <si>
    <t xml:space="preserve">Proposed Design: Junction 6</t>
  </si>
  <si>
    <t xml:space="preserve">Existing: Junction 7</t>
  </si>
  <si>
    <t xml:space="preserve">Proposed Design: Junction 7</t>
  </si>
  <si>
    <t xml:space="preserve">Existing: Junction 8</t>
  </si>
  <si>
    <t xml:space="preserve">Proposed Design: Junction 8</t>
  </si>
  <si>
    <t xml:space="preserve">Existing: Junction 9</t>
  </si>
  <si>
    <t xml:space="preserve">Proposed Design: Junction 9</t>
  </si>
  <si>
    <t xml:space="preserve">Existing: Junction 10</t>
  </si>
  <si>
    <t xml:space="preserve">Proposed Design: Junction 10</t>
  </si>
  <si>
    <t xml:space="preserve">Existing: Junction 11</t>
  </si>
  <si>
    <t xml:space="preserve">Proposed Design: Junction 11</t>
  </si>
  <si>
    <t xml:space="preserve">Existing: Junction 12</t>
  </si>
  <si>
    <t xml:space="preserve">Proposed Design: Junction 12</t>
  </si>
  <si>
    <t xml:space="preserve">Existing: Junction 13</t>
  </si>
  <si>
    <t xml:space="preserve">Proposed Design: Junction 13</t>
  </si>
  <si>
    <t xml:space="preserve">Existing: Junction 14</t>
  </si>
  <si>
    <t xml:space="preserve">Proposed Design: Junction 14</t>
  </si>
  <si>
    <t xml:space="preserve">Existing: Junction 15</t>
  </si>
  <si>
    <t xml:space="preserve">Proposed Design: Junction 15</t>
  </si>
  <si>
    <t xml:space="preserve">Existing: Junction 16</t>
  </si>
  <si>
    <t xml:space="preserve">Proposed Design: Junction 16</t>
  </si>
  <si>
    <t xml:space="preserve">Existing: Junction 17</t>
  </si>
  <si>
    <t xml:space="preserve">Proposed Design: Junction 17</t>
  </si>
  <si>
    <t xml:space="preserve">Existing: Junction 18</t>
  </si>
  <si>
    <t xml:space="preserve">Proposed Design: Junction 18</t>
  </si>
  <si>
    <t xml:space="preserve">Existing: Junction 19</t>
  </si>
  <si>
    <t xml:space="preserve">Proposed Design: Junction 19</t>
  </si>
  <si>
    <t xml:space="preserve">Existing: Junction 20</t>
  </si>
  <si>
    <t xml:space="preserve">Proposed Design: Junction 20</t>
  </si>
  <si>
    <t xml:space="preserve">JAT Diagram</t>
  </si>
  <si>
    <t xml:space="preserve">Cycle Movements</t>
  </si>
  <si>
    <t xml:space="preserve">JAT Score (%)</t>
  </si>
  <si>
    <t xml:space="preserve">Junction Name</t>
  </si>
  <si>
    <t xml:space="preserve">Commentary / Notes</t>
  </si>
  <si>
    <t xml:space="preserve">Walking and Wheeling Movements</t>
  </si>
  <si>
    <t xml:space="preserve">Pedestrian Movement</t>
  </si>
  <si>
    <t xml:space="preserve">Comments</t>
  </si>
  <si>
    <t xml:space="preserve">Pedestrian Movement </t>
  </si>
  <si>
    <t xml:space="preserve">A</t>
  </si>
  <si>
    <t xml:space="preserve">B</t>
  </si>
  <si>
    <t xml:space="preserve">D</t>
  </si>
  <si>
    <t xml:space="preserve">E</t>
  </si>
  <si>
    <t xml:space="preserve">F</t>
  </si>
  <si>
    <t xml:space="preserve">G</t>
  </si>
  <si>
    <t xml:space="preserve">H</t>
  </si>
  <si>
    <t xml:space="preserve">I</t>
  </si>
  <si>
    <t xml:space="preserve">J</t>
  </si>
  <si>
    <t xml:space="preserve">Total Score</t>
  </si>
  <si>
    <t xml:space="preserve">Cycling Movements</t>
  </si>
  <si>
    <t xml:space="preserve">Cycle Movement </t>
  </si>
  <si>
    <t xml:space="preserve">Cycle Movement</t>
  </si>
  <si>
    <t xml:space="preserve">Results Summary</t>
  </si>
  <si>
    <t xml:space="preserve">Overview</t>
  </si>
  <si>
    <t xml:space="preserve">Complete</t>
  </si>
  <si>
    <t xml:space="preserve">Remaining Issues for review</t>
  </si>
  <si>
    <t xml:space="preserve">Next steps</t>
  </si>
  <si>
    <t xml:space="preserve">Review Statement</t>
  </si>
  <si>
    <t xml:space="preserve">Policy Conflicts</t>
  </si>
  <si>
    <t xml:space="preserve">Use the space to provide overall feedback for the proposed scheme.</t>
  </si>
  <si>
    <t xml:space="preserve">Critical Issues</t>
  </si>
  <si>
    <t xml:space="preserve">Net difference</t>
  </si>
  <si>
    <t xml:space="preserve">Street Placemaking</t>
  </si>
  <si>
    <t xml:space="preserve">Path Placemaking</t>
  </si>
  <si>
    <t xml:space="preserve">Junction Assessment Tool Check</t>
  </si>
  <si>
    <t xml:space="preserve">Existing Layout</t>
  </si>
  <si>
    <t xml:space="preserve">Proposed Layout</t>
  </si>
  <si>
    <t xml:space="preserve">Categories</t>
  </si>
  <si>
    <t xml:space="preserve">Safety</t>
  </si>
  <si>
    <t xml:space="preserve">Accessibility</t>
  </si>
  <si>
    <t xml:space="preserve">Comfort</t>
  </si>
  <si>
    <t xml:space="preserve">Directness</t>
  </si>
  <si>
    <t xml:space="preserve">Attractiveness</t>
  </si>
  <si>
    <t xml:space="preserve">Cohesion</t>
  </si>
  <si>
    <t xml:space="preserve">Overall ATE Score </t>
  </si>
  <si>
    <t xml:space="preserve">1. Summary of Scheme</t>
  </si>
  <si>
    <t xml:space="preserve">Requires copying from Summary of Scheme Tab</t>
  </si>
  <si>
    <t xml:space="preserve">Local Authority</t>
  </si>
  <si>
    <t xml:space="preserve">2. Policy Check Results</t>
  </si>
  <si>
    <t xml:space="preserve"> Policy Conflicts</t>
  </si>
  <si>
    <t xml:space="preserve">Existing Route</t>
  </si>
  <si>
    <t xml:space="preserve">Designed Route</t>
  </si>
  <si>
    <t xml:space="preserve">Removed</t>
  </si>
  <si>
    <t xml:space="preserve">Introduced</t>
  </si>
  <si>
    <t xml:space="preserve">Remaining</t>
  </si>
  <si>
    <t xml:space="preserve">3. Safety Check Results (Critical Issues Only)</t>
  </si>
  <si>
    <t xml:space="preserve">4. Street Check Results</t>
  </si>
  <si>
    <t xml:space="preserve">Street Level of Service</t>
  </si>
  <si>
    <t xml:space="preserve">Overall Street Level of Service</t>
  </si>
  <si>
    <t xml:space="preserve">Street Level of Service by Transport Mode</t>
  </si>
  <si>
    <t xml:space="preserve">Walking</t>
  </si>
  <si>
    <t xml:space="preserve">Social Activity</t>
  </si>
  <si>
    <t xml:space="preserve">Personal Security</t>
  </si>
  <si>
    <t xml:space="preserve">Character and Legibility</t>
  </si>
  <si>
    <t xml:space="preserve">Environmental</t>
  </si>
  <si>
    <t xml:space="preserve">Overall Street Placemaking Score</t>
  </si>
  <si>
    <t xml:space="preserve">5. Path Check Results</t>
  </si>
  <si>
    <t xml:space="preserve">Path Level of Service</t>
  </si>
  <si>
    <t xml:space="preserve">Overall Path Level of Service</t>
  </si>
  <si>
    <t xml:space="preserve">Path Level of Service by Transport Mode</t>
  </si>
  <si>
    <t xml:space="preserve">Overall Path Placemaking Score</t>
  </si>
  <si>
    <t xml:space="preserve">6. Junction Assessment Tool Check</t>
  </si>
  <si>
    <t xml:space="preserve">Junction Level of Service</t>
  </si>
  <si>
    <t xml:space="preserve">Modes</t>
  </si>
  <si>
    <t xml:space="preserve">Walking &amp; Wheeling</t>
  </si>
  <si>
    <t xml:space="preserve">All</t>
  </si>
  <si>
    <t xml:space="preserve">Overall</t>
  </si>
  <si>
    <t xml:space="preserve">Review statement</t>
  </si>
  <si>
    <t xml:space="preserve">2. Policy Check Results (Policy Conflicts Only)</t>
  </si>
  <si>
    <t xml:space="preserve">Remaining Policy Conflicts</t>
  </si>
  <si>
    <t xml:space="preserve">Policy Conflict ID</t>
  </si>
  <si>
    <t xml:space="preserve">Remaining Critical Issues</t>
  </si>
  <si>
    <t xml:space="preserve">Critical ID</t>
  </si>
  <si>
    <t xml:space="preserve">Scheme Ref</t>
  </si>
  <si>
    <t xml:space="preserve">Inspector</t>
  </si>
  <si>
    <t xml:space="preserve">RouteLength</t>
  </si>
  <si>
    <t xml:space="preserve">RouteFileLength</t>
  </si>
  <si>
    <t xml:space="preserve">Tool</t>
  </si>
  <si>
    <t xml:space="preserve">Sub-tool</t>
  </si>
  <si>
    <t xml:space="preserve">PC01-E</t>
  </si>
  <si>
    <t xml:space="preserve">PC01-D</t>
  </si>
  <si>
    <t xml:space="preserve">PC02-E</t>
  </si>
  <si>
    <t xml:space="preserve">PC02-D</t>
  </si>
  <si>
    <t xml:space="preserve">PC03-E</t>
  </si>
  <si>
    <t xml:space="preserve">PC03-D</t>
  </si>
  <si>
    <t xml:space="preserve">PC04-E</t>
  </si>
  <si>
    <t xml:space="preserve">PC04-D</t>
  </si>
  <si>
    <t xml:space="preserve">PC05-E</t>
  </si>
  <si>
    <t xml:space="preserve">PC05-D</t>
  </si>
  <si>
    <t xml:space="preserve">PC06-E</t>
  </si>
  <si>
    <t xml:space="preserve">PC06-D</t>
  </si>
  <si>
    <t xml:space="preserve">SA01-E</t>
  </si>
  <si>
    <t xml:space="preserve">SA01-D</t>
  </si>
  <si>
    <t xml:space="preserve">SA02-E</t>
  </si>
  <si>
    <t xml:space="preserve">SA02-D</t>
  </si>
  <si>
    <t xml:space="preserve">SA03-E</t>
  </si>
  <si>
    <t xml:space="preserve">SA03-D</t>
  </si>
  <si>
    <t xml:space="preserve">SA04-E</t>
  </si>
  <si>
    <t xml:space="preserve">SA04-D</t>
  </si>
  <si>
    <t xml:space="preserve">SA05-E</t>
  </si>
  <si>
    <t xml:space="preserve">SA05-D</t>
  </si>
  <si>
    <t xml:space="preserve">SA06-E</t>
  </si>
  <si>
    <t xml:space="preserve">SA06-D</t>
  </si>
  <si>
    <t xml:space="preserve">SA07-E</t>
  </si>
  <si>
    <t xml:space="preserve">SA07-D</t>
  </si>
  <si>
    <t xml:space="preserve">SA08-E</t>
  </si>
  <si>
    <t xml:space="preserve">SA08-D</t>
  </si>
  <si>
    <t xml:space="preserve">SA09-E</t>
  </si>
  <si>
    <t xml:space="preserve">SA09-D</t>
  </si>
  <si>
    <t xml:space="preserve">SA10-E</t>
  </si>
  <si>
    <t xml:space="preserve">SA10-D</t>
  </si>
  <si>
    <t xml:space="preserve">SA11-E</t>
  </si>
  <si>
    <t xml:space="preserve">SA11-D</t>
  </si>
  <si>
    <t xml:space="preserve">SA12-E</t>
  </si>
  <si>
    <t xml:space="preserve">SA12-D</t>
  </si>
  <si>
    <t xml:space="preserve">SA13-E</t>
  </si>
  <si>
    <t xml:space="preserve">SA13-D</t>
  </si>
  <si>
    <t xml:space="preserve">SA14-E</t>
  </si>
  <si>
    <t xml:space="preserve">SA14-D</t>
  </si>
  <si>
    <t xml:space="preserve">SA15-E</t>
  </si>
  <si>
    <t xml:space="preserve">SA15-D</t>
  </si>
  <si>
    <t xml:space="preserve">SA16-E</t>
  </si>
  <si>
    <t xml:space="preserve">SA16-D</t>
  </si>
  <si>
    <t xml:space="preserve">ST17-E</t>
  </si>
  <si>
    <t xml:space="preserve">ST17-D</t>
  </si>
  <si>
    <t xml:space="preserve">ST18-E</t>
  </si>
  <si>
    <t xml:space="preserve">ST18-D</t>
  </si>
  <si>
    <t xml:space="preserve">ST19-E</t>
  </si>
  <si>
    <t xml:space="preserve">ST19-D</t>
  </si>
  <si>
    <t xml:space="preserve">ST20-E</t>
  </si>
  <si>
    <t xml:space="preserve">ST20-D</t>
  </si>
  <si>
    <t xml:space="preserve">ST21-E</t>
  </si>
  <si>
    <t xml:space="preserve">ST21-D</t>
  </si>
  <si>
    <t xml:space="preserve">ST22-E</t>
  </si>
  <si>
    <t xml:space="preserve">ST22-D</t>
  </si>
  <si>
    <t xml:space="preserve">ST23-E</t>
  </si>
  <si>
    <t xml:space="preserve">ST23-D</t>
  </si>
  <si>
    <t xml:space="preserve">ST24-E</t>
  </si>
  <si>
    <t xml:space="preserve">ST24-D</t>
  </si>
  <si>
    <t xml:space="preserve">ST25-E</t>
  </si>
  <si>
    <t xml:space="preserve">ST25-D</t>
  </si>
  <si>
    <t xml:space="preserve">ST26-E</t>
  </si>
  <si>
    <t xml:space="preserve">ST26-D</t>
  </si>
  <si>
    <t xml:space="preserve">ST27-E</t>
  </si>
  <si>
    <t xml:space="preserve">ST27-D</t>
  </si>
  <si>
    <t xml:space="preserve">ST28-E</t>
  </si>
  <si>
    <t xml:space="preserve">ST28-D</t>
  </si>
  <si>
    <t xml:space="preserve">ST29-E</t>
  </si>
  <si>
    <t xml:space="preserve">ST29-D</t>
  </si>
  <si>
    <t xml:space="preserve">ST30-E</t>
  </si>
  <si>
    <t xml:space="preserve">ST30-D</t>
  </si>
  <si>
    <t xml:space="preserve">ST31-E</t>
  </si>
  <si>
    <t xml:space="preserve">ST31-D</t>
  </si>
  <si>
    <t xml:space="preserve">ST32-E</t>
  </si>
  <si>
    <t xml:space="preserve">ST32-D</t>
  </si>
  <si>
    <t xml:space="preserve">ST33-E</t>
  </si>
  <si>
    <t xml:space="preserve">ST33-D</t>
  </si>
  <si>
    <t xml:space="preserve">ST34-E</t>
  </si>
  <si>
    <t xml:space="preserve">ST34-D</t>
  </si>
  <si>
    <t xml:space="preserve">ST35-E</t>
  </si>
  <si>
    <t xml:space="preserve">ST35-D</t>
  </si>
  <si>
    <t xml:space="preserve">ST36-E</t>
  </si>
  <si>
    <t xml:space="preserve">ST36-D</t>
  </si>
  <si>
    <t xml:space="preserve">ST37-E</t>
  </si>
  <si>
    <t xml:space="preserve">ST37-D</t>
  </si>
  <si>
    <t xml:space="preserve">ST38-E</t>
  </si>
  <si>
    <t xml:space="preserve">ST38-D</t>
  </si>
  <si>
    <t xml:space="preserve">ST39-E</t>
  </si>
  <si>
    <t xml:space="preserve">ST39-D</t>
  </si>
  <si>
    <t xml:space="preserve">ST40-E</t>
  </si>
  <si>
    <t xml:space="preserve">ST40-D</t>
  </si>
  <si>
    <t xml:space="preserve">ST41-E</t>
  </si>
  <si>
    <t xml:space="preserve">ST41-D</t>
  </si>
  <si>
    <t xml:space="preserve">ST42-E</t>
  </si>
  <si>
    <t xml:space="preserve">ST42-D</t>
  </si>
  <si>
    <t xml:space="preserve">SP01-E</t>
  </si>
  <si>
    <t xml:space="preserve">SP01-D</t>
  </si>
  <si>
    <t xml:space="preserve">SP02-E</t>
  </si>
  <si>
    <t xml:space="preserve">SP02-D</t>
  </si>
  <si>
    <t xml:space="preserve">SP03-E</t>
  </si>
  <si>
    <t xml:space="preserve">SP03-D</t>
  </si>
  <si>
    <t xml:space="preserve">SP04-E</t>
  </si>
  <si>
    <t xml:space="preserve">SP04-D</t>
  </si>
  <si>
    <t xml:space="preserve">SP05-E</t>
  </si>
  <si>
    <t xml:space="preserve">SP05-D</t>
  </si>
  <si>
    <t xml:space="preserve">SP06-E</t>
  </si>
  <si>
    <t xml:space="preserve">SP06-D</t>
  </si>
  <si>
    <t xml:space="preserve">SP07-E</t>
  </si>
  <si>
    <t xml:space="preserve">SP07-D</t>
  </si>
  <si>
    <t xml:space="preserve">SP08-E</t>
  </si>
  <si>
    <t xml:space="preserve">SP08-D</t>
  </si>
  <si>
    <t xml:space="preserve">SP09-E</t>
  </si>
  <si>
    <t xml:space="preserve">SP09-D</t>
  </si>
  <si>
    <t xml:space="preserve">SP10-E</t>
  </si>
  <si>
    <t xml:space="preserve">SP10-D</t>
  </si>
  <si>
    <t xml:space="preserve">SP11-E</t>
  </si>
  <si>
    <t xml:space="preserve">SP11-D</t>
  </si>
  <si>
    <t xml:space="preserve">SP12-E</t>
  </si>
  <si>
    <t xml:space="preserve">SP12-D</t>
  </si>
  <si>
    <t xml:space="preserve">SP13-E</t>
  </si>
  <si>
    <t xml:space="preserve">SP13-D</t>
  </si>
  <si>
    <t xml:space="preserve">SP14-E</t>
  </si>
  <si>
    <t xml:space="preserve">SP14-D</t>
  </si>
  <si>
    <t xml:space="preserve">SP15-E</t>
  </si>
  <si>
    <t xml:space="preserve">SP15-D</t>
  </si>
  <si>
    <t xml:space="preserve">SP16-E</t>
  </si>
  <si>
    <t xml:space="preserve">SP16-D</t>
  </si>
  <si>
    <t xml:space="preserve">SP17-E</t>
  </si>
  <si>
    <t xml:space="preserve">SP17-D</t>
  </si>
  <si>
    <t xml:space="preserve">SP18-E</t>
  </si>
  <si>
    <t xml:space="preserve">SP18-D</t>
  </si>
  <si>
    <t xml:space="preserve">SP19-E</t>
  </si>
  <si>
    <t xml:space="preserve">SP19-D</t>
  </si>
  <si>
    <t xml:space="preserve">SP20-E</t>
  </si>
  <si>
    <t xml:space="preserve">SP20-D</t>
  </si>
  <si>
    <t xml:space="preserve">SP21-E</t>
  </si>
  <si>
    <t xml:space="preserve">SP21-D</t>
  </si>
  <si>
    <t xml:space="preserve">SP22-E</t>
  </si>
  <si>
    <t xml:space="preserve">SP22-D</t>
  </si>
  <si>
    <t xml:space="preserve">SP23-E</t>
  </si>
  <si>
    <t xml:space="preserve">SP23-D</t>
  </si>
  <si>
    <t xml:space="preserve">SP24-E</t>
  </si>
  <si>
    <t xml:space="preserve">SP24-D</t>
  </si>
  <si>
    <t xml:space="preserve">SP25-E</t>
  </si>
  <si>
    <t xml:space="preserve">SP25-D</t>
  </si>
  <si>
    <t xml:space="preserve">SP26-E</t>
  </si>
  <si>
    <t xml:space="preserve">SP26-D</t>
  </si>
  <si>
    <t xml:space="preserve">PA17-E</t>
  </si>
  <si>
    <t xml:space="preserve">PA17-D</t>
  </si>
  <si>
    <t xml:space="preserve">PA18-E</t>
  </si>
  <si>
    <t xml:space="preserve">PA18-D</t>
  </si>
  <si>
    <t xml:space="preserve">PA19-E</t>
  </si>
  <si>
    <t xml:space="preserve">PA19-D</t>
  </si>
  <si>
    <t xml:space="preserve">PA20-E</t>
  </si>
  <si>
    <t xml:space="preserve">PA20-D</t>
  </si>
  <si>
    <t xml:space="preserve">PA21-E</t>
  </si>
  <si>
    <t xml:space="preserve">PA21-D</t>
  </si>
  <si>
    <t xml:space="preserve">PA22-E</t>
  </si>
  <si>
    <t xml:space="preserve">PA22-D</t>
  </si>
  <si>
    <t xml:space="preserve">PA23-E</t>
  </si>
  <si>
    <t xml:space="preserve">PA23-D</t>
  </si>
  <si>
    <t xml:space="preserve">PA24-E</t>
  </si>
  <si>
    <t xml:space="preserve">PA24-D</t>
  </si>
  <si>
    <t xml:space="preserve">PA25-E</t>
  </si>
  <si>
    <t xml:space="preserve">PA25-D</t>
  </si>
  <si>
    <t xml:space="preserve">PA26-E</t>
  </si>
  <si>
    <t xml:space="preserve">PA26-D</t>
  </si>
  <si>
    <t xml:space="preserve">PA27-E</t>
  </si>
  <si>
    <t xml:space="preserve">PA27-D</t>
  </si>
  <si>
    <t xml:space="preserve">PA28-E</t>
  </si>
  <si>
    <t xml:space="preserve">PA28-D</t>
  </si>
  <si>
    <t xml:space="preserve">PA29-E</t>
  </si>
  <si>
    <t xml:space="preserve">PA29-D</t>
  </si>
  <si>
    <t xml:space="preserve">PA30-E</t>
  </si>
  <si>
    <t xml:space="preserve">PA30-D</t>
  </si>
  <si>
    <t xml:space="preserve">PA31-E</t>
  </si>
  <si>
    <t xml:space="preserve">PA31-D</t>
  </si>
  <si>
    <t xml:space="preserve">PA32-E</t>
  </si>
  <si>
    <t xml:space="preserve">PA32-D</t>
  </si>
  <si>
    <t xml:space="preserve">PA33-E</t>
  </si>
  <si>
    <t xml:space="preserve">PA33-D</t>
  </si>
  <si>
    <t xml:space="preserve">PA34-E</t>
  </si>
  <si>
    <t xml:space="preserve">PA34-D</t>
  </si>
  <si>
    <t xml:space="preserve">PA35-E</t>
  </si>
  <si>
    <t xml:space="preserve">PA35-D</t>
  </si>
  <si>
    <t xml:space="preserve">PA36-E</t>
  </si>
  <si>
    <t xml:space="preserve">PA36-D</t>
  </si>
  <si>
    <t xml:space="preserve">PA37-E</t>
  </si>
  <si>
    <t xml:space="preserve">PA37-D</t>
  </si>
  <si>
    <t xml:space="preserve">PA38-E</t>
  </si>
  <si>
    <t xml:space="preserve">PA38-D</t>
  </si>
  <si>
    <t xml:space="preserve">PA39-E</t>
  </si>
  <si>
    <t xml:space="preserve">PA39-D</t>
  </si>
  <si>
    <t xml:space="preserve">PA40-E</t>
  </si>
  <si>
    <t xml:space="preserve">PA40-D</t>
  </si>
  <si>
    <t xml:space="preserve">PA41-E</t>
  </si>
  <si>
    <t xml:space="preserve">PA41-D</t>
  </si>
  <si>
    <t xml:space="preserve">PA42-E</t>
  </si>
  <si>
    <t xml:space="preserve">PA42-D</t>
  </si>
  <si>
    <t xml:space="preserve">PA43-E</t>
  </si>
  <si>
    <t xml:space="preserve">PA43-D</t>
  </si>
  <si>
    <t xml:space="preserve">PA44-E</t>
  </si>
  <si>
    <t xml:space="preserve">PA44-D</t>
  </si>
  <si>
    <t xml:space="preserve">PA45-E</t>
  </si>
  <si>
    <t xml:space="preserve">PA45-D</t>
  </si>
  <si>
    <t xml:space="preserve">PA46-E</t>
  </si>
  <si>
    <t xml:space="preserve">PA46-D</t>
  </si>
  <si>
    <t xml:space="preserve">PP01-E</t>
  </si>
  <si>
    <t xml:space="preserve">PP01-D</t>
  </si>
  <si>
    <t xml:space="preserve">PP02-E</t>
  </si>
  <si>
    <t xml:space="preserve">PP02-D</t>
  </si>
  <si>
    <t xml:space="preserve">PP03-E</t>
  </si>
  <si>
    <t xml:space="preserve">PP03-D</t>
  </si>
  <si>
    <t xml:space="preserve">PP04-E</t>
  </si>
  <si>
    <t xml:space="preserve">PP04-D</t>
  </si>
  <si>
    <t xml:space="preserve">PP05-E</t>
  </si>
  <si>
    <t xml:space="preserve">PP05-D</t>
  </si>
  <si>
    <t xml:space="preserve">PP06-E</t>
  </si>
  <si>
    <t xml:space="preserve">PP06-D</t>
  </si>
  <si>
    <t xml:space="preserve">PP07-E</t>
  </si>
  <si>
    <t xml:space="preserve">PP07-D</t>
  </si>
  <si>
    <t xml:space="preserve">PP08-E</t>
  </si>
  <si>
    <t xml:space="preserve">PP08-D</t>
  </si>
  <si>
    <t xml:space="preserve">PP09-E</t>
  </si>
  <si>
    <t xml:space="preserve">PP09-D</t>
  </si>
  <si>
    <t xml:space="preserve">PP10-E</t>
  </si>
  <si>
    <t xml:space="preserve">PP10-D</t>
  </si>
  <si>
    <t xml:space="preserve">PP11-E</t>
  </si>
  <si>
    <t xml:space="preserve">PP11-D</t>
  </si>
  <si>
    <t xml:space="preserve">PP12-E</t>
  </si>
  <si>
    <t xml:space="preserve">PP12-D</t>
  </si>
  <si>
    <t xml:space="preserve">PP13-E</t>
  </si>
  <si>
    <t xml:space="preserve">PP13-D</t>
  </si>
  <si>
    <t xml:space="preserve">PP14-E</t>
  </si>
  <si>
    <t xml:space="preserve">PP14-D</t>
  </si>
  <si>
    <t xml:space="preserve">PP15-E</t>
  </si>
  <si>
    <t xml:space="preserve">PP15-D</t>
  </si>
  <si>
    <t xml:space="preserve">PP16-E</t>
  </si>
  <si>
    <t xml:space="preserve">PP16-D</t>
  </si>
  <si>
    <t xml:space="preserve">PP17-E</t>
  </si>
  <si>
    <t xml:space="preserve">PP17-D</t>
  </si>
  <si>
    <t xml:space="preserve">PP18-E</t>
  </si>
  <si>
    <t xml:space="preserve">PP18-D</t>
  </si>
  <si>
    <t xml:space="preserve">PP19-E</t>
  </si>
  <si>
    <t xml:space="preserve">PP19-D</t>
  </si>
  <si>
    <t xml:space="preserve">PC-E</t>
  </si>
  <si>
    <t xml:space="preserve">PC-D</t>
  </si>
  <si>
    <t xml:space="preserve">PC-Rem</t>
  </si>
  <si>
    <t xml:space="preserve">PC-Int</t>
  </si>
  <si>
    <t xml:space="preserve">PC-Tot</t>
  </si>
  <si>
    <t xml:space="preserve">SA-E</t>
  </si>
  <si>
    <t xml:space="preserve">SA-D</t>
  </si>
  <si>
    <t xml:space="preserve">SA-Rem</t>
  </si>
  <si>
    <t xml:space="preserve">SA-Int</t>
  </si>
  <si>
    <t xml:space="preserve">SA-Tot</t>
  </si>
  <si>
    <t xml:space="preserve">ST-LOS-Sa-E</t>
  </si>
  <si>
    <t xml:space="preserve">ST-LOS-Sa-D</t>
  </si>
  <si>
    <t xml:space="preserve">ST-LOS-Ac-E</t>
  </si>
  <si>
    <t xml:space="preserve">ST-LOS-Ac-D</t>
  </si>
  <si>
    <t xml:space="preserve">ST-LOS-Cf-E</t>
  </si>
  <si>
    <t xml:space="preserve">ST-LOS-Cf-D</t>
  </si>
  <si>
    <t xml:space="preserve">ST-LOS-Di-E</t>
  </si>
  <si>
    <t xml:space="preserve">ST-LOS-Di-D</t>
  </si>
  <si>
    <t xml:space="preserve">ST-LOS-At-E</t>
  </si>
  <si>
    <t xml:space="preserve">ST-LOS-At-D</t>
  </si>
  <si>
    <t xml:space="preserve">ST-LOS-Co-E</t>
  </si>
  <si>
    <t xml:space="preserve">ST-LOS-Co-D</t>
  </si>
  <si>
    <t xml:space="preserve">ST-LOS-To-E</t>
  </si>
  <si>
    <t xml:space="preserve">ST-LOS-To-D</t>
  </si>
  <si>
    <t xml:space="preserve">ST-LOS-Wa-E</t>
  </si>
  <si>
    <t xml:space="preserve">ST-LOS-Wa-D</t>
  </si>
  <si>
    <t xml:space="preserve">ST-LOS-Wh-E</t>
  </si>
  <si>
    <t xml:space="preserve">ST-LOS-Wh-D</t>
  </si>
  <si>
    <t xml:space="preserve">ST-LOS-Cy-E</t>
  </si>
  <si>
    <t xml:space="preserve">ST-LOS-Cy-D</t>
  </si>
  <si>
    <t xml:space="preserve">SP-LOS-SA-E</t>
  </si>
  <si>
    <t xml:space="preserve">SP-LOS-SA-D</t>
  </si>
  <si>
    <t xml:space="preserve">SP-LOS-PS-E</t>
  </si>
  <si>
    <t xml:space="preserve">SP-LOS-PS-D</t>
  </si>
  <si>
    <t xml:space="preserve">SP-LOS-CL-E</t>
  </si>
  <si>
    <t xml:space="preserve">SP-LOS-CL-D</t>
  </si>
  <si>
    <t xml:space="preserve">SP-LOS-En-E</t>
  </si>
  <si>
    <t xml:space="preserve">SP-LOS-En-D</t>
  </si>
  <si>
    <t xml:space="preserve">SP-LOS-To-E</t>
  </si>
  <si>
    <t xml:space="preserve">SP-LOS-To-D</t>
  </si>
  <si>
    <t xml:space="preserve">PA-LOS-Sa-E</t>
  </si>
  <si>
    <t xml:space="preserve">PA-LOS-Sa-D</t>
  </si>
  <si>
    <t xml:space="preserve">PA-LOS-Ac-E</t>
  </si>
  <si>
    <t xml:space="preserve">PA-LOS-Ac-D</t>
  </si>
  <si>
    <t xml:space="preserve">PA-LOS-Cf-E</t>
  </si>
  <si>
    <t xml:space="preserve">PA-LOS-Cf-D</t>
  </si>
  <si>
    <t xml:space="preserve">PA-LOS-Di-E</t>
  </si>
  <si>
    <t xml:space="preserve">PA-LOS-Di-D</t>
  </si>
  <si>
    <t xml:space="preserve">PA-LOS-At-E</t>
  </si>
  <si>
    <t xml:space="preserve">PA-LOS-At-D</t>
  </si>
  <si>
    <t xml:space="preserve">PA-LOS-Co-E</t>
  </si>
  <si>
    <t xml:space="preserve">PA-LOS-Co-D</t>
  </si>
  <si>
    <t xml:space="preserve">PA-LOS-To-E</t>
  </si>
  <si>
    <t xml:space="preserve">PA-LOS-To-D</t>
  </si>
  <si>
    <t xml:space="preserve">PA-LOS-Wa-E</t>
  </si>
  <si>
    <t xml:space="preserve">PA-LOS-Wa-D</t>
  </si>
  <si>
    <t xml:space="preserve">PA-LOS-Wh-E</t>
  </si>
  <si>
    <t xml:space="preserve">PA-LOS-Wh-D</t>
  </si>
  <si>
    <t xml:space="preserve">PA-LOS-Cy-E</t>
  </si>
  <si>
    <t xml:space="preserve">PA-LOS-Cy-D</t>
  </si>
  <si>
    <t xml:space="preserve">PA-LOS-HR-E</t>
  </si>
  <si>
    <t xml:space="preserve">PA-LOS-HR-D</t>
  </si>
  <si>
    <t xml:space="preserve">PP-LOS-SA-E</t>
  </si>
  <si>
    <t xml:space="preserve">PP-LOS-SA-D</t>
  </si>
  <si>
    <t xml:space="preserve">PP-LOS-PS-E</t>
  </si>
  <si>
    <t xml:space="preserve">PP-LOS-PS-D</t>
  </si>
  <si>
    <t xml:space="preserve">PP-LOS-CL-E</t>
  </si>
  <si>
    <t xml:space="preserve">PP-LOS-CL-D</t>
  </si>
  <si>
    <t xml:space="preserve">PP-LOS-En-E</t>
  </si>
  <si>
    <t xml:space="preserve">PP-LOS-En-D</t>
  </si>
  <si>
    <t xml:space="preserve">PP-LOS-To-E</t>
  </si>
  <si>
    <t xml:space="preserve">PP-LOS-To-D</t>
  </si>
  <si>
    <t xml:space="preserve">J1-LOS-WW-E</t>
  </si>
  <si>
    <t xml:space="preserve">J1-LOS-WW-D</t>
  </si>
  <si>
    <t xml:space="preserve">J1-LOS-Cy-E</t>
  </si>
  <si>
    <t xml:space="preserve">J1-LOS-Cy-D</t>
  </si>
  <si>
    <t xml:space="preserve">J1-LOS-To-E</t>
  </si>
  <si>
    <t xml:space="preserve">J1-LOS-To-D</t>
  </si>
  <si>
    <t xml:space="preserve">J2-LOS-WW-E</t>
  </si>
  <si>
    <t xml:space="preserve">J2-LOS-WW-D</t>
  </si>
  <si>
    <t xml:space="preserve">J2-LOS-Cy-E</t>
  </si>
  <si>
    <t xml:space="preserve">J2-LOS-Cy-D</t>
  </si>
  <si>
    <t xml:space="preserve">J2-LOS-To-E</t>
  </si>
  <si>
    <t xml:space="preserve">J2-LOS-To-D</t>
  </si>
  <si>
    <t xml:space="preserve">J3-LOS-WW-E</t>
  </si>
  <si>
    <t xml:space="preserve">J3-LOS-WW-D</t>
  </si>
  <si>
    <t xml:space="preserve">J3-LOS-Cy-E</t>
  </si>
  <si>
    <t xml:space="preserve">J3-LOS-Cy-D</t>
  </si>
  <si>
    <t xml:space="preserve">J3-LOS-To-E</t>
  </si>
  <si>
    <t xml:space="preserve">J3-LOS-To-D</t>
  </si>
  <si>
    <t xml:space="preserve">J4-LOS-WW-E</t>
  </si>
  <si>
    <t xml:space="preserve">J4-LOS-WW-D</t>
  </si>
  <si>
    <t xml:space="preserve">J4-LOS-Cy-E</t>
  </si>
  <si>
    <t xml:space="preserve">J4-LOS-Cy-D</t>
  </si>
  <si>
    <t xml:space="preserve">J4-LOS-To-E</t>
  </si>
  <si>
    <t xml:space="preserve">J4-LOS-To-D</t>
  </si>
  <si>
    <t xml:space="preserve">J5-LOS-WW-E</t>
  </si>
  <si>
    <t xml:space="preserve">J5-LOS-WW-D</t>
  </si>
  <si>
    <t xml:space="preserve">J5-LOS-Cy-E</t>
  </si>
  <si>
    <t xml:space="preserve">J5-LOS-Cy-D</t>
  </si>
  <si>
    <t xml:space="preserve">J5-LOS-To-E</t>
  </si>
  <si>
    <t xml:space="preserve">J5-LOS-To-D</t>
  </si>
  <si>
    <t xml:space="preserve">J6-LOS-WW-E</t>
  </si>
  <si>
    <t xml:space="preserve">J6-LOS-WW-D</t>
  </si>
  <si>
    <t xml:space="preserve">J6-LOS-Cy-E</t>
  </si>
  <si>
    <t xml:space="preserve">J6-LOS-Cy-D</t>
  </si>
  <si>
    <t xml:space="preserve">J6-LOS-To-E</t>
  </si>
  <si>
    <t xml:space="preserve">J6-LOS-To-D</t>
  </si>
  <si>
    <t xml:space="preserve">J7-LOS-WW-E</t>
  </si>
  <si>
    <t xml:space="preserve">J7-LOS-WW-D</t>
  </si>
  <si>
    <t xml:space="preserve">J7-LOS-Cy-E</t>
  </si>
  <si>
    <t xml:space="preserve">J7-LOS-Cy-D</t>
  </si>
  <si>
    <t xml:space="preserve">J7-LOS-To-E</t>
  </si>
  <si>
    <t xml:space="preserve">J7-LOS-To-D</t>
  </si>
  <si>
    <t xml:space="preserve">J8-LOS-WW-E</t>
  </si>
  <si>
    <t xml:space="preserve">J8-LOS-WW-D</t>
  </si>
  <si>
    <t xml:space="preserve">J8-LOS-Cy-E</t>
  </si>
  <si>
    <t xml:space="preserve">J8-LOS-Cy-D</t>
  </si>
  <si>
    <t xml:space="preserve">J8-LOS-To-E</t>
  </si>
  <si>
    <t xml:space="preserve">J8-LOS-To-D</t>
  </si>
  <si>
    <t xml:space="preserve">J9-LOS-WW-E</t>
  </si>
  <si>
    <t xml:space="preserve">J9-LOS-WW-D</t>
  </si>
  <si>
    <t xml:space="preserve">J9-LOS-Cy-E</t>
  </si>
  <si>
    <t xml:space="preserve">J9-LOS-Cy-D</t>
  </si>
  <si>
    <t xml:space="preserve">J9-LOS-To-E</t>
  </si>
  <si>
    <t xml:space="preserve">J9-LOS-To-D</t>
  </si>
  <si>
    <t xml:space="preserve">J10-LOS-WW-E</t>
  </si>
  <si>
    <t xml:space="preserve">J10-LOS-WW-D</t>
  </si>
  <si>
    <t xml:space="preserve">J10-LOS-Cy-E</t>
  </si>
  <si>
    <t xml:space="preserve">J10-LOS-Cy-D</t>
  </si>
  <si>
    <t xml:space="preserve">J10-LOS-To-E</t>
  </si>
  <si>
    <t xml:space="preserve">J10-LOS-To-D</t>
  </si>
  <si>
    <t xml:space="preserve">J11-LOS-WW-E</t>
  </si>
  <si>
    <t xml:space="preserve">J11-LOS-WW-D</t>
  </si>
  <si>
    <t xml:space="preserve">J11-LOS-Cy-E</t>
  </si>
  <si>
    <t xml:space="preserve">J11-LOS-Cy-D</t>
  </si>
  <si>
    <t xml:space="preserve">J11-LOS-To-E</t>
  </si>
  <si>
    <t xml:space="preserve">J11-LOS-To-D</t>
  </si>
  <si>
    <t xml:space="preserve">J12-LOS-WW-E</t>
  </si>
  <si>
    <t xml:space="preserve">J12-LOS-WW-D</t>
  </si>
  <si>
    <t xml:space="preserve">J12-LOS-Cy-E</t>
  </si>
  <si>
    <t xml:space="preserve">J12-LOS-Cy-D</t>
  </si>
  <si>
    <t xml:space="preserve">J12-LOS-To-E</t>
  </si>
  <si>
    <t xml:space="preserve">J12-LOS-To-D</t>
  </si>
  <si>
    <t xml:space="preserve">J1-Arms</t>
  </si>
  <si>
    <t xml:space="preserve">J2-Arms</t>
  </si>
  <si>
    <t xml:space="preserve">J3-Arms</t>
  </si>
  <si>
    <t xml:space="preserve">J4-Arms</t>
  </si>
  <si>
    <t xml:space="preserve">J5-Arms</t>
  </si>
  <si>
    <t xml:space="preserve">J6-Arms</t>
  </si>
  <si>
    <t xml:space="preserve">J7-Arms</t>
  </si>
  <si>
    <t xml:space="preserve">J8-Arms</t>
  </si>
  <si>
    <t xml:space="preserve">J9-Arms</t>
  </si>
  <si>
    <t xml:space="preserve">J10-Arms</t>
  </si>
  <si>
    <t xml:space="preserve">J11-Arms</t>
  </si>
  <si>
    <t xml:space="preserve">J12-Arms</t>
  </si>
  <si>
    <t xml:space="preserve">01PCRef</t>
  </si>
  <si>
    <t xml:space="preserve">01PCTyp</t>
  </si>
  <si>
    <t xml:space="preserve">01PCSta</t>
  </si>
  <si>
    <t xml:space="preserve">01PCLaL</t>
  </si>
  <si>
    <t xml:space="preserve">01PCLoc</t>
  </si>
  <si>
    <t xml:space="preserve">01PCRes</t>
  </si>
  <si>
    <t xml:space="preserve">01PCCom</t>
  </si>
  <si>
    <t xml:space="preserve">02PCRef</t>
  </si>
  <si>
    <t xml:space="preserve">02PCTyp</t>
  </si>
  <si>
    <t xml:space="preserve">02PCSta</t>
  </si>
  <si>
    <t xml:space="preserve">02PCLaL</t>
  </si>
  <si>
    <t xml:space="preserve">02PCLoc</t>
  </si>
  <si>
    <t xml:space="preserve">02PCRes</t>
  </si>
  <si>
    <t xml:space="preserve">02PCCom</t>
  </si>
  <si>
    <t xml:space="preserve">03PCRef</t>
  </si>
  <si>
    <t xml:space="preserve">03PCTyp</t>
  </si>
  <si>
    <t xml:space="preserve">03PCSta</t>
  </si>
  <si>
    <t xml:space="preserve">03PCLaL</t>
  </si>
  <si>
    <t xml:space="preserve">03PCLoc</t>
  </si>
  <si>
    <t xml:space="preserve">03PCRes</t>
  </si>
  <si>
    <t xml:space="preserve">03PCCom</t>
  </si>
  <si>
    <t xml:space="preserve">04PCRef</t>
  </si>
  <si>
    <t xml:space="preserve">04PCTyp</t>
  </si>
  <si>
    <t xml:space="preserve">04PCSta</t>
  </si>
  <si>
    <t xml:space="preserve">04PCLaL</t>
  </si>
  <si>
    <t xml:space="preserve">04PCLoc</t>
  </si>
  <si>
    <t xml:space="preserve">04PCRes</t>
  </si>
  <si>
    <t xml:space="preserve">04PCCom</t>
  </si>
  <si>
    <t xml:space="preserve">05PCRef</t>
  </si>
  <si>
    <t xml:space="preserve">05PCTyp</t>
  </si>
  <si>
    <t xml:space="preserve">05PCSta</t>
  </si>
  <si>
    <t xml:space="preserve">05PCLaL</t>
  </si>
  <si>
    <t xml:space="preserve">05PCLoc</t>
  </si>
  <si>
    <t xml:space="preserve">05PCRes</t>
  </si>
  <si>
    <t xml:space="preserve">05PCCom</t>
  </si>
  <si>
    <t xml:space="preserve">06PCRef</t>
  </si>
  <si>
    <t xml:space="preserve">06PCTyp</t>
  </si>
  <si>
    <t xml:space="preserve">06PCSta</t>
  </si>
  <si>
    <t xml:space="preserve">06PCLaL</t>
  </si>
  <si>
    <t xml:space="preserve">06PCLoc</t>
  </si>
  <si>
    <t xml:space="preserve">06PCRes</t>
  </si>
  <si>
    <t xml:space="preserve">06PCCom</t>
  </si>
  <si>
    <t xml:space="preserve">07PCRef</t>
  </si>
  <si>
    <t xml:space="preserve">07PCTyp</t>
  </si>
  <si>
    <t xml:space="preserve">07PCSta</t>
  </si>
  <si>
    <t xml:space="preserve">07PCLaL</t>
  </si>
  <si>
    <t xml:space="preserve">07PCLoc</t>
  </si>
  <si>
    <t xml:space="preserve">07PCRes</t>
  </si>
  <si>
    <t xml:space="preserve">07PCCom</t>
  </si>
  <si>
    <t xml:space="preserve">08PCRef</t>
  </si>
  <si>
    <t xml:space="preserve">08PCTyp</t>
  </si>
  <si>
    <t xml:space="preserve">08PCSta</t>
  </si>
  <si>
    <t xml:space="preserve">08PCLaL</t>
  </si>
  <si>
    <t xml:space="preserve">08PCLoc</t>
  </si>
  <si>
    <t xml:space="preserve">08PCRes</t>
  </si>
  <si>
    <t xml:space="preserve">08PCCom</t>
  </si>
  <si>
    <t xml:space="preserve">09PCRef</t>
  </si>
  <si>
    <t xml:space="preserve">09PCTyp</t>
  </si>
  <si>
    <t xml:space="preserve">09PCSta</t>
  </si>
  <si>
    <t xml:space="preserve">09PCLaL</t>
  </si>
  <si>
    <t xml:space="preserve">09PCLoc</t>
  </si>
  <si>
    <t xml:space="preserve">09PCRes</t>
  </si>
  <si>
    <t xml:space="preserve">09PCCom</t>
  </si>
  <si>
    <t xml:space="preserve">10PCRef</t>
  </si>
  <si>
    <t xml:space="preserve">10PCTyp</t>
  </si>
  <si>
    <t xml:space="preserve">10PCSta</t>
  </si>
  <si>
    <t xml:space="preserve">10PCLaL</t>
  </si>
  <si>
    <t xml:space="preserve">10PCLoc</t>
  </si>
  <si>
    <t xml:space="preserve">10PCRes</t>
  </si>
  <si>
    <t xml:space="preserve">10PCCom</t>
  </si>
  <si>
    <t xml:space="preserve">11PCRef</t>
  </si>
  <si>
    <t xml:space="preserve">11PCTyp</t>
  </si>
  <si>
    <t xml:space="preserve">11PCSta</t>
  </si>
  <si>
    <t xml:space="preserve">11PCLaL</t>
  </si>
  <si>
    <t xml:space="preserve">11PCLoc</t>
  </si>
  <si>
    <t xml:space="preserve">11PCRes</t>
  </si>
  <si>
    <t xml:space="preserve">11PCCom</t>
  </si>
  <si>
    <t xml:space="preserve">12PCRef</t>
  </si>
  <si>
    <t xml:space="preserve">12PCTyp</t>
  </si>
  <si>
    <t xml:space="preserve">12PCSta</t>
  </si>
  <si>
    <t xml:space="preserve">12PCLaL</t>
  </si>
  <si>
    <t xml:space="preserve">12PCLoc</t>
  </si>
  <si>
    <t xml:space="preserve">12PCRes</t>
  </si>
  <si>
    <t xml:space="preserve">12PCCom</t>
  </si>
  <si>
    <t xml:space="preserve">13PCRef</t>
  </si>
  <si>
    <t xml:space="preserve">13PCTyp</t>
  </si>
  <si>
    <t xml:space="preserve">13PCSta</t>
  </si>
  <si>
    <t xml:space="preserve">13PCLaL</t>
  </si>
  <si>
    <t xml:space="preserve">13PCLoc</t>
  </si>
  <si>
    <t xml:space="preserve">13PCRes</t>
  </si>
  <si>
    <t xml:space="preserve">13PCCom</t>
  </si>
  <si>
    <t xml:space="preserve">14PCRef</t>
  </si>
  <si>
    <t xml:space="preserve">14PCTyp</t>
  </si>
  <si>
    <t xml:space="preserve">14PCSta</t>
  </si>
  <si>
    <t xml:space="preserve">14PCLaL</t>
  </si>
  <si>
    <t xml:space="preserve">14PCLoc</t>
  </si>
  <si>
    <t xml:space="preserve">14PCRes</t>
  </si>
  <si>
    <t xml:space="preserve">14PCCom</t>
  </si>
  <si>
    <t xml:space="preserve">15PCRef</t>
  </si>
  <si>
    <t xml:space="preserve">15PCTyp</t>
  </si>
  <si>
    <t xml:space="preserve">15PCSta</t>
  </si>
  <si>
    <t xml:space="preserve">15PCLaL</t>
  </si>
  <si>
    <t xml:space="preserve">15PCLoc</t>
  </si>
  <si>
    <t xml:space="preserve">15PCRes</t>
  </si>
  <si>
    <t xml:space="preserve">15PCCom</t>
  </si>
  <si>
    <t xml:space="preserve">16PCRef</t>
  </si>
  <si>
    <t xml:space="preserve">16PCTyp</t>
  </si>
  <si>
    <t xml:space="preserve">16PCSta</t>
  </si>
  <si>
    <t xml:space="preserve">16PCLaL</t>
  </si>
  <si>
    <t xml:space="preserve">16PCLoc</t>
  </si>
  <si>
    <t xml:space="preserve">16PCRes</t>
  </si>
  <si>
    <t xml:space="preserve">16PCCom</t>
  </si>
  <si>
    <t xml:space="preserve">17PCRef</t>
  </si>
  <si>
    <t xml:space="preserve">17PCTyp</t>
  </si>
  <si>
    <t xml:space="preserve">17PCSta</t>
  </si>
  <si>
    <t xml:space="preserve">17PCLaL</t>
  </si>
  <si>
    <t xml:space="preserve">17PCLoc</t>
  </si>
  <si>
    <t xml:space="preserve">17PCRes</t>
  </si>
  <si>
    <t xml:space="preserve">17PCCom</t>
  </si>
  <si>
    <t xml:space="preserve">18PCRef</t>
  </si>
  <si>
    <t xml:space="preserve">18PCTyp</t>
  </si>
  <si>
    <t xml:space="preserve">18PCSta</t>
  </si>
  <si>
    <t xml:space="preserve">18PCLaL</t>
  </si>
  <si>
    <t xml:space="preserve">18PCLoc</t>
  </si>
  <si>
    <t xml:space="preserve">18PCRes</t>
  </si>
  <si>
    <t xml:space="preserve">18PCCom</t>
  </si>
  <si>
    <t xml:space="preserve">19PCRef</t>
  </si>
  <si>
    <t xml:space="preserve">19PCTyp</t>
  </si>
  <si>
    <t xml:space="preserve">19PCSta</t>
  </si>
  <si>
    <t xml:space="preserve">19PCLaL</t>
  </si>
  <si>
    <t xml:space="preserve">19PCLoc</t>
  </si>
  <si>
    <t xml:space="preserve">19PCRes</t>
  </si>
  <si>
    <t xml:space="preserve">19PCCom</t>
  </si>
  <si>
    <t xml:space="preserve">20PCRef</t>
  </si>
  <si>
    <t xml:space="preserve">20PCTyp</t>
  </si>
  <si>
    <t xml:space="preserve">20PCSta</t>
  </si>
  <si>
    <t xml:space="preserve">20PCLaL</t>
  </si>
  <si>
    <t xml:space="preserve">20PCLoc</t>
  </si>
  <si>
    <t xml:space="preserve">20PCRes</t>
  </si>
  <si>
    <t xml:space="preserve">20PCCom</t>
  </si>
  <si>
    <t xml:space="preserve">21PCRef</t>
  </si>
  <si>
    <t xml:space="preserve">21PCTyp</t>
  </si>
  <si>
    <t xml:space="preserve">21PCSta</t>
  </si>
  <si>
    <t xml:space="preserve">21PCLaL</t>
  </si>
  <si>
    <t xml:space="preserve">21PCLoc</t>
  </si>
  <si>
    <t xml:space="preserve">21PCRes</t>
  </si>
  <si>
    <t xml:space="preserve">21PCCom</t>
  </si>
  <si>
    <t xml:space="preserve">22PCRef</t>
  </si>
  <si>
    <t xml:space="preserve">22PCTyp</t>
  </si>
  <si>
    <t xml:space="preserve">22PCSta</t>
  </si>
  <si>
    <t xml:space="preserve">22PCLaL</t>
  </si>
  <si>
    <t xml:space="preserve">22PCLoc</t>
  </si>
  <si>
    <t xml:space="preserve">22PCRes</t>
  </si>
  <si>
    <t xml:space="preserve">22PCCom</t>
  </si>
  <si>
    <t xml:space="preserve">23PCRef</t>
  </si>
  <si>
    <t xml:space="preserve">23PCTyp</t>
  </si>
  <si>
    <t xml:space="preserve">23PCSta</t>
  </si>
  <si>
    <t xml:space="preserve">23PCLaL</t>
  </si>
  <si>
    <t xml:space="preserve">23PCLoc</t>
  </si>
  <si>
    <t xml:space="preserve">23PCRes</t>
  </si>
  <si>
    <t xml:space="preserve">23PCCom</t>
  </si>
  <si>
    <t xml:space="preserve">24PCRef</t>
  </si>
  <si>
    <t xml:space="preserve">24PCTyp</t>
  </si>
  <si>
    <t xml:space="preserve">24PCSta</t>
  </si>
  <si>
    <t xml:space="preserve">24PCLaL</t>
  </si>
  <si>
    <t xml:space="preserve">24PCLoc</t>
  </si>
  <si>
    <t xml:space="preserve">24PCRes</t>
  </si>
  <si>
    <t xml:space="preserve">24PCCom</t>
  </si>
  <si>
    <t xml:space="preserve">25PCRef</t>
  </si>
  <si>
    <t xml:space="preserve">25PCTyp</t>
  </si>
  <si>
    <t xml:space="preserve">25PCSta</t>
  </si>
  <si>
    <t xml:space="preserve">25PCLaL</t>
  </si>
  <si>
    <t xml:space="preserve">25PCLoc</t>
  </si>
  <si>
    <t xml:space="preserve">25PCRes</t>
  </si>
  <si>
    <t xml:space="preserve">25PCCom</t>
  </si>
  <si>
    <t xml:space="preserve">26PCRef</t>
  </si>
  <si>
    <t xml:space="preserve">26PCTyp</t>
  </si>
  <si>
    <t xml:space="preserve">26PCSta</t>
  </si>
  <si>
    <t xml:space="preserve">26PCLaL</t>
  </si>
  <si>
    <t xml:space="preserve">26PCLoc</t>
  </si>
  <si>
    <t xml:space="preserve">26PCRes</t>
  </si>
  <si>
    <t xml:space="preserve">26PCCom</t>
  </si>
  <si>
    <t xml:space="preserve">27PCRef</t>
  </si>
  <si>
    <t xml:space="preserve">27PCTyp</t>
  </si>
  <si>
    <t xml:space="preserve">27PCSta</t>
  </si>
  <si>
    <t xml:space="preserve">27PCLaL</t>
  </si>
  <si>
    <t xml:space="preserve">27PCLoc</t>
  </si>
  <si>
    <t xml:space="preserve">27PCRes</t>
  </si>
  <si>
    <t xml:space="preserve">27PCCom</t>
  </si>
  <si>
    <t xml:space="preserve">28PCRef</t>
  </si>
  <si>
    <t xml:space="preserve">28PCTyp</t>
  </si>
  <si>
    <t xml:space="preserve">28PCSta</t>
  </si>
  <si>
    <t xml:space="preserve">28PCLaL</t>
  </si>
  <si>
    <t xml:space="preserve">28PCLoc</t>
  </si>
  <si>
    <t xml:space="preserve">28PCRes</t>
  </si>
  <si>
    <t xml:space="preserve">28PCCom</t>
  </si>
  <si>
    <t xml:space="preserve">29PCRef</t>
  </si>
  <si>
    <t xml:space="preserve">29PCTyp</t>
  </si>
  <si>
    <t xml:space="preserve">29PCSta</t>
  </si>
  <si>
    <t xml:space="preserve">29PCLaL</t>
  </si>
  <si>
    <t xml:space="preserve">29PCLoc</t>
  </si>
  <si>
    <t xml:space="preserve">29PCRes</t>
  </si>
  <si>
    <t xml:space="preserve">29PCCom</t>
  </si>
  <si>
    <t xml:space="preserve">30PCRef</t>
  </si>
  <si>
    <t xml:space="preserve">30PCTyp</t>
  </si>
  <si>
    <t xml:space="preserve">30PCSta</t>
  </si>
  <si>
    <t xml:space="preserve">30PCLaL</t>
  </si>
  <si>
    <t xml:space="preserve">30PCLoc</t>
  </si>
  <si>
    <t xml:space="preserve">30PCRes</t>
  </si>
  <si>
    <t xml:space="preserve">30PCCom</t>
  </si>
  <si>
    <t xml:space="preserve">31PCRef</t>
  </si>
  <si>
    <t xml:space="preserve">31PCTyp</t>
  </si>
  <si>
    <t xml:space="preserve">31PCSta</t>
  </si>
  <si>
    <t xml:space="preserve">31PCLaL</t>
  </si>
  <si>
    <t xml:space="preserve">31PCLoc</t>
  </si>
  <si>
    <t xml:space="preserve">31PCRes</t>
  </si>
  <si>
    <t xml:space="preserve">31PCCom</t>
  </si>
  <si>
    <t xml:space="preserve">32PCRef</t>
  </si>
  <si>
    <t xml:space="preserve">32PCTyp</t>
  </si>
  <si>
    <t xml:space="preserve">32PCSta</t>
  </si>
  <si>
    <t xml:space="preserve">32PCLaL</t>
  </si>
  <si>
    <t xml:space="preserve">32PCLoc</t>
  </si>
  <si>
    <t xml:space="preserve">32PCRes</t>
  </si>
  <si>
    <t xml:space="preserve">32PCCom</t>
  </si>
  <si>
    <t xml:space="preserve">33PCRef</t>
  </si>
  <si>
    <t xml:space="preserve">33PCTyp</t>
  </si>
  <si>
    <t xml:space="preserve">33PCSta</t>
  </si>
  <si>
    <t xml:space="preserve">33PCLaL</t>
  </si>
  <si>
    <t xml:space="preserve">33PCLoc</t>
  </si>
  <si>
    <t xml:space="preserve">33PCRes</t>
  </si>
  <si>
    <t xml:space="preserve">33PCCom</t>
  </si>
  <si>
    <t xml:space="preserve">34PCRef</t>
  </si>
  <si>
    <t xml:space="preserve">34PCTyp</t>
  </si>
  <si>
    <t xml:space="preserve">34PCSta</t>
  </si>
  <si>
    <t xml:space="preserve">34PCLaL</t>
  </si>
  <si>
    <t xml:space="preserve">34PCLoc</t>
  </si>
  <si>
    <t xml:space="preserve">34PCRes</t>
  </si>
  <si>
    <t xml:space="preserve">34PCCom</t>
  </si>
  <si>
    <t xml:space="preserve">35PCRef</t>
  </si>
  <si>
    <t xml:space="preserve">35PCTyp</t>
  </si>
  <si>
    <t xml:space="preserve">35PCSta</t>
  </si>
  <si>
    <t xml:space="preserve">35PCLaL</t>
  </si>
  <si>
    <t xml:space="preserve">35PCLoc</t>
  </si>
  <si>
    <t xml:space="preserve">35PCRes</t>
  </si>
  <si>
    <t xml:space="preserve">35PCCom</t>
  </si>
  <si>
    <t xml:space="preserve">01SARef</t>
  </si>
  <si>
    <t xml:space="preserve">01SATyp</t>
  </si>
  <si>
    <t xml:space="preserve">01SASta</t>
  </si>
  <si>
    <t xml:space="preserve">01SALaL</t>
  </si>
  <si>
    <t xml:space="preserve">01SALoc</t>
  </si>
  <si>
    <t xml:space="preserve">01SARes</t>
  </si>
  <si>
    <t xml:space="preserve">01SACom</t>
  </si>
  <si>
    <t xml:space="preserve">02SARef</t>
  </si>
  <si>
    <t xml:space="preserve">02SATyp</t>
  </si>
  <si>
    <t xml:space="preserve">02SASta</t>
  </si>
  <si>
    <t xml:space="preserve">02SALaL</t>
  </si>
  <si>
    <t xml:space="preserve">02SALoc</t>
  </si>
  <si>
    <t xml:space="preserve">02SARes</t>
  </si>
  <si>
    <t xml:space="preserve">02SACom</t>
  </si>
  <si>
    <t xml:space="preserve">03SARef</t>
  </si>
  <si>
    <t xml:space="preserve">03SATyp</t>
  </si>
  <si>
    <t xml:space="preserve">03SASta</t>
  </si>
  <si>
    <t xml:space="preserve">03SALaL</t>
  </si>
  <si>
    <t xml:space="preserve">03SALoc</t>
  </si>
  <si>
    <t xml:space="preserve">03SARes</t>
  </si>
  <si>
    <t xml:space="preserve">03SACom</t>
  </si>
  <si>
    <t xml:space="preserve">04SARef</t>
  </si>
  <si>
    <t xml:space="preserve">04SATyp</t>
  </si>
  <si>
    <t xml:space="preserve">04SASta</t>
  </si>
  <si>
    <t xml:space="preserve">04SALaL</t>
  </si>
  <si>
    <t xml:space="preserve">04SALoc</t>
  </si>
  <si>
    <t xml:space="preserve">04SARes</t>
  </si>
  <si>
    <t xml:space="preserve">04SACom</t>
  </si>
  <si>
    <t xml:space="preserve">05SARef</t>
  </si>
  <si>
    <t xml:space="preserve">05SATyp</t>
  </si>
  <si>
    <t xml:space="preserve">05SASta</t>
  </si>
  <si>
    <t xml:space="preserve">05SALaL</t>
  </si>
  <si>
    <t xml:space="preserve">05SALoc</t>
  </si>
  <si>
    <t xml:space="preserve">05SARes</t>
  </si>
  <si>
    <t xml:space="preserve">05SACom</t>
  </si>
  <si>
    <t xml:space="preserve">06SARef</t>
  </si>
  <si>
    <t xml:space="preserve">06SATyp</t>
  </si>
  <si>
    <t xml:space="preserve">06SASta</t>
  </si>
  <si>
    <t xml:space="preserve">06SALaL</t>
  </si>
  <si>
    <t xml:space="preserve">06SALoc</t>
  </si>
  <si>
    <t xml:space="preserve">06SARes</t>
  </si>
  <si>
    <t xml:space="preserve">06SACom</t>
  </si>
  <si>
    <t xml:space="preserve">07SARef</t>
  </si>
  <si>
    <t xml:space="preserve">07SATyp</t>
  </si>
  <si>
    <t xml:space="preserve">07SASta</t>
  </si>
  <si>
    <t xml:space="preserve">07SALaL</t>
  </si>
  <si>
    <t xml:space="preserve">07SALoc</t>
  </si>
  <si>
    <t xml:space="preserve">07SARes</t>
  </si>
  <si>
    <t xml:space="preserve">07SACom</t>
  </si>
  <si>
    <t xml:space="preserve">08SARef</t>
  </si>
  <si>
    <t xml:space="preserve">08SATyp</t>
  </si>
  <si>
    <t xml:space="preserve">08SASta</t>
  </si>
  <si>
    <t xml:space="preserve">08SALaL</t>
  </si>
  <si>
    <t xml:space="preserve">08SALoc</t>
  </si>
  <si>
    <t xml:space="preserve">08SARes</t>
  </si>
  <si>
    <t xml:space="preserve">08SACom</t>
  </si>
  <si>
    <t xml:space="preserve">09SARef</t>
  </si>
  <si>
    <t xml:space="preserve">09SATyp</t>
  </si>
  <si>
    <t xml:space="preserve">09SASta</t>
  </si>
  <si>
    <t xml:space="preserve">09SALaL</t>
  </si>
  <si>
    <t xml:space="preserve">09SALoc</t>
  </si>
  <si>
    <t xml:space="preserve">09SARes</t>
  </si>
  <si>
    <t xml:space="preserve">09SACom</t>
  </si>
  <si>
    <t xml:space="preserve">10SARef</t>
  </si>
  <si>
    <t xml:space="preserve">10SATyp</t>
  </si>
  <si>
    <t xml:space="preserve">10SASta</t>
  </si>
  <si>
    <t xml:space="preserve">10SALaL</t>
  </si>
  <si>
    <t xml:space="preserve">10SALoc</t>
  </si>
  <si>
    <t xml:space="preserve">10SARes</t>
  </si>
  <si>
    <t xml:space="preserve">10SACom</t>
  </si>
  <si>
    <t xml:space="preserve">11SARef</t>
  </si>
  <si>
    <t xml:space="preserve">11SATyp</t>
  </si>
  <si>
    <t xml:space="preserve">11SASta</t>
  </si>
  <si>
    <t xml:space="preserve">11SALaL</t>
  </si>
  <si>
    <t xml:space="preserve">11SALoc</t>
  </si>
  <si>
    <t xml:space="preserve">11SARes</t>
  </si>
  <si>
    <t xml:space="preserve">11SACom</t>
  </si>
  <si>
    <t xml:space="preserve">12SARef</t>
  </si>
  <si>
    <t xml:space="preserve">12SATyp</t>
  </si>
  <si>
    <t xml:space="preserve">12SASta</t>
  </si>
  <si>
    <t xml:space="preserve">12SALaL</t>
  </si>
  <si>
    <t xml:space="preserve">12SALoc</t>
  </si>
  <si>
    <t xml:space="preserve">12SARes</t>
  </si>
  <si>
    <t xml:space="preserve">12SACom</t>
  </si>
  <si>
    <t xml:space="preserve">13SARef</t>
  </si>
  <si>
    <t xml:space="preserve">13SATyp</t>
  </si>
  <si>
    <t xml:space="preserve">13SASta</t>
  </si>
  <si>
    <t xml:space="preserve">13SALaL</t>
  </si>
  <si>
    <t xml:space="preserve">13SALoc</t>
  </si>
  <si>
    <t xml:space="preserve">13SARes</t>
  </si>
  <si>
    <t xml:space="preserve">13SACom</t>
  </si>
  <si>
    <t xml:space="preserve">14SARef</t>
  </si>
  <si>
    <t xml:space="preserve">14SATyp</t>
  </si>
  <si>
    <t xml:space="preserve">14SASta</t>
  </si>
  <si>
    <t xml:space="preserve">14SALaL</t>
  </si>
  <si>
    <t xml:space="preserve">14SALoc</t>
  </si>
  <si>
    <t xml:space="preserve">14SARes</t>
  </si>
  <si>
    <t xml:space="preserve">14SACom</t>
  </si>
  <si>
    <t xml:space="preserve">15SARef</t>
  </si>
  <si>
    <t xml:space="preserve">15SATyp</t>
  </si>
  <si>
    <t xml:space="preserve">15SASta</t>
  </si>
  <si>
    <t xml:space="preserve">15SALaL</t>
  </si>
  <si>
    <t xml:space="preserve">15SALoc</t>
  </si>
  <si>
    <t xml:space="preserve">15SARes</t>
  </si>
  <si>
    <t xml:space="preserve">15SACom</t>
  </si>
  <si>
    <t xml:space="preserve">16SARef</t>
  </si>
  <si>
    <t xml:space="preserve">16SATyp</t>
  </si>
  <si>
    <t xml:space="preserve">16SASta</t>
  </si>
  <si>
    <t xml:space="preserve">16SALaL</t>
  </si>
  <si>
    <t xml:space="preserve">16SALoc</t>
  </si>
  <si>
    <t xml:space="preserve">16SARes</t>
  </si>
  <si>
    <t xml:space="preserve">16SACom</t>
  </si>
  <si>
    <t xml:space="preserve">17SARef</t>
  </si>
  <si>
    <t xml:space="preserve">17SATyp</t>
  </si>
  <si>
    <t xml:space="preserve">17SASta</t>
  </si>
  <si>
    <t xml:space="preserve">17SALaL</t>
  </si>
  <si>
    <t xml:space="preserve">17SALoc</t>
  </si>
  <si>
    <t xml:space="preserve">17SARes</t>
  </si>
  <si>
    <t xml:space="preserve">17SACom</t>
  </si>
  <si>
    <t xml:space="preserve">18SARef</t>
  </si>
  <si>
    <t xml:space="preserve">18SATyp</t>
  </si>
  <si>
    <t xml:space="preserve">18SASta</t>
  </si>
  <si>
    <t xml:space="preserve">18SALaL</t>
  </si>
  <si>
    <t xml:space="preserve">18SALoc</t>
  </si>
  <si>
    <t xml:space="preserve">18SARes</t>
  </si>
  <si>
    <t xml:space="preserve">18SACom</t>
  </si>
  <si>
    <t xml:space="preserve">19SARef</t>
  </si>
  <si>
    <t xml:space="preserve">19SATyp</t>
  </si>
  <si>
    <t xml:space="preserve">19SASta</t>
  </si>
  <si>
    <t xml:space="preserve">19SALaL</t>
  </si>
  <si>
    <t xml:space="preserve">19SALoc</t>
  </si>
  <si>
    <t xml:space="preserve">19SARes</t>
  </si>
  <si>
    <t xml:space="preserve">19SACom</t>
  </si>
  <si>
    <t xml:space="preserve">20SARef</t>
  </si>
  <si>
    <t xml:space="preserve">20SATyp</t>
  </si>
  <si>
    <t xml:space="preserve">20SASta</t>
  </si>
  <si>
    <t xml:space="preserve">20SALaL</t>
  </si>
  <si>
    <t xml:space="preserve">20SALoc</t>
  </si>
  <si>
    <t xml:space="preserve">20SARes</t>
  </si>
  <si>
    <t xml:space="preserve">20SACom</t>
  </si>
  <si>
    <t xml:space="preserve">21SARef</t>
  </si>
  <si>
    <t xml:space="preserve">21SATyp</t>
  </si>
  <si>
    <t xml:space="preserve">21SASta</t>
  </si>
  <si>
    <t xml:space="preserve">21SALaL</t>
  </si>
  <si>
    <t xml:space="preserve">21SALoc</t>
  </si>
  <si>
    <t xml:space="preserve">21SARes</t>
  </si>
  <si>
    <t xml:space="preserve">21SACom</t>
  </si>
  <si>
    <t xml:space="preserve">22SARef</t>
  </si>
  <si>
    <t xml:space="preserve">22SATyp</t>
  </si>
  <si>
    <t xml:space="preserve">22SASta</t>
  </si>
  <si>
    <t xml:space="preserve">22SALaL</t>
  </si>
  <si>
    <t xml:space="preserve">22SALoc</t>
  </si>
  <si>
    <t xml:space="preserve">22SARes</t>
  </si>
  <si>
    <t xml:space="preserve">22SACom</t>
  </si>
  <si>
    <t xml:space="preserve">23SARef</t>
  </si>
  <si>
    <t xml:space="preserve">23SATyp</t>
  </si>
  <si>
    <t xml:space="preserve">23SASta</t>
  </si>
  <si>
    <t xml:space="preserve">23SALaL</t>
  </si>
  <si>
    <t xml:space="preserve">23SALoc</t>
  </si>
  <si>
    <t xml:space="preserve">23SARes</t>
  </si>
  <si>
    <t xml:space="preserve">23SACom</t>
  </si>
  <si>
    <t xml:space="preserve">24SARef</t>
  </si>
  <si>
    <t xml:space="preserve">24SATyp</t>
  </si>
  <si>
    <t xml:space="preserve">24SASta</t>
  </si>
  <si>
    <t xml:space="preserve">24SALaL</t>
  </si>
  <si>
    <t xml:space="preserve">24SALoc</t>
  </si>
  <si>
    <t xml:space="preserve">24SARes</t>
  </si>
  <si>
    <t xml:space="preserve">24SACom</t>
  </si>
  <si>
    <t xml:space="preserve">25SARef</t>
  </si>
  <si>
    <t xml:space="preserve">25SATyp</t>
  </si>
  <si>
    <t xml:space="preserve">25SASta</t>
  </si>
  <si>
    <t xml:space="preserve">25SALaL</t>
  </si>
  <si>
    <t xml:space="preserve">25SALoc</t>
  </si>
  <si>
    <t xml:space="preserve">25SARes</t>
  </si>
  <si>
    <t xml:space="preserve">25SACom</t>
  </si>
  <si>
    <t xml:space="preserve">26SARef</t>
  </si>
  <si>
    <t xml:space="preserve">26SATyp</t>
  </si>
  <si>
    <t xml:space="preserve">26SASta</t>
  </si>
  <si>
    <t xml:space="preserve">26SALaL</t>
  </si>
  <si>
    <t xml:space="preserve">26SALoc</t>
  </si>
  <si>
    <t xml:space="preserve">26SARes</t>
  </si>
  <si>
    <t xml:space="preserve">26SACom</t>
  </si>
  <si>
    <t xml:space="preserve">27SARef</t>
  </si>
  <si>
    <t xml:space="preserve">27SATyp</t>
  </si>
  <si>
    <t xml:space="preserve">27SASta</t>
  </si>
  <si>
    <t xml:space="preserve">27SALaL</t>
  </si>
  <si>
    <t xml:space="preserve">27SALoc</t>
  </si>
  <si>
    <t xml:space="preserve">27SARes</t>
  </si>
  <si>
    <t xml:space="preserve">27SACom</t>
  </si>
  <si>
    <t xml:space="preserve">28SARef</t>
  </si>
  <si>
    <t xml:space="preserve">28SATyp</t>
  </si>
  <si>
    <t xml:space="preserve">28SASta</t>
  </si>
  <si>
    <t xml:space="preserve">28SALaL</t>
  </si>
  <si>
    <t xml:space="preserve">28SALoc</t>
  </si>
  <si>
    <t xml:space="preserve">28SARes</t>
  </si>
  <si>
    <t xml:space="preserve">28SACom</t>
  </si>
  <si>
    <t xml:space="preserve">29SARef</t>
  </si>
  <si>
    <t xml:space="preserve">29SATyp</t>
  </si>
  <si>
    <t xml:space="preserve">29SASta</t>
  </si>
  <si>
    <t xml:space="preserve">29SALaL</t>
  </si>
  <si>
    <t xml:space="preserve">29SALoc</t>
  </si>
  <si>
    <t xml:space="preserve">29SARes</t>
  </si>
  <si>
    <t xml:space="preserve">29SACom</t>
  </si>
  <si>
    <t xml:space="preserve">30SARef</t>
  </si>
  <si>
    <t xml:space="preserve">30SATyp</t>
  </si>
  <si>
    <t xml:space="preserve">30SASta</t>
  </si>
  <si>
    <t xml:space="preserve">30SALaL</t>
  </si>
  <si>
    <t xml:space="preserve">30SALoc</t>
  </si>
  <si>
    <t xml:space="preserve">30SARes</t>
  </si>
  <si>
    <t xml:space="preserve">30SACom</t>
  </si>
  <si>
    <t xml:space="preserve">31SARef</t>
  </si>
  <si>
    <t xml:space="preserve">31SATyp</t>
  </si>
  <si>
    <t xml:space="preserve">31SASta</t>
  </si>
  <si>
    <t xml:space="preserve">31SALaL</t>
  </si>
  <si>
    <t xml:space="preserve">31SALoc</t>
  </si>
  <si>
    <t xml:space="preserve">31SARes</t>
  </si>
  <si>
    <t xml:space="preserve">31SACom</t>
  </si>
  <si>
    <t xml:space="preserve">32SARef</t>
  </si>
  <si>
    <t xml:space="preserve">32SATyp</t>
  </si>
  <si>
    <t xml:space="preserve">32SASta</t>
  </si>
  <si>
    <t xml:space="preserve">32SALaL</t>
  </si>
  <si>
    <t xml:space="preserve">32SALoc</t>
  </si>
  <si>
    <t xml:space="preserve">32SARes</t>
  </si>
  <si>
    <t xml:space="preserve">32SACom</t>
  </si>
  <si>
    <t xml:space="preserve">33SARef</t>
  </si>
  <si>
    <t xml:space="preserve">33SATyp</t>
  </si>
  <si>
    <t xml:space="preserve">33SASta</t>
  </si>
  <si>
    <t xml:space="preserve">33SALaL</t>
  </si>
  <si>
    <t xml:space="preserve">33SALoc</t>
  </si>
  <si>
    <t xml:space="preserve">33SARes</t>
  </si>
  <si>
    <t xml:space="preserve">33SACom</t>
  </si>
  <si>
    <t xml:space="preserve">34SARef</t>
  </si>
  <si>
    <t xml:space="preserve">34SATyp</t>
  </si>
  <si>
    <t xml:space="preserve">34SASta</t>
  </si>
  <si>
    <t xml:space="preserve">34SALaL</t>
  </si>
  <si>
    <t xml:space="preserve">34SALoc</t>
  </si>
  <si>
    <t xml:space="preserve">34SARes</t>
  </si>
  <si>
    <t xml:space="preserve">34SACom</t>
  </si>
  <si>
    <t xml:space="preserve">35SARef</t>
  </si>
  <si>
    <t xml:space="preserve">35SATyp</t>
  </si>
  <si>
    <t xml:space="preserve">35SASta</t>
  </si>
  <si>
    <t xml:space="preserve">35SALaL</t>
  </si>
  <si>
    <t xml:space="preserve">35SALoc</t>
  </si>
  <si>
    <t xml:space="preserve">35SARes</t>
  </si>
  <si>
    <t xml:space="preserve">35SACom</t>
  </si>
  <si>
    <t xml:space="preserve">Area-E</t>
  </si>
  <si>
    <t xml:space="preserve">Area-D</t>
  </si>
  <si>
    <t xml:space="preserve">Po-WW-E</t>
  </si>
  <si>
    <t xml:space="preserve">Po-WW-D</t>
  </si>
  <si>
    <t xml:space="preserve">Po-Cy-E</t>
  </si>
  <si>
    <t xml:space="preserve">Po-Cy-D</t>
  </si>
  <si>
    <t xml:space="preserve">Cr-WW-E</t>
  </si>
  <si>
    <t xml:space="preserve">Cr-WW-D</t>
  </si>
  <si>
    <t xml:space="preserve">Cr-Cy-E</t>
  </si>
  <si>
    <t xml:space="preserve">Cr-Cy-D</t>
  </si>
  <si>
    <t xml:space="preserve">Pe-WW-D</t>
  </si>
  <si>
    <t xml:space="preserve">Pe-WW-E</t>
  </si>
  <si>
    <t xml:space="preserve">Pe-Cy-D</t>
  </si>
  <si>
    <t xml:space="preserve">Pe-Cy-E</t>
  </si>
  <si>
    <t xml:space="preserve">MD-WW-D</t>
  </si>
  <si>
    <t xml:space="preserve">MD-WW-E</t>
  </si>
  <si>
    <t xml:space="preserve">MD-Cy-D</t>
  </si>
  <si>
    <t xml:space="preserve">MD-Cy-E</t>
  </si>
  <si>
    <t xml:space="preserve">MT-E</t>
  </si>
  <si>
    <t xml:space="preserve">MT-D</t>
  </si>
  <si>
    <t xml:space="preserve">PT-E</t>
  </si>
  <si>
    <t xml:space="preserve">PT-D</t>
  </si>
  <si>
    <t xml:space="preserve">GI-E</t>
  </si>
  <si>
    <t xml:space="preserve">GI-D</t>
  </si>
  <si>
    <t xml:space="preserve">IT-E</t>
  </si>
  <si>
    <t xml:space="preserve">IT-D</t>
  </si>
  <si>
    <t xml:space="preserve">EP-E</t>
  </si>
  <si>
    <t xml:space="preserve">EP-D</t>
  </si>
  <si>
    <t xml:space="preserve">TM-Comments</t>
  </si>
  <si>
    <t xml:space="preserve">AC-Comments</t>
  </si>
  <si>
    <t xml:space="preserve">RouteCheck2025-1</t>
  </si>
  <si>
    <t xml:space="preserve">s</t>
  </si>
  <si>
    <t xml:space="preserve">Summary of Scheme Info</t>
  </si>
  <si>
    <t xml:space="preserve">LA Master List</t>
  </si>
  <si>
    <t xml:space="preserve">Non Combined</t>
  </si>
  <si>
    <t xml:space="preserve">Combined</t>
  </si>
  <si>
    <t xml:space="preserve">Adur District Council</t>
  </si>
  <si>
    <t xml:space="preserve">Cambridgeshire and Peterborough Combined Authority</t>
  </si>
  <si>
    <t xml:space="preserve">North East</t>
  </si>
  <si>
    <t xml:space="preserve">Active Travel Fund</t>
  </si>
  <si>
    <t xml:space="preserve">Amber Valley Borough Council</t>
  </si>
  <si>
    <t xml:space="preserve">Greater Manchester Combined Authority</t>
  </si>
  <si>
    <t xml:space="preserve">North West</t>
  </si>
  <si>
    <t xml:space="preserve">Capability Fund </t>
  </si>
  <si>
    <t xml:space="preserve">Arun District Council</t>
  </si>
  <si>
    <t xml:space="preserve">Greater London Authority</t>
  </si>
  <si>
    <t xml:space="preserve">Yorkshire and the Humber</t>
  </si>
  <si>
    <t xml:space="preserve">City Region Sustainble Transport Settlements</t>
  </si>
  <si>
    <t xml:space="preserve">Ashfield District Council</t>
  </si>
  <si>
    <t xml:space="preserve">Liverpool City Region Combined Authority</t>
  </si>
  <si>
    <t xml:space="preserve">East Midlands</t>
  </si>
  <si>
    <t xml:space="preserve">Levelling Up Fund</t>
  </si>
  <si>
    <t xml:space="preserve">Ashford Borough Council</t>
  </si>
  <si>
    <t xml:space="preserve">North East Joint Transport Committee</t>
  </si>
  <si>
    <t xml:space="preserve">West Midlands</t>
  </si>
  <si>
    <t xml:space="preserve">Major Road Network</t>
  </si>
  <si>
    <t xml:space="preserve">Babergh District Council</t>
  </si>
  <si>
    <t xml:space="preserve">South Yorkshire Mayoral Combined Authority</t>
  </si>
  <si>
    <t xml:space="preserve">East of England</t>
  </si>
  <si>
    <t xml:space="preserve">Transforming Cities Fund</t>
  </si>
  <si>
    <t xml:space="preserve">Barnsley Borough Council</t>
  </si>
  <si>
    <t xml:space="preserve">Tees Valley Combined Authority</t>
  </si>
  <si>
    <t xml:space="preserve">South East</t>
  </si>
  <si>
    <t xml:space="preserve">Road Investment Strategy</t>
  </si>
  <si>
    <t xml:space="preserve">Basildon Borough Council</t>
  </si>
  <si>
    <t xml:space="preserve">West Midlands Combined Authority</t>
  </si>
  <si>
    <t xml:space="preserve">South West</t>
  </si>
  <si>
    <t xml:space="preserve">Housing Infrastructure Fund</t>
  </si>
  <si>
    <t xml:space="preserve">Basingstoke &amp; Deane Borough Council</t>
  </si>
  <si>
    <t xml:space="preserve">West of England Combined Authority</t>
  </si>
  <si>
    <t xml:space="preserve">London</t>
  </si>
  <si>
    <t xml:space="preserve">National Cycle Network</t>
  </si>
  <si>
    <t xml:space="preserve">Bassetlaw District Council</t>
  </si>
  <si>
    <t xml:space="preserve">West Yorkshire Combined Authority</t>
  </si>
  <si>
    <t xml:space="preserve">Other (Scotland)</t>
  </si>
  <si>
    <t xml:space="preserve">Other</t>
  </si>
  <si>
    <t xml:space="preserve">Bath and North East Somerset Council</t>
  </si>
  <si>
    <t xml:space="preserve">York and North Yorkshire Combined Authority</t>
  </si>
  <si>
    <t xml:space="preserve">Other (Northern Ireland)</t>
  </si>
  <si>
    <t xml:space="preserve">Bedford Borough Council</t>
  </si>
  <si>
    <t xml:space="preserve">Not Applicable</t>
  </si>
  <si>
    <t xml:space="preserve">Other (Wales)</t>
  </si>
  <si>
    <t xml:space="preserve">Birmingham City Council</t>
  </si>
  <si>
    <t xml:space="preserve">Blaby District Council</t>
  </si>
  <si>
    <t xml:space="preserve">Blackburn with Darwen Borough Council</t>
  </si>
  <si>
    <t xml:space="preserve">Blackpool Council</t>
  </si>
  <si>
    <t xml:space="preserve">Bolsover District Council</t>
  </si>
  <si>
    <t xml:space="preserve">Bolton Borough Council</t>
  </si>
  <si>
    <t xml:space="preserve">Boston Borough Council</t>
  </si>
  <si>
    <t xml:space="preserve">Bournemouth, Christchurch and Poole Council</t>
  </si>
  <si>
    <t xml:space="preserve">Bracknell Forest Borough Council</t>
  </si>
  <si>
    <t xml:space="preserve">Bradford City Council</t>
  </si>
  <si>
    <t xml:space="preserve">Braintree District Council</t>
  </si>
  <si>
    <t xml:space="preserve">Breckland District Council</t>
  </si>
  <si>
    <t xml:space="preserve">Brentwood Borough Council</t>
  </si>
  <si>
    <t xml:space="preserve">Brighton and Hove City Council</t>
  </si>
  <si>
    <t xml:space="preserve">Bristol City Council</t>
  </si>
  <si>
    <t xml:space="preserve">Broadland District Council</t>
  </si>
  <si>
    <t xml:space="preserve">Bromsgrove District Council</t>
  </si>
  <si>
    <t xml:space="preserve">Broxbourne Borough Council</t>
  </si>
  <si>
    <t xml:space="preserve">Broxtowe Borough Council</t>
  </si>
  <si>
    <t xml:space="preserve">Buckinghamshire Council</t>
  </si>
  <si>
    <t xml:space="preserve">Burnley Borough Council</t>
  </si>
  <si>
    <t xml:space="preserve">Bury Borough Council</t>
  </si>
  <si>
    <t xml:space="preserve">Calderdale Borough Council</t>
  </si>
  <si>
    <t xml:space="preserve">Cambridge City Council</t>
  </si>
  <si>
    <t xml:space="preserve">Cambridgeshire County Council</t>
  </si>
  <si>
    <t xml:space="preserve">Cannock Chase District Council</t>
  </si>
  <si>
    <t xml:space="preserve">Canterbury City Council</t>
  </si>
  <si>
    <t xml:space="preserve">Castle Point District Council</t>
  </si>
  <si>
    <t xml:space="preserve">Central Bedfordshire Council</t>
  </si>
  <si>
    <t xml:space="preserve">Charnwood Borough Council</t>
  </si>
  <si>
    <t xml:space="preserve">Chelmsford City Council</t>
  </si>
  <si>
    <t xml:space="preserve">Cheltenham Borough Council</t>
  </si>
  <si>
    <t xml:space="preserve">Cherwell District Council</t>
  </si>
  <si>
    <t xml:space="preserve">Cheshire East Council</t>
  </si>
  <si>
    <t xml:space="preserve">Cheshire West and Chester Council</t>
  </si>
  <si>
    <t xml:space="preserve">Chesterfield Borough Council</t>
  </si>
  <si>
    <t xml:space="preserve">Chichester District Council</t>
  </si>
  <si>
    <t xml:space="preserve">Chorley Borough Council</t>
  </si>
  <si>
    <t xml:space="preserve">City of London Corporation</t>
  </si>
  <si>
    <t xml:space="preserve">City of York Council</t>
  </si>
  <si>
    <t xml:space="preserve">Colchester Borough Council</t>
  </si>
  <si>
    <t xml:space="preserve">Cornwall Council</t>
  </si>
  <si>
    <t xml:space="preserve">Cotswold District Council</t>
  </si>
  <si>
    <t xml:space="preserve">Coventry City Council</t>
  </si>
  <si>
    <t xml:space="preserve">Crawley Borough Council</t>
  </si>
  <si>
    <t xml:space="preserve">Cumberland Council</t>
  </si>
  <si>
    <t xml:space="preserve">Dacorum Borough Council</t>
  </si>
  <si>
    <t xml:space="preserve">Darlington Borough Council</t>
  </si>
  <si>
    <t xml:space="preserve">Dartford Borough Council</t>
  </si>
  <si>
    <t xml:space="preserve">Derby City Council</t>
  </si>
  <si>
    <t xml:space="preserve">Derbyshire County Council</t>
  </si>
  <si>
    <t xml:space="preserve">Derbyshire Dales District Council</t>
  </si>
  <si>
    <t xml:space="preserve">Devon County Council</t>
  </si>
  <si>
    <t xml:space="preserve">Doncaster Borough Council</t>
  </si>
  <si>
    <t xml:space="preserve">Dorset Council</t>
  </si>
  <si>
    <t xml:space="preserve">Dover District Council</t>
  </si>
  <si>
    <t xml:space="preserve">Dudley Borough Council</t>
  </si>
  <si>
    <t xml:space="preserve">Durham County Council</t>
  </si>
  <si>
    <t xml:space="preserve">East Cambridgeshire District Council</t>
  </si>
  <si>
    <t xml:space="preserve">East Devon District Council</t>
  </si>
  <si>
    <t xml:space="preserve">East Hampshire District Council</t>
  </si>
  <si>
    <t xml:space="preserve">East Hertfordshire District Council</t>
  </si>
  <si>
    <t xml:space="preserve">East Lindsey District Council</t>
  </si>
  <si>
    <t xml:space="preserve">East Riding of Yorkshire Council</t>
  </si>
  <si>
    <t xml:space="preserve">East Staffordshire Borough Council</t>
  </si>
  <si>
    <t xml:space="preserve">East Suffolk Council</t>
  </si>
  <si>
    <t xml:space="preserve">East Sussex County Council</t>
  </si>
  <si>
    <t xml:space="preserve">Eastbourne Borough Council</t>
  </si>
  <si>
    <t xml:space="preserve">Eastleigh Borough Council</t>
  </si>
  <si>
    <t xml:space="preserve">Elmbridge Borough Council</t>
  </si>
  <si>
    <t xml:space="preserve">Epping Forest District Council</t>
  </si>
  <si>
    <t xml:space="preserve">Epsom &amp; Ewell Borough Council</t>
  </si>
  <si>
    <t xml:space="preserve">Erewash Borough Council</t>
  </si>
  <si>
    <t xml:space="preserve">Essex County Council</t>
  </si>
  <si>
    <t xml:space="preserve">Exeter City Council</t>
  </si>
  <si>
    <t xml:space="preserve">Fareham Borough Council</t>
  </si>
  <si>
    <t xml:space="preserve">Fenland District Council</t>
  </si>
  <si>
    <t xml:space="preserve">Folkestone and Hythe District Council</t>
  </si>
  <si>
    <t xml:space="preserve">Forest of Dean District Council</t>
  </si>
  <si>
    <t xml:space="preserve">Fylde Borough Council</t>
  </si>
  <si>
    <t xml:space="preserve">Gateshead Borough Council</t>
  </si>
  <si>
    <t xml:space="preserve">Gedling Borough Council</t>
  </si>
  <si>
    <t xml:space="preserve">Gloucester City Council</t>
  </si>
  <si>
    <t xml:space="preserve">Gloucestershire County Council</t>
  </si>
  <si>
    <t xml:space="preserve">Gosport Borough Council</t>
  </si>
  <si>
    <t xml:space="preserve">Gravesham Borough Council</t>
  </si>
  <si>
    <t xml:space="preserve">Great Yarmouth Borough Council</t>
  </si>
  <si>
    <t xml:space="preserve">Guildford Borough Council</t>
  </si>
  <si>
    <t xml:space="preserve">Halton Borough Council</t>
  </si>
  <si>
    <t xml:space="preserve">Hampshire County Council</t>
  </si>
  <si>
    <t xml:space="preserve">Harborough District Council</t>
  </si>
  <si>
    <t xml:space="preserve">Harlow District Council</t>
  </si>
  <si>
    <t xml:space="preserve">Hart District Council</t>
  </si>
  <si>
    <t xml:space="preserve">Hartlepool Borough Council</t>
  </si>
  <si>
    <t xml:space="preserve">Hastings Borough Council</t>
  </si>
  <si>
    <t xml:space="preserve">Havant Borough Council</t>
  </si>
  <si>
    <t xml:space="preserve">Herefordshire Council</t>
  </si>
  <si>
    <t xml:space="preserve">Hertfordshire County Council</t>
  </si>
  <si>
    <t xml:space="preserve">Hertsmere Borough Council</t>
  </si>
  <si>
    <t xml:space="preserve">High Peak Borough Council</t>
  </si>
  <si>
    <t xml:space="preserve">Hinckley and Bosworth Borough Council</t>
  </si>
  <si>
    <t xml:space="preserve">Horsham District Council</t>
  </si>
  <si>
    <t xml:space="preserve">Hull City Council</t>
  </si>
  <si>
    <t xml:space="preserve">Huntingdonshire District Council</t>
  </si>
  <si>
    <t xml:space="preserve">Hyndburn Borough Council</t>
  </si>
  <si>
    <t xml:space="preserve">Ipswich Borough Council</t>
  </si>
  <si>
    <t xml:space="preserve">Isle of Wight Council</t>
  </si>
  <si>
    <t xml:space="preserve">Kent County Council</t>
  </si>
  <si>
    <t xml:space="preserve">Kings Lynn &amp; West Norfolk Borough Council</t>
  </si>
  <si>
    <t xml:space="preserve">Kirklees Borough Council</t>
  </si>
  <si>
    <t xml:space="preserve">Knowsley Borough Council</t>
  </si>
  <si>
    <t xml:space="preserve">Lancashire County Council</t>
  </si>
  <si>
    <t xml:space="preserve">Lancaster City Council</t>
  </si>
  <si>
    <t xml:space="preserve">Leeds City Council</t>
  </si>
  <si>
    <t xml:space="preserve">Leicester City Council</t>
  </si>
  <si>
    <t xml:space="preserve">Leicestershire County Council</t>
  </si>
  <si>
    <t xml:space="preserve">Lewes District Council</t>
  </si>
  <si>
    <t xml:space="preserve">Lichfield City Council</t>
  </si>
  <si>
    <t xml:space="preserve">Lincoln City Council</t>
  </si>
  <si>
    <t xml:space="preserve">Lincolnshire County Council</t>
  </si>
  <si>
    <t xml:space="preserve">Liverpool City Council</t>
  </si>
  <si>
    <t xml:space="preserve">London Borough of Barking and Dagenham</t>
  </si>
  <si>
    <t xml:space="preserve">London Borough of Barnet</t>
  </si>
  <si>
    <t xml:space="preserve">London Borough of Bexley</t>
  </si>
  <si>
    <t xml:space="preserve">London Borough of Brent</t>
  </si>
  <si>
    <t xml:space="preserve">London Borough of Bromley</t>
  </si>
  <si>
    <t xml:space="preserve">London Borough of Camden</t>
  </si>
  <si>
    <t xml:space="preserve">London Borough of Croydon</t>
  </si>
  <si>
    <t xml:space="preserve">London Borough of Ealing</t>
  </si>
  <si>
    <t xml:space="preserve">London Borough of Enfield</t>
  </si>
  <si>
    <t xml:space="preserve">London Borough of Hackney</t>
  </si>
  <si>
    <t xml:space="preserve">London Borough of Hammersmith and Fulham</t>
  </si>
  <si>
    <t xml:space="preserve">London Borough of Haringey</t>
  </si>
  <si>
    <t xml:space="preserve">London Borough of Harrow</t>
  </si>
  <si>
    <t xml:space="preserve">London Borough of Havering</t>
  </si>
  <si>
    <t xml:space="preserve">London Borough of Hillingdon</t>
  </si>
  <si>
    <t xml:space="preserve">London Borough of Hounslow</t>
  </si>
  <si>
    <t xml:space="preserve">London Borough of Islington</t>
  </si>
  <si>
    <t xml:space="preserve">Royal Borough of Kingston upon Thames</t>
  </si>
  <si>
    <t xml:space="preserve">Royal Borough of Greenwich</t>
  </si>
  <si>
    <t xml:space="preserve">Royal Borough of Kensington and Chelsea</t>
  </si>
  <si>
    <t xml:space="preserve">London Borough of Lambeth</t>
  </si>
  <si>
    <t xml:space="preserve">London Borough of Lewisham</t>
  </si>
  <si>
    <t xml:space="preserve">London Borough of Merton</t>
  </si>
  <si>
    <t xml:space="preserve">London Borough of Newham</t>
  </si>
  <si>
    <t xml:space="preserve">London Borough of Redbridge</t>
  </si>
  <si>
    <t xml:space="preserve">London Borough of Richmond upon Thames</t>
  </si>
  <si>
    <t xml:space="preserve">London Borough of Southwark</t>
  </si>
  <si>
    <t xml:space="preserve">London Borough of Sutton</t>
  </si>
  <si>
    <t xml:space="preserve">London Borough of Tower Hamlets</t>
  </si>
  <si>
    <t xml:space="preserve">London Borough of Waltham Forest</t>
  </si>
  <si>
    <t xml:space="preserve">London Borough of Wandsworth</t>
  </si>
  <si>
    <t xml:space="preserve">Westminster City Council</t>
  </si>
  <si>
    <t xml:space="preserve">Luton Borough Council</t>
  </si>
  <si>
    <t xml:space="preserve">Maidstone Borough Council</t>
  </si>
  <si>
    <t xml:space="preserve">Maldon District Council</t>
  </si>
  <si>
    <t xml:space="preserve">Malvern Hills District Council</t>
  </si>
  <si>
    <t xml:space="preserve">Manchester City Council</t>
  </si>
  <si>
    <t xml:space="preserve">Mansfield District Council</t>
  </si>
  <si>
    <t xml:space="preserve">Medway Council</t>
  </si>
  <si>
    <t xml:space="preserve">Melton Borough Council</t>
  </si>
  <si>
    <t xml:space="preserve">Mid Devon District Council</t>
  </si>
  <si>
    <t xml:space="preserve">Mid Suffolk District Council</t>
  </si>
  <si>
    <t xml:space="preserve">Mid Sussex District Council</t>
  </si>
  <si>
    <t xml:space="preserve">Middlesbrough Borough Council</t>
  </si>
  <si>
    <t xml:space="preserve">Milton Keynes Council</t>
  </si>
  <si>
    <t xml:space="preserve">Mole Valley District Council</t>
  </si>
  <si>
    <t xml:space="preserve">New Forest District Council</t>
  </si>
  <si>
    <t xml:space="preserve">Newark &amp; Sherwood District Council</t>
  </si>
  <si>
    <t xml:space="preserve">Newcastle Upon Tyne City Council</t>
  </si>
  <si>
    <t xml:space="preserve">Not applicable</t>
  </si>
  <si>
    <t xml:space="preserve">Newcastle-Under-Lyme Borough Council</t>
  </si>
  <si>
    <t xml:space="preserve">Norfolk County Council</t>
  </si>
  <si>
    <t xml:space="preserve">North Devon District Council</t>
  </si>
  <si>
    <t xml:space="preserve">North East Derbyshire District Council</t>
  </si>
  <si>
    <t xml:space="preserve">North East Lincolnshire Council</t>
  </si>
  <si>
    <t xml:space="preserve">North Hertfordshire District Council</t>
  </si>
  <si>
    <t xml:space="preserve">North Kesteven District Council</t>
  </si>
  <si>
    <t xml:space="preserve">North Lincolnshire Council</t>
  </si>
  <si>
    <t xml:space="preserve">North Norfolk District Council</t>
  </si>
  <si>
    <t xml:space="preserve">North Northamptonshire Council</t>
  </si>
  <si>
    <t xml:space="preserve">North Somerset Council</t>
  </si>
  <si>
    <t xml:space="preserve">North Tyneside Borough Council</t>
  </si>
  <si>
    <t xml:space="preserve">North Warwickshire Borough Council</t>
  </si>
  <si>
    <t xml:space="preserve">North West Leicestershire District Council</t>
  </si>
  <si>
    <t xml:space="preserve">North Yorkshire Council</t>
  </si>
  <si>
    <t xml:space="preserve">Northern Ireland</t>
  </si>
  <si>
    <t xml:space="preserve">Northumberland County Council</t>
  </si>
  <si>
    <t xml:space="preserve">Norwich City Council</t>
  </si>
  <si>
    <t xml:space="preserve">Nottingham City Council</t>
  </si>
  <si>
    <t xml:space="preserve">Nottinghamshire County Council</t>
  </si>
  <si>
    <t xml:space="preserve">Nuneaton &amp; Bedworth Borough Council</t>
  </si>
  <si>
    <t xml:space="preserve">Oadby &amp; Wigston Borough Council</t>
  </si>
  <si>
    <t xml:space="preserve">Oldham Borough Council</t>
  </si>
  <si>
    <t xml:space="preserve">Oxford City Council</t>
  </si>
  <si>
    <t xml:space="preserve">Oxfordshire County Council</t>
  </si>
  <si>
    <t xml:space="preserve">Pendle Borough Council</t>
  </si>
  <si>
    <t xml:space="preserve">Peterborough City Council</t>
  </si>
  <si>
    <t xml:space="preserve">Plymouth City Council</t>
  </si>
  <si>
    <t xml:space="preserve">Portsmouth City Council</t>
  </si>
  <si>
    <t xml:space="preserve">Preston City Council</t>
  </si>
  <si>
    <t xml:space="preserve">Reading Borough Council</t>
  </si>
  <si>
    <t xml:space="preserve">Redcar and Cleveland Borough Council</t>
  </si>
  <si>
    <t xml:space="preserve">Redditch Borough Council</t>
  </si>
  <si>
    <t xml:space="preserve">Reigate &amp; Banstead Borough Council</t>
  </si>
  <si>
    <t xml:space="preserve">Ribble Valley Borough Council</t>
  </si>
  <si>
    <t xml:space="preserve">Rochdale Borough Council</t>
  </si>
  <si>
    <t xml:space="preserve">Rochford District Council</t>
  </si>
  <si>
    <t xml:space="preserve">Rossendale Borough Council</t>
  </si>
  <si>
    <t xml:space="preserve">Rother District Council</t>
  </si>
  <si>
    <t xml:space="preserve">Rotherham Borough Council</t>
  </si>
  <si>
    <t xml:space="preserve">Rugby Borough Council</t>
  </si>
  <si>
    <t xml:space="preserve">Runnymede Borough Council</t>
  </si>
  <si>
    <t xml:space="preserve">Rushcliffe Borough Council</t>
  </si>
  <si>
    <t xml:space="preserve">Rushmoor Borough Council</t>
  </si>
  <si>
    <t xml:space="preserve">Rutland County Council</t>
  </si>
  <si>
    <t xml:space="preserve">Salford City Council</t>
  </si>
  <si>
    <t xml:space="preserve">Sandwell Borough Council</t>
  </si>
  <si>
    <t xml:space="preserve">Scotland</t>
  </si>
  <si>
    <t xml:space="preserve">Sefton Borough Council</t>
  </si>
  <si>
    <t xml:space="preserve">Sevenoaks District Council</t>
  </si>
  <si>
    <t xml:space="preserve">Sheffield City Council</t>
  </si>
  <si>
    <t xml:space="preserve">Shropshire Council</t>
  </si>
  <si>
    <t xml:space="preserve">Slough Borough Council</t>
  </si>
  <si>
    <t xml:space="preserve">Solihull Borough Council</t>
  </si>
  <si>
    <t xml:space="preserve">Somerset Council</t>
  </si>
  <si>
    <t xml:space="preserve">South Cambridgeshire District Council</t>
  </si>
  <si>
    <t xml:space="preserve">South Derbyshire District Council</t>
  </si>
  <si>
    <t xml:space="preserve">South Gloucestershire Council</t>
  </si>
  <si>
    <t xml:space="preserve">South Hams District Council</t>
  </si>
  <si>
    <t xml:space="preserve">South Holland District Council</t>
  </si>
  <si>
    <t xml:space="preserve">South Kesteven District Council</t>
  </si>
  <si>
    <t xml:space="preserve">South Norfolk District Council</t>
  </si>
  <si>
    <t xml:space="preserve">South Oxfordshire District Council</t>
  </si>
  <si>
    <t xml:space="preserve">South Ribble Borough Council</t>
  </si>
  <si>
    <t xml:space="preserve">South Staffordshire District Council</t>
  </si>
  <si>
    <t xml:space="preserve">South Tyneside Borough Council</t>
  </si>
  <si>
    <t xml:space="preserve">Southampton City Council</t>
  </si>
  <si>
    <t xml:space="preserve">Southend-on-Sea Borough Council</t>
  </si>
  <si>
    <t xml:space="preserve">Spelthorne Borough Council</t>
  </si>
  <si>
    <t xml:space="preserve">St Albans City Council</t>
  </si>
  <si>
    <t xml:space="preserve">St Helens Borough Council</t>
  </si>
  <si>
    <t xml:space="preserve">Stafford Borough Council</t>
  </si>
  <si>
    <t xml:space="preserve">Staffordshire County Council</t>
  </si>
  <si>
    <t xml:space="preserve">Staffordshire Moorlands District Council</t>
  </si>
  <si>
    <t xml:space="preserve">Stevenage Borough Council</t>
  </si>
  <si>
    <t xml:space="preserve">Stockport Borough Council</t>
  </si>
  <si>
    <t xml:space="preserve">Stockton-on-Tees Borough Council</t>
  </si>
  <si>
    <t xml:space="preserve">Stoke-on-Trent City Council</t>
  </si>
  <si>
    <t xml:space="preserve">Stratford on Avon District Council</t>
  </si>
  <si>
    <t xml:space="preserve">Stroud District Council</t>
  </si>
  <si>
    <t xml:space="preserve">Suffolk County Council</t>
  </si>
  <si>
    <t xml:space="preserve">Sunderland City Council</t>
  </si>
  <si>
    <t xml:space="preserve">Surrey County Council</t>
  </si>
  <si>
    <t xml:space="preserve">Surrey Heath Borough Council</t>
  </si>
  <si>
    <t xml:space="preserve">Swale Borough Council</t>
  </si>
  <si>
    <t xml:space="preserve">Swindon Borough Council</t>
  </si>
  <si>
    <t xml:space="preserve">Tameside Borough Council</t>
  </si>
  <si>
    <t xml:space="preserve">Tamworth Borough Council</t>
  </si>
  <si>
    <t xml:space="preserve">Tandridge District Council</t>
  </si>
  <si>
    <t xml:space="preserve">Teignbridge District Council</t>
  </si>
  <si>
    <t xml:space="preserve">Telford and Wrekin Borough Council</t>
  </si>
  <si>
    <t xml:space="preserve">Tendring District Council</t>
  </si>
  <si>
    <t xml:space="preserve">Test Valley Borough Council</t>
  </si>
  <si>
    <t xml:space="preserve">Tewkesbury Borough Council</t>
  </si>
  <si>
    <t xml:space="preserve">Thanet District Council</t>
  </si>
  <si>
    <t xml:space="preserve">The Council of the Isles of Scilly</t>
  </si>
  <si>
    <t xml:space="preserve">Three Rivers District Council</t>
  </si>
  <si>
    <t xml:space="preserve">Thurrock Council</t>
  </si>
  <si>
    <t xml:space="preserve">Tonbridge &amp; Malling Borough Council</t>
  </si>
  <si>
    <t xml:space="preserve">Torbay Council</t>
  </si>
  <si>
    <t xml:space="preserve">Torridge District Council</t>
  </si>
  <si>
    <t xml:space="preserve">Trafford Borough Council</t>
  </si>
  <si>
    <t xml:space="preserve">Tunbridge Wells Borough Council</t>
  </si>
  <si>
    <t xml:space="preserve">Uttlesford District Council</t>
  </si>
  <si>
    <t xml:space="preserve">Vale of White Horse District Council</t>
  </si>
  <si>
    <t xml:space="preserve">Wakefield City Council</t>
  </si>
  <si>
    <t xml:space="preserve">Wales</t>
  </si>
  <si>
    <t xml:space="preserve">Walsall Borough Council</t>
  </si>
  <si>
    <t xml:space="preserve">Warrington Borough Council</t>
  </si>
  <si>
    <t xml:space="preserve">Warwick District Council</t>
  </si>
  <si>
    <t xml:space="preserve">Warwickshire County Council</t>
  </si>
  <si>
    <t xml:space="preserve">Watford Borough Council</t>
  </si>
  <si>
    <t xml:space="preserve">Waverley Borough Council</t>
  </si>
  <si>
    <t xml:space="preserve">Wealden District Council</t>
  </si>
  <si>
    <t xml:space="preserve">Welwyn Hatfield Borough Council</t>
  </si>
  <si>
    <t xml:space="preserve">West Berkshire Council</t>
  </si>
  <si>
    <t xml:space="preserve">West Devon District Council</t>
  </si>
  <si>
    <t xml:space="preserve">West Lancashire District Council</t>
  </si>
  <si>
    <t xml:space="preserve">West Lindsey District Council</t>
  </si>
  <si>
    <t xml:space="preserve">West Northamptonshire Council</t>
  </si>
  <si>
    <t xml:space="preserve">West Oxfordshire District Council</t>
  </si>
  <si>
    <t xml:space="preserve">West Suffolk Council</t>
  </si>
  <si>
    <t xml:space="preserve">West Sussex County Council</t>
  </si>
  <si>
    <t xml:space="preserve">Westmorland and Furness Council</t>
  </si>
  <si>
    <t xml:space="preserve">Wigan Borough Council</t>
  </si>
  <si>
    <t xml:space="preserve">Wiltshire Council</t>
  </si>
  <si>
    <t xml:space="preserve">Winchester City Council</t>
  </si>
  <si>
    <t xml:space="preserve">Windsor and Maidenhead Borough Council</t>
  </si>
  <si>
    <t xml:space="preserve">Wirral Borough Council</t>
  </si>
  <si>
    <t xml:space="preserve">Woking Borough Council</t>
  </si>
  <si>
    <t xml:space="preserve">Wokingham Borough Council</t>
  </si>
  <si>
    <t xml:space="preserve">Wolverhampton City Council</t>
  </si>
  <si>
    <t xml:space="preserve">Worcester City Council</t>
  </si>
  <si>
    <t xml:space="preserve">Worcestershire County Council</t>
  </si>
  <si>
    <t xml:space="preserve">Worthing Borough Council</t>
  </si>
  <si>
    <t xml:space="preserve">Wychavon District Council </t>
  </si>
  <si>
    <t xml:space="preserve">Wyre Borough Council</t>
  </si>
  <si>
    <t xml:space="preserve">Wyre Forest District Council</t>
  </si>
  <si>
    <t xml:space="preserve">Feasibility</t>
  </si>
  <si>
    <t xml:space="preserve">Preliminary</t>
  </si>
  <si>
    <t xml:space="preserve">Outline design </t>
  </si>
  <si>
    <t xml:space="preserve">Detailed design</t>
  </si>
  <si>
    <t xml:space="preserve">Strategic business case</t>
  </si>
  <si>
    <t xml:space="preserve">Pre-outline business case</t>
  </si>
  <si>
    <t xml:space="preserve">Outline buisness case</t>
  </si>
  <si>
    <t xml:space="preserve">Final business case</t>
  </si>
  <si>
    <t xml:space="preserve">Built</t>
  </si>
  <si>
    <t xml:space="preserve">ATE Inspection</t>
  </si>
  <si>
    <t xml:space="preserve">Yes/No</t>
  </si>
  <si>
    <t xml:space="preserve">Scoring options</t>
  </si>
  <si>
    <t xml:space="preserve">Yes</t>
  </si>
  <si>
    <t xml:space="preserve">Required</t>
  </si>
  <si>
    <t xml:space="preserve">Not-Required</t>
  </si>
  <si>
    <t xml:space="preserve">No</t>
  </si>
  <si>
    <t xml:space="preserve">Critical</t>
  </si>
  <si>
    <t xml:space="preserve">Non-Critical</t>
  </si>
  <si>
    <t xml:space="preserve">Full/Critical</t>
  </si>
  <si>
    <t xml:space="preserve">Full Check</t>
  </si>
  <si>
    <t xml:space="preserve">Critical Check</t>
  </si>
  <si>
    <t xml:space="preserve">N/A</t>
  </si>
  <si>
    <t xml:space="preserve">Check Type</t>
  </si>
  <si>
    <t xml:space="preserve">Both</t>
  </si>
  <si>
    <t xml:space="preserve">Criticals Log</t>
  </si>
  <si>
    <t xml:space="preserve">Critical Types</t>
  </si>
  <si>
    <t xml:space="preserve">Total</t>
  </si>
  <si>
    <t xml:space="preserve">Total Critical Types</t>
  </si>
  <si>
    <t xml:space="preserve">Design</t>
  </si>
  <si>
    <t xml:space="preserve">Net</t>
  </si>
  <si>
    <t xml:space="preserve">Existing Layout Subtotals</t>
  </si>
  <si>
    <t xml:space="preserve">Number of Metrics</t>
  </si>
  <si>
    <t xml:space="preserve">Total Possible Score</t>
  </si>
  <si>
    <t xml:space="preserve">Percentage</t>
  </si>
  <si>
    <t xml:space="preserve">Safe</t>
  </si>
  <si>
    <t xml:space="preserve">Proposed Layout Subtotals</t>
  </si>
  <si>
    <t xml:space="preserve">Principles</t>
  </si>
  <si>
    <t xml:space="preserve">Summary</t>
  </si>
  <si>
    <t xml:space="preserve">Safety Score (factor 3 weighting)</t>
  </si>
  <si>
    <t xml:space="preserve">LoS Score</t>
  </si>
  <si>
    <t xml:space="preserve">Combined Score</t>
  </si>
  <si>
    <t xml:space="preserve">Number of Safety Metrics</t>
  </si>
  <si>
    <t xml:space="preserve">Number of LoS Metrics</t>
  </si>
  <si>
    <t xml:space="preserve">Street Placemaking Check</t>
  </si>
  <si>
    <t xml:space="preserve">Horse riders exepcted?</t>
  </si>
  <si>
    <t xml:space="preserve">Path Placemaking Check</t>
  </si>
  <si>
    <t xml:space="preserve">Double-weighted metrics score</t>
  </si>
  <si>
    <t xml:space="preserve">Single-weighted metrics score</t>
  </si>
  <si>
    <t xml:space="preserve">Combined score</t>
  </si>
  <si>
    <t xml:space="preserve">Number of Double-weighted metrics </t>
  </si>
  <si>
    <t xml:space="preserve">Number of single-weighted metrics</t>
  </si>
  <si>
    <t xml:space="preserve">There are plans to resolve - revisit in X months/years</t>
  </si>
  <si>
    <t xml:space="preserve">Exemption Agreed</t>
  </si>
  <si>
    <t xml:space="preserve">Non-Compliant</t>
  </si>
  <si>
    <t xml:space="preserve">POLICY CONFLICT LIST</t>
  </si>
  <si>
    <r>
      <rPr>
        <b val="true"/>
        <sz val="11"/>
        <color rgb="FF000000"/>
        <rFont val="Calibri"/>
        <family val="2"/>
        <charset val="1"/>
      </rPr>
      <t xml:space="preserve">1 - </t>
    </r>
    <r>
      <rPr>
        <sz val="11"/>
        <color rgb="FF000000"/>
        <rFont val="Calibri"/>
        <family val="2"/>
        <charset val="1"/>
      </rPr>
      <t xml:space="preserve">Cyclists are not separated from pedestrians</t>
    </r>
  </si>
  <si>
    <t xml:space="preserve">PC01</t>
  </si>
  <si>
    <r>
      <rPr>
        <b val="true"/>
        <sz val="11"/>
        <color rgb="FF000000"/>
        <rFont val="Calibri"/>
        <family val="2"/>
        <charset val="1"/>
      </rPr>
      <t xml:space="preserve">2 - </t>
    </r>
    <r>
      <rPr>
        <sz val="11"/>
        <color rgb="FF000000"/>
        <rFont val="Calibri"/>
        <family val="2"/>
        <charset val="1"/>
      </rPr>
      <t xml:space="preserve">Barriers, steps or "Cyclist Dismount" signs are present</t>
    </r>
  </si>
  <si>
    <t xml:space="preserve">PC02</t>
  </si>
  <si>
    <r>
      <rPr>
        <b val="true"/>
        <sz val="11"/>
        <color rgb="FF000000"/>
        <rFont val="Calibri"/>
        <family val="2"/>
        <charset val="1"/>
      </rPr>
      <t xml:space="preserve">3 - </t>
    </r>
    <r>
      <rPr>
        <sz val="11"/>
        <color rgb="FF000000"/>
        <rFont val="Calibri"/>
        <family val="2"/>
        <charset val="1"/>
      </rPr>
      <t xml:space="preserve">The route is not direct, logical and intuitive</t>
    </r>
  </si>
  <si>
    <t xml:space="preserve">PC03</t>
  </si>
  <si>
    <r>
      <rPr>
        <b val="true"/>
        <sz val="11"/>
        <color rgb="FF000000"/>
        <rFont val="Calibri"/>
        <family val="2"/>
        <charset val="1"/>
      </rPr>
      <t xml:space="preserve">4 -</t>
    </r>
    <r>
      <rPr>
        <sz val="11"/>
        <color rgb="FF000000"/>
        <rFont val="Calibri"/>
        <family val="2"/>
        <charset val="1"/>
      </rPr>
      <t xml:space="preserve"> Inappropriate surface materials</t>
    </r>
  </si>
  <si>
    <t xml:space="preserve">PC04</t>
  </si>
  <si>
    <r>
      <rPr>
        <b val="true"/>
        <sz val="11"/>
        <color rgb="FF000000"/>
        <rFont val="Calibri"/>
        <family val="2"/>
        <charset val="1"/>
      </rPr>
      <t xml:space="preserve">5 - </t>
    </r>
    <r>
      <rPr>
        <sz val="11"/>
        <color rgb="FF000000"/>
        <rFont val="Calibri"/>
        <family val="2"/>
        <charset val="1"/>
      </rPr>
      <t xml:space="preserve">Appropriate lighting is not provided</t>
    </r>
  </si>
  <si>
    <t xml:space="preserve">PC05</t>
  </si>
  <si>
    <r>
      <rPr>
        <b val="true"/>
        <sz val="11"/>
        <color rgb="FF000000"/>
        <rFont val="Calibri"/>
        <family val="2"/>
        <charset val="1"/>
      </rPr>
      <t xml:space="preserve">6 </t>
    </r>
    <r>
      <rPr>
        <sz val="11"/>
        <color rgb="FF000000"/>
        <rFont val="Calibri"/>
        <family val="2"/>
        <charset val="1"/>
      </rPr>
      <t xml:space="preserve">- Route does not join together with other facilities as part of a holistic, connected network</t>
    </r>
  </si>
  <si>
    <t xml:space="preserve">PC06</t>
  </si>
  <si>
    <t xml:space="preserve">CRITICALS LIST</t>
  </si>
  <si>
    <r>
      <rPr>
        <b val="true"/>
        <sz val="11"/>
        <color rgb="FF000000"/>
        <rFont val="Calibri"/>
        <family val="2"/>
        <charset val="1"/>
      </rPr>
      <t xml:space="preserve">1 - Conflict at Side Roads and Priority Junctions:</t>
    </r>
    <r>
      <rPr>
        <sz val="11"/>
        <color rgb="FF000000"/>
        <rFont val="Calibri"/>
        <family val="2"/>
        <charset val="1"/>
      </rPr>
      <t xml:space="preserve"> more than 2,500vpd cut across main walking, wheeling or cycling streams</t>
    </r>
  </si>
  <si>
    <r>
      <rPr>
        <b val="true"/>
        <sz val="11"/>
        <color rgb="FF000000"/>
        <rFont val="Calibri"/>
        <family val="2"/>
        <charset val="1"/>
      </rPr>
      <t xml:space="preserve">2 - Conflict at Roundabouts and Signal Junctions:</t>
    </r>
    <r>
      <rPr>
        <sz val="11"/>
        <color rgb="FF000000"/>
        <rFont val="Calibri"/>
        <family val="2"/>
        <charset val="1"/>
      </rPr>
      <t xml:space="preserve"> more than</t>
    </r>
    <r>
      <rPr>
        <b val="true"/>
        <sz val="11"/>
        <color rgb="FF000000"/>
        <rFont val="Calibri"/>
        <family val="2"/>
        <charset val="1"/>
      </rPr>
      <t xml:space="preserve"> </t>
    </r>
    <r>
      <rPr>
        <sz val="11"/>
        <color rgb="FF000000"/>
        <rFont val="Calibri"/>
        <family val="2"/>
        <charset val="1"/>
      </rPr>
      <t xml:space="preserve">2,500vpd cut across main walking, wheeling or cycling streams</t>
    </r>
  </si>
  <si>
    <r>
      <rPr>
        <b val="true"/>
        <sz val="11"/>
        <color rgb="FF000000"/>
        <rFont val="Calibri"/>
        <family val="2"/>
        <charset val="1"/>
      </rPr>
      <t xml:space="preserve">3 - Lane Widths:</t>
    </r>
    <r>
      <rPr>
        <sz val="11"/>
        <color rgb="FF000000"/>
        <rFont val="Calibri"/>
        <family val="2"/>
        <charset val="1"/>
      </rPr>
      <t xml:space="preserve"> Cyclists unprotected in 3.25-3.9m wide nearside lane</t>
    </r>
  </si>
  <si>
    <r>
      <rPr>
        <b val="true"/>
        <sz val="11"/>
        <color rgb="FF000000"/>
        <rFont val="Calibri"/>
        <family val="2"/>
        <charset val="1"/>
      </rPr>
      <t xml:space="preserve">4 - Trip Hazards:</t>
    </r>
    <r>
      <rPr>
        <sz val="11"/>
        <color rgb="FF000000"/>
        <rFont val="Calibri"/>
        <family val="2"/>
        <charset val="1"/>
      </rPr>
      <t xml:space="preserve"> Level differences more than 13mm with no tactile information and colour contrast</t>
    </r>
  </si>
  <si>
    <r>
      <rPr>
        <b val="true"/>
        <sz val="11"/>
        <color rgb="FF000000"/>
        <rFont val="Calibri"/>
        <family val="2"/>
        <charset val="1"/>
      </rPr>
      <t xml:space="preserve">5A - Kerbside Activity:</t>
    </r>
    <r>
      <rPr>
        <sz val="11"/>
        <color rgb="FF000000"/>
        <rFont val="Calibri"/>
        <family val="2"/>
        <charset val="1"/>
      </rPr>
      <t xml:space="preserve"> Cycle facility next to parking/loading with insufficient buffer</t>
    </r>
  </si>
  <si>
    <t xml:space="preserve">5A</t>
  </si>
  <si>
    <r>
      <rPr>
        <b val="true"/>
        <sz val="11"/>
        <color rgb="FF000000"/>
        <rFont val="Calibri"/>
        <family val="2"/>
        <charset val="1"/>
      </rPr>
      <t xml:space="preserve">5B - Kerbside Activity:</t>
    </r>
    <r>
      <rPr>
        <sz val="11"/>
        <color rgb="FF000000"/>
        <rFont val="Calibri"/>
        <family val="2"/>
        <charset val="1"/>
      </rPr>
      <t xml:space="preserve"> Unprotected cycle lane next to a frequently used bus layby</t>
    </r>
  </si>
  <si>
    <t xml:space="preserve">5B</t>
  </si>
  <si>
    <r>
      <rPr>
        <b val="true"/>
        <sz val="11"/>
        <color rgb="FF000000"/>
        <rFont val="Calibri"/>
        <family val="2"/>
        <charset val="1"/>
      </rPr>
      <t xml:space="preserve">6A - Provision of Crossings: </t>
    </r>
    <r>
      <rPr>
        <sz val="11"/>
        <color rgb="FF000000"/>
        <rFont val="Calibri"/>
        <family val="2"/>
        <charset val="1"/>
      </rPr>
      <t xml:space="preserve">on busy streets (more than 8,000vpd), formal crossings are more than 400m apart</t>
    </r>
  </si>
  <si>
    <t xml:space="preserve">6A</t>
  </si>
  <si>
    <r>
      <rPr>
        <b val="true"/>
        <sz val="11"/>
        <color rgb="FF000000"/>
        <rFont val="Calibri"/>
        <family val="2"/>
        <charset val="1"/>
      </rPr>
      <t xml:space="preserve">6B - Provision of Crossings: </t>
    </r>
    <r>
      <rPr>
        <sz val="11"/>
        <color rgb="FF000000"/>
        <rFont val="Calibri"/>
        <family val="2"/>
        <charset val="1"/>
      </rPr>
      <t xml:space="preserve">on quieter streets (less than 8,000vpd), desire lines are blocked by parking/loading</t>
    </r>
  </si>
  <si>
    <t xml:space="preserve">6B</t>
  </si>
  <si>
    <r>
      <rPr>
        <b val="true"/>
        <sz val="11"/>
        <color rgb="FF000000"/>
        <rFont val="Calibri"/>
        <family val="2"/>
        <charset val="1"/>
      </rPr>
      <t xml:space="preserve">7A - Standard of Crossings: </t>
    </r>
    <r>
      <rPr>
        <sz val="11"/>
        <color rgb="FF000000"/>
        <rFont val="Calibri"/>
        <family val="2"/>
        <charset val="1"/>
      </rPr>
      <t xml:space="preserve">on busy streets (more than 8,000vpd), uncontrolled crossings of 2+ lanes with no gaps in traffic</t>
    </r>
  </si>
  <si>
    <t xml:space="preserve">7A</t>
  </si>
  <si>
    <r>
      <rPr>
        <b val="true"/>
        <sz val="11"/>
        <color rgb="FF000000"/>
        <rFont val="Calibri"/>
        <family val="2"/>
        <charset val="1"/>
      </rPr>
      <t xml:space="preserve">7B - Standard of Crossings: </t>
    </r>
    <r>
      <rPr>
        <sz val="11"/>
        <color rgb="FF000000"/>
        <rFont val="Calibri"/>
        <family val="2"/>
        <charset val="1"/>
      </rPr>
      <t xml:space="preserve">at signal junctions, there are arms with no green man for pedestrians</t>
    </r>
  </si>
  <si>
    <t xml:space="preserve">7B</t>
  </si>
  <si>
    <r>
      <rPr>
        <b val="true"/>
        <sz val="11"/>
        <color rgb="FF000000"/>
        <rFont val="Calibri"/>
        <family val="2"/>
        <charset val="1"/>
      </rPr>
      <t xml:space="preserve">8 - Motor Traffic Speed:</t>
    </r>
    <r>
      <rPr>
        <sz val="11"/>
        <color rgb="FF000000"/>
        <rFont val="Calibri"/>
        <family val="2"/>
        <charset val="1"/>
      </rPr>
      <t xml:space="preserve"> Mean speed of more than 30mph when cyclists/pedestrians are unprotected</t>
    </r>
  </si>
  <si>
    <r>
      <rPr>
        <b val="true"/>
        <sz val="11"/>
        <color rgb="FF000000"/>
        <rFont val="Calibri"/>
        <family val="2"/>
        <charset val="1"/>
      </rPr>
      <t xml:space="preserve">9A - Motor Traffic Volume:</t>
    </r>
    <r>
      <rPr>
        <sz val="11"/>
        <color rgb="FF000000"/>
        <rFont val="Calibri"/>
        <family val="2"/>
        <charset val="1"/>
      </rPr>
      <t xml:space="preserve"> more than 1,000 vehicles in busiest hour when cyclists/pedestrians are unprotected</t>
    </r>
  </si>
  <si>
    <t xml:space="preserve">9A</t>
  </si>
  <si>
    <r>
      <rPr>
        <b val="true"/>
        <sz val="11"/>
        <color rgb="FF000000"/>
        <rFont val="Calibri"/>
        <family val="2"/>
        <charset val="1"/>
      </rPr>
      <t xml:space="preserve">9B - Motor Traffic Volume:</t>
    </r>
    <r>
      <rPr>
        <sz val="11"/>
        <color rgb="FF000000"/>
        <rFont val="Calibri"/>
        <family val="2"/>
        <charset val="1"/>
      </rPr>
      <t xml:space="preserve"> more than 5% of traffic is HGVs where cyclists/pedestrians are unprotected and  more than 500 vehicles in busiest hour</t>
    </r>
  </si>
  <si>
    <t xml:space="preserve">9B</t>
  </si>
  <si>
    <r>
      <rPr>
        <b val="true"/>
        <sz val="11"/>
        <color rgb="FF000000"/>
        <rFont val="Calibri"/>
        <family val="2"/>
        <charset val="1"/>
      </rPr>
      <t xml:space="preserve">10 - Pedestrian Crossing Speed:</t>
    </r>
    <r>
      <rPr>
        <sz val="11"/>
        <color rgb="FF000000"/>
        <rFont val="Calibri"/>
        <family val="2"/>
        <charset val="1"/>
      </rPr>
      <t xml:space="preserve"> Pedestrians must cross at a speed faster than 1.2m/s</t>
    </r>
  </si>
  <si>
    <r>
      <rPr>
        <b val="true"/>
        <sz val="11"/>
        <color rgb="FF000000"/>
        <rFont val="Calibri"/>
        <family val="2"/>
        <charset val="1"/>
      </rPr>
      <t xml:space="preserve">11A - Footway Width:</t>
    </r>
    <r>
      <rPr>
        <sz val="11"/>
        <color rgb="FF000000"/>
        <rFont val="Calibri"/>
        <family val="2"/>
        <charset val="1"/>
      </rPr>
      <t xml:space="preserve"> less than 1m clear width</t>
    </r>
  </si>
  <si>
    <t xml:space="preserve">11A</t>
  </si>
  <si>
    <r>
      <rPr>
        <b val="true"/>
        <sz val="11"/>
        <color rgb="FF000000"/>
        <rFont val="Calibri"/>
        <family val="2"/>
        <charset val="1"/>
      </rPr>
      <t xml:space="preserve">11B - Footway Width:</t>
    </r>
    <r>
      <rPr>
        <sz val="11"/>
        <color rgb="FF000000"/>
        <rFont val="Calibri"/>
        <family val="2"/>
        <charset val="1"/>
      </rPr>
      <t xml:space="preserve"> 1.0-1.5m wide clear width for over 6m</t>
    </r>
  </si>
  <si>
    <t xml:space="preserve">11B</t>
  </si>
  <si>
    <r>
      <rPr>
        <b val="true"/>
        <sz val="11"/>
        <color rgb="FF000000"/>
        <rFont val="Calibri"/>
        <family val="2"/>
        <charset val="1"/>
      </rPr>
      <t xml:space="preserve">11C - Footway Width:</t>
    </r>
    <r>
      <rPr>
        <sz val="11"/>
        <color rgb="FF000000"/>
        <rFont val="Calibri"/>
        <family val="2"/>
        <charset val="1"/>
      </rPr>
      <t xml:space="preserve"> less than 2m clear width and pedestrian comfort level is poor (PCL of D-E)</t>
    </r>
  </si>
  <si>
    <t xml:space="preserve">11C</t>
  </si>
  <si>
    <r>
      <rPr>
        <b val="true"/>
        <sz val="11"/>
        <color rgb="FF000000"/>
        <rFont val="Calibri"/>
        <family val="2"/>
        <charset val="1"/>
      </rPr>
      <t xml:space="preserve">11D - Footway Width:</t>
    </r>
    <r>
      <rPr>
        <sz val="11"/>
        <color rgb="FF000000"/>
        <rFont val="Calibri"/>
        <family val="2"/>
        <charset val="1"/>
      </rPr>
      <t xml:space="preserve"> no footway</t>
    </r>
  </si>
  <si>
    <t xml:space="preserve">11D</t>
  </si>
  <si>
    <r>
      <rPr>
        <b val="true"/>
        <sz val="11"/>
        <color rgb="FF000000"/>
        <rFont val="Calibri"/>
        <family val="2"/>
        <charset val="1"/>
      </rPr>
      <t xml:space="preserve">12A - Effective Width next to Tram Lines: </t>
    </r>
    <r>
      <rPr>
        <sz val="11"/>
        <color rgb="FF000000"/>
        <rFont val="Calibri"/>
        <family val="2"/>
        <charset val="1"/>
      </rPr>
      <t xml:space="preserve">less than 2.4m effective width for cyclists from tramline edge to kerb on a straight run</t>
    </r>
  </si>
  <si>
    <t xml:space="preserve">12A</t>
  </si>
  <si>
    <r>
      <rPr>
        <b val="true"/>
        <sz val="11"/>
        <color rgb="FF000000"/>
        <rFont val="Calibri"/>
        <family val="2"/>
        <charset val="1"/>
      </rPr>
      <t xml:space="preserve">12B - Effective Width next to Tram Lines: </t>
    </r>
    <r>
      <rPr>
        <sz val="11"/>
        <color rgb="FF000000"/>
        <rFont val="Calibri"/>
        <family val="2"/>
        <charset val="1"/>
      </rPr>
      <t xml:space="preserve">insufficient effective width for cyclists on a curved section of tram route</t>
    </r>
  </si>
  <si>
    <t xml:space="preserve">12B</t>
  </si>
  <si>
    <r>
      <rPr>
        <b val="true"/>
        <sz val="11"/>
        <color rgb="FF000000"/>
        <rFont val="Calibri"/>
        <family val="2"/>
        <charset val="1"/>
      </rPr>
      <t xml:space="preserve">13 - Crossing Angle of Tram/Train Rails: </t>
    </r>
    <r>
      <rPr>
        <sz val="11"/>
        <color rgb="FF000000"/>
        <rFont val="Calibri"/>
        <family val="2"/>
        <charset val="1"/>
      </rPr>
      <t xml:space="preserve">Cyclist crossing angle less than 60°</t>
    </r>
  </si>
  <si>
    <r>
      <rPr>
        <b val="true"/>
        <sz val="11"/>
        <color rgb="FF000000"/>
        <rFont val="Calibri"/>
        <family val="2"/>
        <charset val="1"/>
      </rPr>
      <t xml:space="preserve">14 - Cycling Surface and Maintenance Defects: </t>
    </r>
    <r>
      <rPr>
        <sz val="11"/>
        <color rgb="FF000000"/>
        <rFont val="Calibri"/>
        <family val="2"/>
        <charset val="1"/>
      </rPr>
      <t xml:space="preserve">Major defects (provide further information in "commentary and feedback")</t>
    </r>
  </si>
  <si>
    <r>
      <rPr>
        <b val="true"/>
        <sz val="11"/>
        <color rgb="FF000000"/>
        <rFont val="Calibri"/>
        <family val="2"/>
        <charset val="1"/>
      </rPr>
      <t xml:space="preserve">15 - Walking/Wheeling Surface and Maintenance Defects: </t>
    </r>
    <r>
      <rPr>
        <sz val="11"/>
        <color rgb="FF000000"/>
        <rFont val="Calibri"/>
        <family val="2"/>
        <charset val="1"/>
      </rPr>
      <t xml:space="preserve">Major defects (provide further information in "commentary and feedback")</t>
    </r>
  </si>
  <si>
    <r>
      <rPr>
        <b val="true"/>
        <sz val="11"/>
        <color rgb="FF000000"/>
        <rFont val="Calibri"/>
        <family val="2"/>
        <charset val="1"/>
      </rPr>
      <t xml:space="preserve">16 - Guard Railing: </t>
    </r>
    <r>
      <rPr>
        <sz val="11"/>
        <color rgb="FF000000"/>
        <rFont val="Calibri"/>
        <family val="2"/>
        <charset val="1"/>
      </rPr>
      <t xml:space="preserve">used as standard without consideration of inherent safety risks</t>
    </r>
  </si>
  <si>
    <t xml:space="preserve">Other (Non-Critical) Issue</t>
  </si>
  <si>
    <t xml:space="preserve">Example of Good Practice</t>
  </si>
  <si>
    <t xml:space="preserve">Exisiting</t>
  </si>
  <si>
    <t xml:space="preserve">Street Check Level of Service</t>
  </si>
  <si>
    <t xml:space="preserve">Path Check Level of Service</t>
  </si>
</sst>
</file>

<file path=xl/styles.xml><?xml version="1.0" encoding="utf-8"?>
<styleSheet xmlns="http://schemas.openxmlformats.org/spreadsheetml/2006/main">
  <numFmts count="8">
    <numFmt numFmtId="164" formatCode="General"/>
    <numFmt numFmtId="165" formatCode="0.0"/>
    <numFmt numFmtId="166" formatCode="mmm\-yy"/>
    <numFmt numFmtId="167" formatCode="dd/mm/yyyy"/>
    <numFmt numFmtId="168" formatCode="0.00"/>
    <numFmt numFmtId="169" formatCode="General"/>
    <numFmt numFmtId="170" formatCode="0%"/>
    <numFmt numFmtId="171" formatCode="0.0%"/>
  </numFmts>
  <fonts count="78">
    <font>
      <sz val="11"/>
      <color rgb="FF000000"/>
      <name val="Calibri"/>
      <family val="2"/>
      <charset val="1"/>
    </font>
    <font>
      <sz val="10"/>
      <name val="Arial"/>
      <family val="0"/>
    </font>
    <font>
      <sz val="10"/>
      <name val="Arial"/>
      <family val="0"/>
    </font>
    <font>
      <sz val="10"/>
      <name val="Arial"/>
      <family val="0"/>
    </font>
    <font>
      <b val="true"/>
      <sz val="18"/>
      <color rgb="FFFFFFFF"/>
      <name val="Calibri"/>
      <family val="2"/>
      <charset val="1"/>
    </font>
    <font>
      <b val="true"/>
      <sz val="18"/>
      <color rgb="FF000000"/>
      <name val="Calibri"/>
      <family val="2"/>
      <charset val="1"/>
    </font>
    <font>
      <b val="true"/>
      <sz val="14"/>
      <color rgb="FF000000"/>
      <name val="Calibri"/>
      <family val="2"/>
      <charset val="1"/>
    </font>
    <font>
      <sz val="14"/>
      <name val="Calibri"/>
      <family val="2"/>
      <charset val="1"/>
    </font>
    <font>
      <sz val="14"/>
      <color rgb="FF000000"/>
      <name val="Calibri"/>
      <family val="2"/>
      <charset val="1"/>
    </font>
    <font>
      <sz val="14"/>
      <color rgb="FFFF0000"/>
      <name val="Calibri"/>
      <family val="2"/>
      <charset val="1"/>
    </font>
    <font>
      <b val="true"/>
      <sz val="11"/>
      <color rgb="FF000000"/>
      <name val="Calibri"/>
      <family val="2"/>
      <charset val="1"/>
    </font>
    <font>
      <b val="true"/>
      <u val="single"/>
      <sz val="11"/>
      <name val="Calibri"/>
      <family val="2"/>
      <charset val="1"/>
    </font>
    <font>
      <sz val="11"/>
      <name val="Calibri"/>
      <family val="2"/>
      <charset val="1"/>
    </font>
    <font>
      <b val="true"/>
      <u val="single"/>
      <sz val="11"/>
      <color rgb="FF000000"/>
      <name val="Calibri"/>
      <family val="2"/>
      <charset val="1"/>
    </font>
    <font>
      <b val="true"/>
      <sz val="54"/>
      <color rgb="FFFF0000"/>
      <name val="Times New Roman"/>
      <family val="1"/>
    </font>
    <font>
      <b val="true"/>
      <sz val="11"/>
      <color rgb="FFFFFFFF"/>
      <name val="Calibri"/>
      <family val="2"/>
      <charset val="1"/>
    </font>
    <font>
      <sz val="11"/>
      <color rgb="FFFFFFFF"/>
      <name val="Calibri"/>
      <family val="2"/>
      <charset val="1"/>
    </font>
    <font>
      <sz val="11"/>
      <name val="Abadi Extra Light"/>
      <family val="2"/>
      <charset val="1"/>
    </font>
    <font>
      <b val="true"/>
      <sz val="12"/>
      <color rgb="FFFFFFFF"/>
      <name val="Calibri"/>
      <family val="2"/>
      <charset val="1"/>
    </font>
    <font>
      <b val="true"/>
      <sz val="16"/>
      <color rgb="FFFFFFFF"/>
      <name val="Calibri"/>
      <family val="2"/>
      <charset val="1"/>
    </font>
    <font>
      <b val="true"/>
      <sz val="8"/>
      <color rgb="FFFFFFFF"/>
      <name val="Calibri"/>
      <family val="2"/>
      <charset val="1"/>
    </font>
    <font>
      <b val="true"/>
      <sz val="11"/>
      <color rgb="FF004D3B"/>
      <name val="Calibri"/>
      <family val="2"/>
      <charset val="1"/>
    </font>
    <font>
      <b val="true"/>
      <sz val="11"/>
      <color rgb="FF006853"/>
      <name val="Calibri"/>
      <family val="2"/>
      <charset val="1"/>
    </font>
    <font>
      <b val="true"/>
      <sz val="28"/>
      <color rgb="FFFFFFFF"/>
      <name val="Calibri"/>
      <family val="2"/>
      <charset val="1"/>
    </font>
    <font>
      <b val="true"/>
      <sz val="24"/>
      <color rgb="FFB73D25"/>
      <name val="Calibri"/>
      <family val="2"/>
      <charset val="1"/>
    </font>
    <font>
      <b val="true"/>
      <sz val="14"/>
      <color rgb="FFFFFFFF"/>
      <name val="Calibri"/>
      <family val="2"/>
      <charset val="1"/>
    </font>
    <font>
      <b val="true"/>
      <sz val="10"/>
      <color rgb="FF000000"/>
      <name val="Calibri"/>
      <family val="2"/>
      <charset val="1"/>
    </font>
    <font>
      <sz val="10"/>
      <color rgb="FFFFFFFF"/>
      <name val="Calibri"/>
      <family val="2"/>
      <charset val="1"/>
    </font>
    <font>
      <sz val="10"/>
      <color rgb="FF000000"/>
      <name val="Calibri"/>
      <family val="2"/>
      <charset val="1"/>
    </font>
    <font>
      <b val="true"/>
      <sz val="12"/>
      <color rgb="FF4D6361"/>
      <name val="Calibri"/>
      <family val="2"/>
      <charset val="1"/>
    </font>
    <font>
      <b val="true"/>
      <sz val="14"/>
      <color rgb="FF006853"/>
      <name val="Calibri"/>
      <family val="2"/>
      <charset val="1"/>
    </font>
    <font>
      <b val="true"/>
      <sz val="14"/>
      <color rgb="FF4D6361"/>
      <name val="Calibri"/>
      <family val="2"/>
      <charset val="1"/>
    </font>
    <font>
      <b val="true"/>
      <sz val="20"/>
      <color rgb="FF232323"/>
      <name val="Calibri"/>
      <family val="2"/>
      <charset val="1"/>
    </font>
    <font>
      <b val="true"/>
      <sz val="20"/>
      <color rgb="FFFFFFFF"/>
      <name val="Calibri"/>
      <family val="2"/>
      <charset val="1"/>
    </font>
    <font>
      <b val="true"/>
      <sz val="20"/>
      <color rgb="FF000000"/>
      <name val="Calibri"/>
      <family val="2"/>
      <charset val="1"/>
    </font>
    <font>
      <b val="true"/>
      <sz val="20"/>
      <color rgb="FF4D6361"/>
      <name val="Calibri"/>
      <family val="2"/>
      <charset val="1"/>
    </font>
    <font>
      <b val="true"/>
      <sz val="10.5"/>
      <color rgb="FF4E656A"/>
      <name val="Calibri"/>
      <family val="2"/>
      <charset val="1"/>
    </font>
    <font>
      <b val="true"/>
      <sz val="11"/>
      <color rgb="FF546567"/>
      <name val="Calibri"/>
      <family val="2"/>
      <charset val="1"/>
    </font>
    <font>
      <b val="true"/>
      <sz val="9"/>
      <color rgb="FF546567"/>
      <name val="Calibri"/>
      <family val="2"/>
      <charset val="1"/>
    </font>
    <font>
      <b val="true"/>
      <sz val="9"/>
      <color rgb="FFFFFFFF"/>
      <name val="Calibri"/>
      <family val="2"/>
      <charset val="1"/>
    </font>
    <font>
      <sz val="9"/>
      <color rgb="FF000000"/>
      <name val="Calibri"/>
      <family val="2"/>
      <charset val="1"/>
    </font>
    <font>
      <b val="true"/>
      <sz val="10.5"/>
      <color rgb="FF006853"/>
      <name val="Calibri"/>
      <family val="2"/>
      <charset val="1"/>
    </font>
    <font>
      <b val="true"/>
      <sz val="12"/>
      <color rgb="FF000000"/>
      <name val="Calibri"/>
      <family val="2"/>
      <charset val="1"/>
    </font>
    <font>
      <sz val="9"/>
      <name val="Calibri"/>
      <family val="2"/>
      <charset val="1"/>
    </font>
    <font>
      <sz val="10"/>
      <name val="Calibri"/>
      <family val="2"/>
      <charset val="1"/>
    </font>
    <font>
      <b val="true"/>
      <sz val="14"/>
      <color rgb="FFB73D25"/>
      <name val="Calibri"/>
      <family val="2"/>
      <charset val="1"/>
    </font>
    <font>
      <sz val="9"/>
      <color rgb="FFFFFFFF"/>
      <name val="Calibri"/>
      <family val="2"/>
      <charset val="1"/>
    </font>
    <font>
      <sz val="10"/>
      <color rgb="FFFF0000"/>
      <name val="Calibri"/>
      <family val="2"/>
      <charset val="1"/>
    </font>
    <font>
      <sz val="14"/>
      <color rgb="FFFFFFFF"/>
      <name val="Calibri"/>
      <family val="2"/>
      <charset val="1"/>
    </font>
    <font>
      <vertAlign val="subscript"/>
      <sz val="10"/>
      <color rgb="FF000000"/>
      <name val="Calibri"/>
      <family val="2"/>
      <charset val="1"/>
    </font>
    <font>
      <vertAlign val="superscript"/>
      <sz val="10"/>
      <color rgb="FF000000"/>
      <name val="Calibri"/>
      <family val="2"/>
      <charset val="1"/>
    </font>
    <font>
      <b val="true"/>
      <sz val="16"/>
      <color rgb="FF000000"/>
      <name val="Calibri"/>
      <family val="2"/>
      <charset val="1"/>
    </font>
    <font>
      <sz val="16"/>
      <color rgb="FF000000"/>
      <name val="Calibri"/>
      <family val="2"/>
      <charset val="1"/>
    </font>
    <font>
      <b val="true"/>
      <sz val="11"/>
      <color rgb="FFF2F2F2"/>
      <name val="Calibri"/>
      <family val="2"/>
      <charset val="1"/>
    </font>
    <font>
      <i val="true"/>
      <sz val="11"/>
      <color rgb="FF000000"/>
      <name val="Calibri"/>
      <family val="2"/>
      <charset val="1"/>
    </font>
    <font>
      <sz val="16"/>
      <color rgb="FFFFFFFF"/>
      <name val="Calibri"/>
      <family val="2"/>
      <charset val="1"/>
    </font>
    <font>
      <b val="true"/>
      <sz val="11"/>
      <color rgb="FF000000"/>
      <name val="Calibri"/>
      <family val="0"/>
    </font>
    <font>
      <sz val="11"/>
      <color rgb="FF000000"/>
      <name val="Calibri"/>
      <family val="0"/>
    </font>
    <font>
      <b val="true"/>
      <sz val="11"/>
      <color rgb="FFB73D25"/>
      <name val="Calibri"/>
      <family val="2"/>
      <charset val="1"/>
    </font>
    <font>
      <sz val="13"/>
      <name val="Calibri"/>
      <family val="2"/>
      <charset val="1"/>
    </font>
    <font>
      <b val="true"/>
      <sz val="13"/>
      <color rgb="FF000000"/>
      <name val="Calibri"/>
      <family val="2"/>
      <charset val="1"/>
    </font>
    <font>
      <b val="true"/>
      <sz val="16"/>
      <color rgb="FF004D3B"/>
      <name val="Calibri"/>
      <family val="2"/>
    </font>
    <font>
      <sz val="10"/>
      <color rgb="FF595959"/>
      <name val="Calibri"/>
      <family val="2"/>
    </font>
    <font>
      <sz val="11"/>
      <color rgb="FF595959"/>
      <name val="Calibri"/>
      <family val="2"/>
    </font>
    <font>
      <sz val="12"/>
      <color rgb="FFFFFFFF"/>
      <name val="Calibri"/>
      <family val="2"/>
      <charset val="1"/>
    </font>
    <font>
      <b val="true"/>
      <sz val="13"/>
      <color rgb="FFFFFFFF"/>
      <name val="Calibri"/>
      <family val="2"/>
      <charset val="1"/>
    </font>
    <font>
      <b val="true"/>
      <sz val="10.5"/>
      <color rgb="FFFFFFFF"/>
      <name val="Calibri"/>
      <family val="2"/>
    </font>
    <font>
      <b val="true"/>
      <sz val="11"/>
      <color rgb="FF595959"/>
      <name val="Calibri"/>
      <family val="2"/>
    </font>
    <font>
      <b val="true"/>
      <sz val="10"/>
      <color rgb="FFFFFFFF"/>
      <name val="Calibri"/>
      <family val="2"/>
    </font>
    <font>
      <b val="true"/>
      <sz val="9"/>
      <color rgb="FFFFFFFF"/>
      <name val="Calibri"/>
      <family val="2"/>
    </font>
    <font>
      <sz val="10.5"/>
      <color rgb="FF595959"/>
      <name val="Calibri"/>
      <family val="2"/>
    </font>
    <font>
      <b val="true"/>
      <sz val="11"/>
      <color rgb="FFC00000"/>
      <name val="Calibri"/>
      <family val="2"/>
      <charset val="1"/>
    </font>
    <font>
      <b val="true"/>
      <sz val="16"/>
      <color rgb="FFB73D25"/>
      <name val="Calibri"/>
      <family val="2"/>
      <charset val="1"/>
    </font>
    <font>
      <b val="true"/>
      <sz val="12.8"/>
      <color rgb="FFFFFFFF"/>
      <name val="Calibri"/>
      <family val="2"/>
      <charset val="1"/>
    </font>
    <font>
      <sz val="9"/>
      <color rgb="FF595959"/>
      <name val="Calibri"/>
      <family val="2"/>
    </font>
    <font>
      <b val="true"/>
      <sz val="8"/>
      <color rgb="FF000000"/>
      <name val="Calibri"/>
      <family val="2"/>
      <charset val="1"/>
    </font>
    <font>
      <sz val="8"/>
      <color rgb="FF000000"/>
      <name val="Calibri"/>
      <family val="2"/>
      <charset val="1"/>
    </font>
    <font>
      <b val="true"/>
      <sz val="9"/>
      <color rgb="FF000000"/>
      <name val="Calibri"/>
      <family val="2"/>
      <charset val="1"/>
    </font>
  </fonts>
  <fills count="26">
    <fill>
      <patternFill patternType="none"/>
    </fill>
    <fill>
      <patternFill patternType="gray125"/>
    </fill>
    <fill>
      <patternFill patternType="solid">
        <fgColor rgb="FFFFFFFF"/>
        <bgColor rgb="FFF2F2F2"/>
      </patternFill>
    </fill>
    <fill>
      <patternFill patternType="solid">
        <fgColor rgb="FF004D3B"/>
        <bgColor rgb="FF006853"/>
      </patternFill>
    </fill>
    <fill>
      <patternFill patternType="solid">
        <fgColor rgb="FFEEF1F2"/>
        <bgColor rgb="FFF2F2F2"/>
      </patternFill>
    </fill>
    <fill>
      <patternFill patternType="solid">
        <fgColor rgb="FFD9D9D9"/>
        <bgColor rgb="FFDCDADA"/>
      </patternFill>
    </fill>
    <fill>
      <patternFill patternType="solid">
        <fgColor rgb="FFD0CECE"/>
        <bgColor rgb="FFC8D6DB"/>
      </patternFill>
    </fill>
    <fill>
      <patternFill patternType="solid">
        <fgColor rgb="FF006853"/>
        <bgColor rgb="FF004D3B"/>
      </patternFill>
    </fill>
    <fill>
      <patternFill patternType="solid">
        <fgColor rgb="FF232323"/>
        <bgColor rgb="FF203864"/>
      </patternFill>
    </fill>
    <fill>
      <patternFill patternType="solid">
        <fgColor rgb="FFB73D25"/>
        <bgColor rgb="FF843C0B"/>
      </patternFill>
    </fill>
    <fill>
      <patternFill patternType="solid">
        <fgColor rgb="FFFFD833"/>
        <bgColor rgb="FFFFFF00"/>
      </patternFill>
    </fill>
    <fill>
      <patternFill patternType="solid">
        <fgColor rgb="FFC8D6DB"/>
        <bgColor rgb="FFD0CECE"/>
      </patternFill>
    </fill>
    <fill>
      <patternFill patternType="solid">
        <fgColor rgb="FFF2F2F2"/>
        <bgColor rgb="FFEEF1F2"/>
      </patternFill>
    </fill>
    <fill>
      <patternFill patternType="solid">
        <fgColor rgb="FF4E003A"/>
        <bgColor rgb="FF800000"/>
      </patternFill>
    </fill>
    <fill>
      <patternFill patternType="solid">
        <fgColor rgb="FF7F2669"/>
        <bgColor rgb="FF800080"/>
      </patternFill>
    </fill>
    <fill>
      <patternFill patternType="solid">
        <fgColor rgb="FFDCDADA"/>
        <bgColor rgb="FFD9D9D9"/>
      </patternFill>
    </fill>
    <fill>
      <patternFill patternType="solid">
        <fgColor rgb="FFC5C3C3"/>
        <bgColor rgb="FFBFBFBF"/>
      </patternFill>
    </fill>
    <fill>
      <patternFill patternType="solid">
        <fgColor rgb="FFBFBFBF"/>
        <bgColor rgb="FFC5C3C3"/>
      </patternFill>
    </fill>
    <fill>
      <patternFill patternType="solid">
        <fgColor rgb="FF000000"/>
        <bgColor rgb="FF232323"/>
      </patternFill>
    </fill>
    <fill>
      <patternFill patternType="solid">
        <fgColor rgb="FF385724"/>
        <bgColor rgb="FF535353"/>
      </patternFill>
    </fill>
    <fill>
      <patternFill patternType="solid">
        <fgColor rgb="FF843C0B"/>
        <bgColor rgb="FF806000"/>
      </patternFill>
    </fill>
    <fill>
      <patternFill patternType="solid">
        <fgColor rgb="FF203864"/>
        <bgColor rgb="FF1F4E79"/>
      </patternFill>
    </fill>
    <fill>
      <patternFill patternType="solid">
        <fgColor rgb="FF535353"/>
        <bgColor rgb="FF595959"/>
      </patternFill>
    </fill>
    <fill>
      <patternFill patternType="solid">
        <fgColor rgb="FF1F4E79"/>
        <bgColor rgb="FF203864"/>
      </patternFill>
    </fill>
    <fill>
      <patternFill patternType="solid">
        <fgColor rgb="FF808080"/>
        <bgColor rgb="FF546567"/>
      </patternFill>
    </fill>
    <fill>
      <patternFill patternType="solid">
        <fgColor rgb="FF806000"/>
        <bgColor rgb="FF843C0B"/>
      </patternFill>
    </fill>
  </fills>
  <borders count="88">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FFFFFF"/>
      </left>
      <right style="thin">
        <color rgb="FFFFFFFF"/>
      </right>
      <top style="thin">
        <color rgb="FFFFFFFF"/>
      </top>
      <bottom/>
      <diagonal/>
    </border>
    <border diagonalUp="false" diagonalDown="false">
      <left style="thin">
        <color rgb="FFFFFFFF"/>
      </left>
      <right/>
      <top style="thin">
        <color rgb="FFFFFFFF"/>
      </top>
      <bottom style="thin">
        <color rgb="FFFFFFFF"/>
      </bottom>
      <diagonal/>
    </border>
    <border diagonalUp="false" diagonalDown="false">
      <left style="thin"/>
      <right style="thin"/>
      <top style="thin"/>
      <bottom style="thin"/>
      <diagonal/>
    </border>
    <border diagonalUp="false" diagonalDown="false">
      <left/>
      <right style="thin">
        <color rgb="FFFFFFFF"/>
      </right>
      <top style="thin">
        <color rgb="FFFFFFFF"/>
      </top>
      <bottom style="thin">
        <color rgb="FFFFFFFF"/>
      </bottom>
      <diagonal/>
    </border>
    <border diagonalUp="false" diagonalDown="false">
      <left style="thin">
        <color rgb="FFFFFFFF"/>
      </left>
      <right style="thin">
        <color rgb="FFFFFFFF"/>
      </right>
      <top/>
      <bottom/>
      <diagonal/>
    </border>
    <border diagonalUp="false" diagonalDown="false">
      <left/>
      <right style="thin">
        <color rgb="FFFFFFFF"/>
      </right>
      <top/>
      <bottom/>
      <diagonal/>
    </border>
    <border diagonalUp="false" diagonalDown="false">
      <left style="thin">
        <color rgb="FFFFFFFF"/>
      </left>
      <right/>
      <top style="thin">
        <color rgb="FFFFFFFF"/>
      </top>
      <bottom/>
      <diagonal/>
    </border>
    <border diagonalUp="false" diagonalDown="false">
      <left style="thin">
        <color rgb="FFFFFFFF"/>
      </left>
      <right style="thin">
        <color rgb="FFFFFFFF"/>
      </right>
      <top style="thin">
        <color rgb="FFFFFFFF"/>
      </top>
      <bottom style="medium"/>
      <diagonal/>
    </border>
    <border diagonalUp="false" diagonalDown="false">
      <left/>
      <right/>
      <top style="thin">
        <color rgb="FFFFFFFF"/>
      </top>
      <bottom/>
      <diagonal/>
    </border>
    <border diagonalUp="false" diagonalDown="false">
      <left style="thin">
        <color rgb="FFFFFFFF"/>
      </left>
      <right style="medium"/>
      <top style="thin">
        <color rgb="FFFFFFFF"/>
      </top>
      <bottom style="thin">
        <color rgb="FFFFFFFF"/>
      </bottom>
      <diagonal/>
    </border>
    <border diagonalUp="false" diagonalDown="false">
      <left style="medium"/>
      <right/>
      <top style="medium"/>
      <bottom style="medium"/>
      <diagonal/>
    </border>
    <border diagonalUp="false" diagonalDown="false">
      <left style="thin">
        <color rgb="FFFFFFFF"/>
      </left>
      <right style="medium"/>
      <top style="medium"/>
      <bottom style="medium"/>
      <diagonal/>
    </border>
    <border diagonalUp="false" diagonalDown="false">
      <left style="thin"/>
      <right style="thin"/>
      <top style="medium"/>
      <bottom style="medium"/>
      <diagonal/>
    </border>
    <border diagonalUp="false" diagonalDown="false">
      <left/>
      <right/>
      <top/>
      <bottom style="medium"/>
      <diagonal/>
    </border>
    <border diagonalUp="false" diagonalDown="false">
      <left/>
      <right style="medium"/>
      <top style="medium"/>
      <bottom style="medium"/>
      <diagonal/>
    </border>
    <border diagonalUp="false" diagonalDown="false">
      <left style="thin">
        <color rgb="FFFFFFFF"/>
      </left>
      <right style="medium"/>
      <top/>
      <bottom style="medium"/>
      <diagonal/>
    </border>
    <border diagonalUp="false" diagonalDown="false">
      <left/>
      <right/>
      <top style="medium"/>
      <bottom style="medium"/>
      <diagonal/>
    </border>
    <border diagonalUp="false" diagonalDown="false">
      <left style="medium"/>
      <right style="thin">
        <color rgb="FFFFFFFF"/>
      </right>
      <top style="medium"/>
      <bottom style="medium"/>
      <diagonal/>
    </border>
    <border diagonalUp="false" diagonalDown="false">
      <left/>
      <right/>
      <top style="medium"/>
      <bottom style="thin">
        <color rgb="FFFFFFFF"/>
      </bottom>
      <diagonal/>
    </border>
    <border diagonalUp="false" diagonalDown="false">
      <left style="thin">
        <color rgb="FFFFFFFF"/>
      </left>
      <right/>
      <top/>
      <bottom/>
      <diagonal/>
    </border>
    <border diagonalUp="false" diagonalDown="false">
      <left style="thin">
        <color rgb="FFFFFFFF"/>
      </left>
      <right style="thin">
        <color rgb="FFFFFFFF"/>
      </right>
      <top style="medium"/>
      <bottom/>
      <diagonal/>
    </border>
    <border diagonalUp="false" diagonalDown="false">
      <left/>
      <right/>
      <top style="thin">
        <color rgb="FFFFFFFF"/>
      </top>
      <bottom style="thin">
        <color rgb="FFFFFFFF"/>
      </bottom>
      <diagonal/>
    </border>
    <border diagonalUp="false" diagonalDown="false">
      <left style="thin">
        <color rgb="FFFFFFFF"/>
      </left>
      <right style="thin">
        <color rgb="FFFFFFFF"/>
      </right>
      <top style="thin">
        <color rgb="FFFFFFFF"/>
      </top>
      <bottom style="hair"/>
      <diagonal/>
    </border>
    <border diagonalUp="false" diagonalDown="false">
      <left style="thin">
        <color rgb="FF006853"/>
      </left>
      <right style="thin">
        <color rgb="FF006853"/>
      </right>
      <top style="thin">
        <color rgb="FF006853"/>
      </top>
      <bottom style="thin">
        <color rgb="FF006853"/>
      </bottom>
      <diagonal/>
    </border>
    <border diagonalUp="false" diagonalDown="false">
      <left/>
      <right style="hair"/>
      <top style="hair"/>
      <bottom style="hair"/>
      <diagonal/>
    </border>
    <border diagonalUp="false" diagonalDown="false">
      <left style="hair"/>
      <right style="hair"/>
      <top style="hair"/>
      <bottom style="hair"/>
      <diagonal/>
    </border>
    <border diagonalUp="false" diagonalDown="false">
      <left style="thin">
        <color rgb="FFFFFFFF"/>
      </left>
      <right style="thin">
        <color rgb="FFFFFFFF"/>
      </right>
      <top/>
      <bottom style="thin">
        <color rgb="FFFFFFFF"/>
      </bottom>
      <diagonal/>
    </border>
    <border diagonalUp="false" diagonalDown="false">
      <left/>
      <right/>
      <top/>
      <bottom style="thin">
        <color rgb="FFFFFFFF"/>
      </bottom>
      <diagonal/>
    </border>
    <border diagonalUp="false" diagonalDown="false">
      <left/>
      <right style="hair"/>
      <top style="thin">
        <color rgb="FFFFFFFF"/>
      </top>
      <bottom style="hair"/>
      <diagonal/>
    </border>
    <border diagonalUp="false" diagonalDown="false">
      <left style="hair"/>
      <right style="hair"/>
      <top style="thin">
        <color rgb="FFFFFFFF"/>
      </top>
      <bottom style="hair"/>
      <diagonal/>
    </border>
    <border diagonalUp="false" diagonalDown="false">
      <left style="hair"/>
      <right/>
      <top style="thin">
        <color rgb="FFFFFFFF"/>
      </top>
      <bottom style="hair"/>
      <diagonal/>
    </border>
    <border diagonalUp="false" diagonalDown="false">
      <left/>
      <right style="hair"/>
      <top style="hair"/>
      <bottom style="thin">
        <color rgb="FFFFFFFF"/>
      </bottom>
      <diagonal/>
    </border>
    <border diagonalUp="false" diagonalDown="false">
      <left style="hair"/>
      <right style="hair"/>
      <top style="hair"/>
      <bottom style="thin">
        <color rgb="FFFFFFFF"/>
      </bottom>
      <diagonal/>
    </border>
    <border diagonalUp="false" diagonalDown="false">
      <left style="hair"/>
      <right/>
      <top style="hair"/>
      <bottom style="thin">
        <color rgb="FFFFFFFF"/>
      </bottom>
      <diagonal/>
    </border>
    <border diagonalUp="false" diagonalDown="false">
      <left/>
      <right/>
      <top/>
      <bottom style="thin"/>
      <diagonal/>
    </border>
    <border diagonalUp="false" diagonalDown="false">
      <left style="thin"/>
      <right/>
      <top/>
      <bottom style="thin"/>
      <diagonal/>
    </border>
    <border diagonalUp="false" diagonalDown="false">
      <left style="thin"/>
      <right style="thin"/>
      <top/>
      <bottom style="thin"/>
      <diagonal/>
    </border>
    <border diagonalUp="false" diagonalDown="false">
      <left/>
      <right style="thin"/>
      <top/>
      <bottom style="thin"/>
      <diagonal/>
    </border>
    <border diagonalUp="false" diagonalDown="false">
      <left style="hair">
        <color rgb="FF4D6361"/>
      </left>
      <right style="hair">
        <color rgb="FF4D6361"/>
      </right>
      <top style="hair">
        <color rgb="FF4D6361"/>
      </top>
      <bottom style="hair">
        <color rgb="FF4D6361"/>
      </bottom>
      <diagonal/>
    </border>
    <border diagonalUp="false" diagonalDown="false">
      <left/>
      <right/>
      <top/>
      <bottom style="dashed">
        <color rgb="FF546567"/>
      </bottom>
      <diagonal/>
    </border>
    <border diagonalUp="false" diagonalDown="false">
      <left/>
      <right/>
      <top/>
      <bottom style="thin">
        <color rgb="FF4D6361"/>
      </bottom>
      <diagonal/>
    </border>
    <border diagonalUp="false" diagonalDown="false">
      <left/>
      <right style="dotted">
        <color rgb="FF4D6361"/>
      </right>
      <top/>
      <bottom/>
      <diagonal/>
    </border>
    <border diagonalUp="false" diagonalDown="false">
      <left/>
      <right style="hair">
        <color rgb="FF4D6361"/>
      </right>
      <top style="hair">
        <color rgb="FF4D6361"/>
      </top>
      <bottom style="hair">
        <color rgb="FF4D6361"/>
      </bottom>
      <diagonal/>
    </border>
    <border diagonalUp="false" diagonalDown="false">
      <left style="hair">
        <color rgb="FF4D6361"/>
      </left>
      <right style="dotted">
        <color rgb="FF4D6361"/>
      </right>
      <top/>
      <bottom/>
      <diagonal/>
    </border>
    <border diagonalUp="false" diagonalDown="false">
      <left style="thin">
        <color rgb="FF4D6361"/>
      </left>
      <right/>
      <top style="thin">
        <color rgb="FF4D6361"/>
      </top>
      <bottom style="thin">
        <color rgb="FF4D6361"/>
      </bottom>
      <diagonal/>
    </border>
    <border diagonalUp="false" diagonalDown="false">
      <left style="thin"/>
      <right style="thin"/>
      <top/>
      <bottom/>
      <diagonal/>
    </border>
    <border diagonalUp="false" diagonalDown="false">
      <left/>
      <right style="thin">
        <color rgb="FF4D6361"/>
      </right>
      <top style="thin">
        <color rgb="FF4D6361"/>
      </top>
      <bottom style="thin">
        <color rgb="FF4D6361"/>
      </bottom>
      <diagonal/>
    </border>
    <border diagonalUp="false" diagonalDown="false">
      <left style="thin">
        <color rgb="FF4D6361"/>
      </left>
      <right style="thin">
        <color rgb="FF4D6361"/>
      </right>
      <top style="thin">
        <color rgb="FF4D6361"/>
      </top>
      <bottom style="thin">
        <color rgb="FF4D6361"/>
      </bottom>
      <diagonal/>
    </border>
    <border diagonalUp="false" diagonalDown="false">
      <left style="thin">
        <color rgb="FF4D6361"/>
      </left>
      <right style="thin"/>
      <top style="thin">
        <color rgb="FF4D6361"/>
      </top>
      <bottom style="thin">
        <color rgb="FF4D6361"/>
      </bottom>
      <diagonal/>
    </border>
    <border diagonalUp="false" diagonalDown="false">
      <left/>
      <right/>
      <top style="thin">
        <color rgb="FF4D6361"/>
      </top>
      <bottom style="thin">
        <color rgb="FF4D6361"/>
      </bottom>
      <diagonal/>
    </border>
    <border diagonalUp="false" diagonalDown="false">
      <left style="hair">
        <color rgb="FF4D6361"/>
      </left>
      <right style="hair">
        <color rgb="FF4D6361"/>
      </right>
      <top style="hair">
        <color rgb="FF4D6361"/>
      </top>
      <bottom/>
      <diagonal/>
    </border>
    <border diagonalUp="false" diagonalDown="false">
      <left style="hair">
        <color rgb="FF4D6361"/>
      </left>
      <right/>
      <top style="hair">
        <color rgb="FF4D6361"/>
      </top>
      <bottom/>
      <diagonal/>
    </border>
    <border diagonalUp="false" diagonalDown="false">
      <left style="thin">
        <color rgb="FF4D6361"/>
      </left>
      <right style="medium">
        <color rgb="FF4D6361"/>
      </right>
      <top style="thin">
        <color rgb="FF4D6361"/>
      </top>
      <bottom style="thin">
        <color rgb="FF4D6361"/>
      </bottom>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style="thin">
        <color rgb="FFFFFFFF"/>
      </left>
      <right/>
      <top/>
      <bottom style="thin">
        <color rgb="FFFFFFFF"/>
      </bottom>
      <diagonal/>
    </border>
    <border diagonalUp="false" diagonalDown="false">
      <left style="thin">
        <color rgb="FFFFFFFF"/>
      </left>
      <right style="thin">
        <color rgb="FFFFFFFF"/>
      </right>
      <top style="thin"/>
      <bottom style="thin">
        <color rgb="FFFFFFFF"/>
      </bottom>
      <diagonal/>
    </border>
    <border diagonalUp="false" diagonalDown="false">
      <left style="hair"/>
      <right/>
      <top style="hair"/>
      <bottom style="hair"/>
      <diagonal/>
    </border>
    <border diagonalUp="false" diagonalDown="false">
      <left style="thin">
        <color rgb="FF004D3B"/>
      </left>
      <right style="thin">
        <color rgb="FF004D3B"/>
      </right>
      <top/>
      <bottom style="thin">
        <color rgb="FF004D3B"/>
      </bottom>
      <diagonal/>
    </border>
    <border diagonalUp="false" diagonalDown="false">
      <left style="hair"/>
      <right/>
      <top/>
      <bottom/>
      <diagonal/>
    </border>
    <border diagonalUp="false" diagonalDown="false">
      <left/>
      <right/>
      <top/>
      <bottom style="hair"/>
      <diagonal/>
    </border>
    <border diagonalUp="false" diagonalDown="false">
      <left style="hair"/>
      <right style="hair"/>
      <top/>
      <bottom style="hair"/>
      <diagonal/>
    </border>
    <border diagonalUp="false" diagonalDown="false">
      <left style="dashed">
        <color rgb="FF4D6361"/>
      </left>
      <right style="dashed">
        <color rgb="FF4D6361"/>
      </right>
      <top style="dashed">
        <color rgb="FF4D6361"/>
      </top>
      <bottom style="dashed">
        <color rgb="FF4D6361"/>
      </bottom>
      <diagonal/>
    </border>
    <border diagonalUp="false" diagonalDown="false">
      <left/>
      <right style="thin">
        <color rgb="FFFFFFFF"/>
      </right>
      <top style="thin">
        <color rgb="FFFFFFFF"/>
      </top>
      <bottom/>
      <diagonal/>
    </border>
    <border diagonalUp="false" diagonalDown="false">
      <left/>
      <right style="dashed">
        <color rgb="FF4D6361"/>
      </right>
      <top style="dashed">
        <color rgb="FF4D6361"/>
      </top>
      <bottom style="dashed">
        <color rgb="FF4D6361"/>
      </bottom>
      <diagonal/>
    </border>
    <border diagonalUp="false" diagonalDown="false">
      <left style="hair">
        <color rgb="FFFFFFFF"/>
      </left>
      <right style="hair">
        <color rgb="FFFFFFFF"/>
      </right>
      <top style="hair">
        <color rgb="FFFFFFFF"/>
      </top>
      <bottom style="hair">
        <color rgb="FFFFFFFF"/>
      </bottom>
      <diagonal/>
    </border>
    <border diagonalUp="false" diagonalDown="false">
      <left/>
      <right style="hair"/>
      <top/>
      <bottom style="hair"/>
      <diagonal/>
    </border>
    <border diagonalUp="false" diagonalDown="false">
      <left/>
      <right style="hair">
        <color rgb="FFFFFFFF"/>
      </right>
      <top/>
      <bottom style="hair">
        <color rgb="FFFFFFFF"/>
      </bottom>
      <diagonal/>
    </border>
    <border diagonalUp="false" diagonalDown="false">
      <left/>
      <right/>
      <top style="hair">
        <color rgb="FFFFFFFF"/>
      </top>
      <bottom/>
      <diagonal/>
    </border>
    <border diagonalUp="false" diagonalDown="false">
      <left/>
      <right/>
      <top style="hair"/>
      <bottom/>
      <diagonal/>
    </border>
    <border diagonalUp="false" diagonalDown="false">
      <left style="thin">
        <color rgb="FF004D3B"/>
      </left>
      <right style="thin">
        <color rgb="FF004D3B"/>
      </right>
      <top style="thin">
        <color rgb="FF004D3B"/>
      </top>
      <bottom style="thin">
        <color rgb="FF004D3B"/>
      </bottom>
      <diagonal/>
    </border>
    <border diagonalUp="false" diagonalDown="false">
      <left/>
      <right/>
      <top/>
      <bottom style="hair">
        <color rgb="FF004D3B"/>
      </bottom>
      <diagonal/>
    </border>
    <border diagonalUp="false" diagonalDown="false">
      <left style="hair">
        <color rgb="FF004D3B"/>
      </left>
      <right style="hair">
        <color rgb="FF004D3B"/>
      </right>
      <top style="hair">
        <color rgb="FF004D3B"/>
      </top>
      <bottom style="hair">
        <color rgb="FF004D3B"/>
      </bottom>
      <diagonal/>
    </border>
    <border diagonalUp="false" diagonalDown="false">
      <left style="hair">
        <color rgb="FF004D3B"/>
      </left>
      <right/>
      <top style="hair">
        <color rgb="FF004D3B"/>
      </top>
      <bottom style="hair">
        <color rgb="FF004D3B"/>
      </bottom>
      <diagonal/>
    </border>
    <border diagonalUp="false" diagonalDown="false">
      <left/>
      <right style="hair"/>
      <top style="hair">
        <color rgb="FF004D3B"/>
      </top>
      <bottom style="hair">
        <color rgb="FF004D3B"/>
      </bottom>
      <diagonal/>
    </border>
    <border diagonalUp="false" diagonalDown="false">
      <left style="hair">
        <color rgb="FF004D3B"/>
      </left>
      <right style="hair"/>
      <top style="hair">
        <color rgb="FF004D3B"/>
      </top>
      <bottom style="hair">
        <color rgb="FF004D3B"/>
      </bottom>
      <diagonal/>
    </border>
    <border diagonalUp="false" diagonalDown="false">
      <left style="hair">
        <color rgb="FFFFFFFF"/>
      </left>
      <right/>
      <top/>
      <bottom/>
      <diagonal/>
    </border>
    <border diagonalUp="false" diagonalDown="false">
      <left/>
      <right style="thin"/>
      <top style="thin">
        <color rgb="FF004D3B"/>
      </top>
      <bottom style="thin"/>
      <diagonal/>
    </border>
    <border diagonalUp="false" diagonalDown="false">
      <left style="thin">
        <color rgb="FF004D3B"/>
      </left>
      <right/>
      <top/>
      <bottom style="thin">
        <color rgb="FF004D3B"/>
      </bottom>
      <diagonal/>
    </border>
    <border diagonalUp="false" diagonalDown="false">
      <left/>
      <right style="thin">
        <color rgb="FF004D3B"/>
      </right>
      <top/>
      <bottom style="thin">
        <color rgb="FF004D3B"/>
      </bottom>
      <diagonal/>
    </border>
    <border diagonalUp="false" diagonalDown="false">
      <left style="thin">
        <color rgb="FF004D3B"/>
      </left>
      <right/>
      <top style="thin">
        <color rgb="FF004D3B"/>
      </top>
      <bottom/>
      <diagonal/>
    </border>
    <border diagonalUp="false" diagonalDown="false">
      <left/>
      <right/>
      <top style="thin">
        <color rgb="FF004D3B"/>
      </top>
      <bottom/>
      <diagonal/>
    </border>
    <border diagonalUp="false" diagonalDown="false">
      <left/>
      <right style="thin">
        <color rgb="FF004D3B"/>
      </right>
      <top style="thin">
        <color rgb="FF004D3B"/>
      </top>
      <bottom/>
      <diagonal/>
    </border>
    <border diagonalUp="false" diagonalDown="false">
      <left style="thin">
        <color rgb="FF004D3B"/>
      </left>
      <right/>
      <top/>
      <bottom/>
      <diagonal/>
    </border>
    <border diagonalUp="false" diagonalDown="false">
      <left/>
      <right style="thin">
        <color rgb="FF004D3B"/>
      </right>
      <top/>
      <bottom/>
      <diagonal/>
    </border>
    <border diagonalUp="false" diagonalDown="false">
      <left/>
      <right/>
      <top/>
      <bottom style="thin">
        <color rgb="FF004D3B"/>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0" fontId="0" fillId="0" borderId="0" applyFont="true" applyBorder="false" applyAlignment="true" applyProtection="false">
      <alignment horizontal="general" vertical="bottom" textRotation="0" wrapText="false" indent="0" shrinkToFit="false"/>
    </xf>
  </cellStyleXfs>
  <cellXfs count="49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6" fillId="2" borderId="2" xfId="0" applyFont="true" applyBorder="true" applyAlignment="true" applyProtection="false">
      <alignment horizontal="center" vertical="center" textRotation="0" wrapText="false" indent="0" shrinkToFit="false"/>
      <protection locked="true" hidden="false"/>
    </xf>
    <xf numFmtId="164" fontId="0" fillId="2" borderId="3" xfId="0" applyFont="false" applyBorder="true" applyAlignment="true" applyProtection="false">
      <alignment horizontal="general" vertical="center" textRotation="0" wrapText="false" indent="0" shrinkToFit="false"/>
      <protection locked="true" hidden="false"/>
    </xf>
    <xf numFmtId="165" fontId="7" fillId="0" borderId="4" xfId="0" applyFont="true" applyBorder="true" applyAlignment="true" applyProtection="false">
      <alignment horizontal="center" vertical="center" textRotation="0" wrapText="true" indent="0" shrinkToFit="false"/>
      <protection locked="true" hidden="false"/>
    </xf>
    <xf numFmtId="164" fontId="7" fillId="0" borderId="4" xfId="0" applyFont="true" applyBorder="true" applyAlignment="true" applyProtection="false">
      <alignment horizontal="general" vertical="center" textRotation="0" wrapText="true" indent="0" shrinkToFit="false"/>
      <protection locked="true" hidden="false"/>
    </xf>
    <xf numFmtId="166" fontId="7" fillId="0" borderId="4" xfId="0" applyFont="true" applyBorder="true" applyAlignment="true" applyProtection="false">
      <alignment horizontal="center" vertical="center" textRotation="0" wrapText="true" indent="0" shrinkToFit="false"/>
      <protection locked="true" hidden="false"/>
    </xf>
    <xf numFmtId="164" fontId="0" fillId="2" borderId="5" xfId="0" applyFont="false" applyBorder="true" applyAlignment="true" applyProtection="false">
      <alignment horizontal="general" vertical="center" textRotation="0" wrapText="false" indent="0" shrinkToFit="false"/>
      <protection locked="true" hidden="false"/>
    </xf>
    <xf numFmtId="164" fontId="0" fillId="2" borderId="1" xfId="0" applyFont="false" applyBorder="true" applyAlignment="true" applyProtection="false">
      <alignment horizontal="general" vertical="center" textRotation="0" wrapText="false" indent="0" shrinkToFit="false"/>
      <protection locked="true" hidden="false"/>
    </xf>
    <xf numFmtId="165" fontId="8" fillId="0" borderId="4" xfId="0" applyFont="true" applyBorder="true" applyAlignment="true" applyProtection="false">
      <alignment horizontal="center" vertical="center" textRotation="0" wrapText="true" indent="0" shrinkToFit="false"/>
      <protection locked="true" hidden="false"/>
    </xf>
    <xf numFmtId="164" fontId="8" fillId="0" borderId="4" xfId="0" applyFont="true" applyBorder="true" applyAlignment="true" applyProtection="false">
      <alignment horizontal="general" vertical="center" textRotation="0" wrapText="true" indent="0" shrinkToFit="false"/>
      <protection locked="true" hidden="false"/>
    </xf>
    <xf numFmtId="165" fontId="8" fillId="2" borderId="4" xfId="0" applyFont="true" applyBorder="true" applyAlignment="true" applyProtection="false">
      <alignment horizontal="center" vertical="center" textRotation="0" wrapText="true" indent="0" shrinkToFit="false"/>
      <protection locked="true" hidden="false"/>
    </xf>
    <xf numFmtId="164" fontId="8" fillId="2" borderId="4" xfId="0" applyFont="true" applyBorder="true" applyAlignment="true" applyProtection="false">
      <alignment horizontal="general" vertical="center" textRotation="0" wrapText="true" indent="0" shrinkToFit="false"/>
      <protection locked="true" hidden="false"/>
    </xf>
    <xf numFmtId="167" fontId="7" fillId="0" borderId="4" xfId="0" applyFont="true" applyBorder="true" applyAlignment="true" applyProtection="false">
      <alignment horizontal="center" vertical="center" textRotation="0" wrapText="true" indent="0" shrinkToFit="false"/>
      <protection locked="true" hidden="false"/>
    </xf>
    <xf numFmtId="167" fontId="8" fillId="2" borderId="4" xfId="0" applyFont="true" applyBorder="true" applyAlignment="true" applyProtection="false">
      <alignment horizontal="center" vertical="center" textRotation="0" wrapText="true" indent="0" shrinkToFit="false"/>
      <protection locked="true" hidden="false"/>
    </xf>
    <xf numFmtId="164" fontId="8" fillId="2" borderId="4" xfId="0" applyFont="true" applyBorder="true" applyAlignment="true" applyProtection="false">
      <alignment horizontal="left" vertical="center" textRotation="0" wrapText="true" indent="0" shrinkToFit="false"/>
      <protection locked="true" hidden="false"/>
    </xf>
    <xf numFmtId="164" fontId="0" fillId="2" borderId="3" xfId="0" applyFont="false" applyBorder="true" applyAlignment="false" applyProtection="false">
      <alignment horizontal="general" vertical="bottom" textRotation="0" wrapText="false" indent="0" shrinkToFit="false"/>
      <protection locked="true" hidden="false"/>
    </xf>
    <xf numFmtId="165" fontId="8" fillId="2" borderId="4" xfId="0" applyFont="true" applyBorder="true" applyAlignment="true" applyProtection="false">
      <alignment horizontal="center" vertical="center" textRotation="0" wrapText="false" indent="0" shrinkToFit="false"/>
      <protection locked="true" hidden="false"/>
    </xf>
    <xf numFmtId="164" fontId="8" fillId="2" borderId="4" xfId="0" applyFont="true" applyBorder="true" applyAlignment="true" applyProtection="false">
      <alignment horizontal="general" vertical="bottom" textRotation="0" wrapText="true" indent="0" shrinkToFit="false"/>
      <protection locked="true" hidden="false"/>
    </xf>
    <xf numFmtId="167" fontId="8" fillId="2" borderId="4" xfId="0" applyFont="true" applyBorder="true" applyAlignment="true" applyProtection="false">
      <alignment horizontal="center" vertical="bottom" textRotation="0" wrapText="false" indent="0" shrinkToFit="false"/>
      <protection locked="true" hidden="false"/>
    </xf>
    <xf numFmtId="164" fontId="0" fillId="2" borderId="5" xfId="0" applyFont="false" applyBorder="true" applyAlignment="false" applyProtection="false">
      <alignment horizontal="general" vertical="bottom" textRotation="0" wrapText="false" indent="0" shrinkToFit="false"/>
      <protection locked="true" hidden="false"/>
    </xf>
    <xf numFmtId="167" fontId="8" fillId="0" borderId="4" xfId="0" applyFont="true" applyBorder="true" applyAlignment="true" applyProtection="false">
      <alignment horizontal="center" vertical="center" textRotation="0" wrapText="true" indent="0" shrinkToFit="false"/>
      <protection locked="true" hidden="false"/>
    </xf>
    <xf numFmtId="164" fontId="9" fillId="0" borderId="4" xfId="0" applyFont="true" applyBorder="true" applyAlignment="true" applyProtection="false">
      <alignment horizontal="general" vertical="center" textRotation="0" wrapText="true" indent="0" shrinkToFit="false"/>
      <protection locked="true" hidden="false"/>
    </xf>
    <xf numFmtId="167" fontId="8" fillId="0" borderId="4" xfId="0" applyFont="true" applyBorder="true" applyAlignment="true" applyProtection="false">
      <alignment horizontal="center" vertical="bottom" textRotation="0" wrapText="false" indent="0" shrinkToFit="false"/>
      <protection locked="true" hidden="false"/>
    </xf>
    <xf numFmtId="164" fontId="0" fillId="2" borderId="6" xfId="0" applyFont="true" applyBorder="true" applyAlignment="true" applyProtection="false">
      <alignment horizontal="left" vertical="center" textRotation="0" wrapText="true" indent="0" shrinkToFit="false"/>
      <protection locked="true" hidden="false"/>
    </xf>
    <xf numFmtId="164" fontId="1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7" xfId="0" applyFont="false" applyBorder="true" applyAlignment="fals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left" vertical="top" textRotation="0" wrapText="true" indent="0" shrinkToFit="false"/>
      <protection locked="true" hidden="false"/>
    </xf>
    <xf numFmtId="164" fontId="0" fillId="2" borderId="0" xfId="0" applyFont="true" applyBorder="false" applyAlignment="true" applyProtection="false">
      <alignment horizontal="left" vertical="top" textRotation="0" wrapText="true" indent="0" shrinkToFit="false"/>
      <protection locked="true" hidden="false"/>
    </xf>
    <xf numFmtId="164" fontId="0" fillId="2" borderId="7" xfId="0" applyFont="true" applyBorder="true" applyAlignment="true" applyProtection="false">
      <alignment horizontal="left" vertical="top" textRotation="0" wrapText="true" indent="0" shrinkToFit="false"/>
      <protection locked="true" hidden="false"/>
    </xf>
    <xf numFmtId="164" fontId="13" fillId="0" borderId="6" xfId="0" applyFont="true" applyBorder="true" applyAlignment="true" applyProtection="false">
      <alignment horizontal="left" vertical="top" textRotation="0" wrapText="true" indent="0" shrinkToFit="false"/>
      <protection locked="true" hidden="false"/>
    </xf>
    <xf numFmtId="164" fontId="0" fillId="2" borderId="1" xfId="0" applyFont="false" applyBorder="true" applyAlignment="true" applyProtection="false">
      <alignment horizontal="general" vertical="top" textRotation="0" wrapText="false" indent="0" shrinkToFit="false"/>
      <protection locked="true" hidden="false"/>
    </xf>
    <xf numFmtId="164" fontId="13" fillId="2" borderId="6" xfId="0" applyFont="true" applyBorder="true" applyAlignment="true" applyProtection="false">
      <alignment horizontal="left" vertical="top" textRotation="0" wrapText="true" indent="0" shrinkToFit="false"/>
      <protection locked="true" hidden="false"/>
    </xf>
    <xf numFmtId="164" fontId="0" fillId="2" borderId="6" xfId="0" applyFont="true" applyBorder="true" applyAlignment="true" applyProtection="true">
      <alignment horizontal="left" vertical="top" textRotation="0" wrapText="true" indent="0" shrinkToFit="false"/>
      <protection locked="false" hidden="false"/>
    </xf>
    <xf numFmtId="164" fontId="10" fillId="2" borderId="0" xfId="0" applyFont="true" applyBorder="false" applyAlignment="true" applyProtection="false">
      <alignment horizontal="general" vertical="top" textRotation="0" wrapText="false" indent="0" shrinkToFit="false"/>
      <protection locked="true" hidden="false"/>
    </xf>
    <xf numFmtId="164" fontId="0" fillId="2" borderId="0" xfId="0" applyFont="false" applyBorder="false" applyAlignment="true" applyProtection="false">
      <alignment horizontal="general" vertical="top" textRotation="0" wrapText="false" indent="0" shrinkToFit="false"/>
      <protection locked="true" hidden="false"/>
    </xf>
    <xf numFmtId="164" fontId="0" fillId="2" borderId="7" xfId="0" applyFont="false" applyBorder="true" applyAlignment="true" applyProtection="false">
      <alignment horizontal="general" vertical="top" textRotation="0" wrapText="false" indent="0" shrinkToFit="false"/>
      <protection locked="true" hidden="false"/>
    </xf>
    <xf numFmtId="164" fontId="0" fillId="2" borderId="1" xfId="0" applyFont="false" applyBorder="true" applyAlignment="true" applyProtection="true">
      <alignment horizontal="general" vertical="bottom" textRotation="0" wrapText="true" indent="0" shrinkToFit="false"/>
      <protection locked="false" hidden="false"/>
    </xf>
    <xf numFmtId="164" fontId="0" fillId="2" borderId="1" xfId="0" applyFont="false" applyBorder="true" applyAlignment="true" applyProtection="false">
      <alignment horizontal="general" vertical="bottom" textRotation="0" wrapText="true" indent="0" shrinkToFit="false"/>
      <protection locked="true" hidden="false"/>
    </xf>
    <xf numFmtId="164" fontId="4" fillId="3" borderId="3" xfId="0" applyFont="true" applyBorder="tru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0" fillId="2" borderId="8" xfId="0" applyFont="false" applyBorder="true" applyAlignment="true" applyProtection="false">
      <alignment horizontal="general" vertical="bottom" textRotation="0" wrapText="true" indent="0" shrinkToFit="false"/>
      <protection locked="true" hidden="false"/>
    </xf>
    <xf numFmtId="164" fontId="0" fillId="2" borderId="9" xfId="0" applyFont="false" applyBorder="true" applyAlignment="true" applyProtection="false">
      <alignment horizontal="general" vertical="bottom" textRotation="0" wrapText="true" indent="0" shrinkToFit="false"/>
      <protection locked="true" hidden="false"/>
    </xf>
    <xf numFmtId="164" fontId="5" fillId="2" borderId="10" xfId="0" applyFont="true" applyBorder="true" applyAlignment="true" applyProtection="false">
      <alignment horizontal="center" vertical="center" textRotation="0" wrapText="true" indent="0" shrinkToFit="false"/>
      <protection locked="true" hidden="false"/>
    </xf>
    <xf numFmtId="164" fontId="0" fillId="2" borderId="10" xfId="0" applyFont="false" applyBorder="true" applyAlignment="true" applyProtection="false">
      <alignment horizontal="general" vertical="bottom" textRotation="0" wrapText="true" indent="0" shrinkToFit="false"/>
      <protection locked="true" hidden="false"/>
    </xf>
    <xf numFmtId="164" fontId="0" fillId="2" borderId="2" xfId="0" applyFont="false" applyBorder="true" applyAlignment="true" applyProtection="false">
      <alignment horizontal="general" vertical="bottom" textRotation="0" wrapText="true" indent="0" shrinkToFit="false"/>
      <protection locked="true" hidden="false"/>
    </xf>
    <xf numFmtId="164" fontId="0" fillId="2" borderId="5" xfId="0" applyFont="false" applyBorder="true" applyAlignment="true" applyProtection="false">
      <alignment horizontal="general" vertical="bottom" textRotation="0" wrapText="true" indent="0" shrinkToFit="false"/>
      <protection locked="true" hidden="false"/>
    </xf>
    <xf numFmtId="164" fontId="0" fillId="2" borderId="11" xfId="0" applyFont="false" applyBorder="true" applyAlignment="true" applyProtection="false">
      <alignment horizontal="general" vertical="bottom" textRotation="0" wrapText="true" indent="0" shrinkToFit="false"/>
      <protection locked="true" hidden="false"/>
    </xf>
    <xf numFmtId="164" fontId="15" fillId="3" borderId="12" xfId="0" applyFont="true" applyBorder="true" applyAlignment="true" applyProtection="false">
      <alignment horizontal="left" vertical="center" textRotation="0" wrapText="true" indent="0" shrinkToFit="false"/>
      <protection locked="true" hidden="false"/>
    </xf>
    <xf numFmtId="167" fontId="0" fillId="4" borderId="13" xfId="0" applyFont="false" applyBorder="true" applyAlignment="true" applyProtection="true">
      <alignment horizontal="left" vertical="center" textRotation="0" wrapText="true" indent="0" shrinkToFit="false"/>
      <protection locked="false" hidden="false"/>
    </xf>
    <xf numFmtId="164" fontId="0" fillId="2" borderId="3" xfId="0" applyFont="false" applyBorder="true" applyAlignment="true" applyProtection="false">
      <alignment horizontal="general" vertical="bottom" textRotation="0" wrapText="true" indent="0" shrinkToFit="false"/>
      <protection locked="true" hidden="false"/>
    </xf>
    <xf numFmtId="164" fontId="15" fillId="3" borderId="14" xfId="0" applyFont="true" applyBorder="true" applyAlignment="true" applyProtection="false">
      <alignment horizontal="left" vertical="center" textRotation="0" wrapText="true" indent="0" shrinkToFit="false"/>
      <protection locked="true" hidden="false"/>
    </xf>
    <xf numFmtId="164" fontId="0" fillId="4" borderId="14" xfId="0" applyFont="false" applyBorder="true" applyAlignment="true" applyProtection="true">
      <alignment horizontal="left" vertical="center" textRotation="0" wrapText="true" indent="0" shrinkToFit="false"/>
      <protection locked="false" hidden="false"/>
    </xf>
    <xf numFmtId="164" fontId="15" fillId="3" borderId="15" xfId="0" applyFont="true" applyBorder="true" applyAlignment="true" applyProtection="false">
      <alignment horizontal="left" vertical="center" textRotation="0" wrapText="true" indent="0" shrinkToFit="false"/>
      <protection locked="true" hidden="false"/>
    </xf>
    <xf numFmtId="164" fontId="0" fillId="4" borderId="16" xfId="0" applyFont="false" applyBorder="true" applyAlignment="true" applyProtection="true">
      <alignment horizontal="left" vertical="center" textRotation="0" wrapText="true" indent="0" shrinkToFit="false"/>
      <protection locked="false" hidden="false"/>
    </xf>
    <xf numFmtId="168" fontId="0" fillId="4" borderId="13" xfId="0" applyFont="false" applyBorder="true" applyAlignment="true" applyProtection="true">
      <alignment horizontal="left" vertical="center" textRotation="0" wrapText="true" indent="0" shrinkToFit="false"/>
      <protection locked="false" hidden="false"/>
    </xf>
    <xf numFmtId="168" fontId="0" fillId="4" borderId="17" xfId="0" applyFont="false" applyBorder="true" applyAlignment="true" applyProtection="true">
      <alignment horizontal="left" vertical="center" textRotation="0" wrapText="true" indent="0" shrinkToFit="false"/>
      <protection locked="false" hidden="false"/>
    </xf>
    <xf numFmtId="164" fontId="15" fillId="3" borderId="18" xfId="0" applyFont="true" applyBorder="true" applyAlignment="true" applyProtection="false">
      <alignment horizontal="left" vertical="center" textRotation="0" wrapText="true" indent="0" shrinkToFit="false"/>
      <protection locked="true" hidden="false"/>
    </xf>
    <xf numFmtId="164" fontId="0" fillId="4" borderId="13" xfId="0" applyFont="false" applyBorder="true" applyAlignment="true" applyProtection="true">
      <alignment horizontal="left" vertical="center" textRotation="0" wrapText="true" indent="0" shrinkToFit="false"/>
      <protection locked="false" hidden="false"/>
    </xf>
    <xf numFmtId="164" fontId="0" fillId="2" borderId="0" xfId="0" applyFont="fals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center" vertical="center" textRotation="0" wrapText="true" indent="0" shrinkToFit="false"/>
      <protection locked="true" hidden="false"/>
    </xf>
    <xf numFmtId="164" fontId="0" fillId="0" borderId="3" xfId="0" applyFont="false" applyBorder="true" applyAlignment="true" applyProtection="false">
      <alignment horizontal="general" vertical="bottom" textRotation="0" wrapText="true" indent="0" shrinkToFit="false"/>
      <protection locked="true" hidden="false"/>
    </xf>
    <xf numFmtId="164" fontId="15" fillId="3" borderId="19" xfId="0" applyFont="true" applyBorder="true" applyAlignment="true" applyProtection="false">
      <alignment horizontal="center" vertical="center" textRotation="0" wrapText="true" indent="0" shrinkToFit="false"/>
      <protection locked="true" hidden="false"/>
    </xf>
    <xf numFmtId="164" fontId="16" fillId="3" borderId="20" xfId="0" applyFont="true" applyBorder="true" applyAlignment="true" applyProtection="false">
      <alignment horizontal="general" vertical="center" textRotation="0" wrapText="true" indent="0" shrinkToFit="false"/>
      <protection locked="true" hidden="false"/>
    </xf>
    <xf numFmtId="164" fontId="0" fillId="4" borderId="13" xfId="0" applyFont="false" applyBorder="true" applyAlignment="true" applyProtection="true">
      <alignment horizontal="center" vertical="center" textRotation="0" wrapText="true" indent="0" shrinkToFit="false"/>
      <protection locked="false" hidden="false"/>
    </xf>
    <xf numFmtId="164" fontId="0" fillId="0" borderId="5" xfId="0" applyFont="fals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12" fillId="2" borderId="21" xfId="0" applyFont="true" applyBorder="true" applyAlignment="true" applyProtection="false">
      <alignment horizontal="center" vertical="bottom" textRotation="0" wrapText="true" indent="0" shrinkToFit="false"/>
      <protection locked="true" hidden="false"/>
    </xf>
    <xf numFmtId="164" fontId="12" fillId="2" borderId="22" xfId="0" applyFont="true" applyBorder="true" applyAlignment="true" applyProtection="false">
      <alignment horizontal="general" vertical="bottom" textRotation="0" wrapText="true" indent="0" shrinkToFit="false"/>
      <protection locked="true" hidden="false"/>
    </xf>
    <xf numFmtId="164" fontId="12" fillId="2" borderId="6" xfId="0" applyFont="true" applyBorder="true" applyAlignment="true" applyProtection="false">
      <alignment horizontal="general" vertical="bottom" textRotation="0" wrapText="true" indent="0" shrinkToFit="false"/>
      <protection locked="true" hidden="false"/>
    </xf>
    <xf numFmtId="164" fontId="0" fillId="2" borderId="6" xfId="0" applyFont="false" applyBorder="true" applyAlignment="true" applyProtection="false">
      <alignment horizontal="general" vertical="bottom" textRotation="0" wrapText="true" indent="0" shrinkToFit="false"/>
      <protection locked="true" hidden="false"/>
    </xf>
    <xf numFmtId="164" fontId="0" fillId="2" borderId="1" xfId="0" applyFont="false" applyBorder="true" applyAlignment="true" applyProtection="true">
      <alignment horizontal="center" vertical="bottom" textRotation="0" wrapText="true" indent="0" shrinkToFit="false"/>
      <protection locked="false" hidden="false"/>
    </xf>
    <xf numFmtId="164" fontId="0" fillId="3" borderId="1" xfId="0" applyFont="false" applyBorder="true" applyAlignment="true" applyProtection="true">
      <alignment horizontal="center" vertical="bottom" textRotation="0" wrapText="true" indent="0" shrinkToFit="false"/>
      <protection locked="false" hidden="false"/>
    </xf>
    <xf numFmtId="164" fontId="15" fillId="3" borderId="1" xfId="0" applyFont="true" applyBorder="true" applyAlignment="true" applyProtection="false">
      <alignment horizontal="center" vertical="center" textRotation="0" wrapText="true" indent="0" shrinkToFit="false"/>
      <protection locked="true" hidden="false"/>
    </xf>
    <xf numFmtId="164" fontId="0" fillId="4" borderId="1" xfId="0" applyFont="false" applyBorder="true" applyAlignment="true" applyProtection="true">
      <alignment horizontal="center" vertical="center" textRotation="0" wrapText="true" indent="0" shrinkToFit="false"/>
      <protection locked="false" hidden="false"/>
    </xf>
    <xf numFmtId="164" fontId="0" fillId="4" borderId="1" xfId="0" applyFont="false" applyBorder="true" applyAlignment="true" applyProtection="true">
      <alignment horizontal="center" vertical="bottom" textRotation="0" wrapText="true" indent="0" shrinkToFit="false"/>
      <protection locked="false" hidden="false"/>
    </xf>
    <xf numFmtId="164" fontId="0" fillId="4" borderId="1" xfId="0" applyFont="false" applyBorder="true" applyAlignment="true" applyProtection="true">
      <alignment horizontal="general" vertical="center" textRotation="0" wrapText="true" indent="0" shrinkToFit="false"/>
      <protection locked="false" hidden="false"/>
    </xf>
    <xf numFmtId="164" fontId="15" fillId="3" borderId="16" xfId="0" applyFont="true" applyBorder="true" applyAlignment="true" applyProtection="false">
      <alignment horizontal="center" vertical="center" textRotation="0" wrapText="true" indent="0" shrinkToFit="false"/>
      <protection locked="true" hidden="false"/>
    </xf>
    <xf numFmtId="164" fontId="17" fillId="4" borderId="1" xfId="0" applyFont="true" applyBorder="true" applyAlignment="true" applyProtection="true">
      <alignment horizontal="center" vertical="bottom" textRotation="0" wrapText="true" indent="0" shrinkToFit="false"/>
      <protection locked="false" hidden="false"/>
    </xf>
    <xf numFmtId="164" fontId="4" fillId="3" borderId="23" xfId="0" applyFont="true" applyBorder="true" applyAlignment="true" applyProtection="false">
      <alignment horizontal="center" vertical="center" textRotation="0" wrapText="true" indent="0" shrinkToFit="false"/>
      <protection locked="true" hidden="false"/>
    </xf>
    <xf numFmtId="164" fontId="5" fillId="2" borderId="3" xfId="0" applyFont="true" applyBorder="true" applyAlignment="true" applyProtection="false">
      <alignment horizontal="center" vertical="center" textRotation="0" wrapText="true" indent="0" shrinkToFit="false"/>
      <protection locked="true" hidden="false"/>
    </xf>
    <xf numFmtId="164" fontId="5" fillId="2" borderId="23" xfId="0" applyFont="true" applyBorder="true" applyAlignment="true" applyProtection="false">
      <alignment horizontal="center" vertical="center" textRotation="0" wrapText="true" indent="0" shrinkToFit="false"/>
      <protection locked="true" hidden="false"/>
    </xf>
    <xf numFmtId="164" fontId="0" fillId="2" borderId="23" xfId="0" applyFont="false" applyBorder="true" applyAlignment="true" applyProtection="false">
      <alignment horizontal="general" vertical="bottom" textRotation="0" wrapText="true" indent="0" shrinkToFit="false"/>
      <protection locked="true" hidden="false"/>
    </xf>
    <xf numFmtId="164" fontId="18" fillId="3" borderId="2" xfId="0" applyFont="true" applyBorder="true" applyAlignment="true" applyProtection="false">
      <alignment horizontal="center" vertical="center" textRotation="0" wrapText="true" indent="0" shrinkToFit="false"/>
      <protection locked="true" hidden="false"/>
    </xf>
    <xf numFmtId="164" fontId="19" fillId="3" borderId="2" xfId="0" applyFont="true" applyBorder="true" applyAlignment="true" applyProtection="false">
      <alignment horizontal="center" vertical="center" textRotation="0" wrapText="true" indent="0" shrinkToFit="false"/>
      <protection locked="true" hidden="false"/>
    </xf>
    <xf numFmtId="164" fontId="19" fillId="3" borderId="1" xfId="0" applyFont="true" applyBorder="true" applyAlignment="true" applyProtection="false">
      <alignment horizontal="center" vertical="center" textRotation="0" wrapText="true" indent="0" shrinkToFit="false"/>
      <protection locked="true" hidden="false"/>
    </xf>
    <xf numFmtId="164" fontId="19" fillId="3" borderId="24" xfId="0" applyFont="true" applyBorder="true" applyAlignment="true" applyProtection="false">
      <alignment horizontal="center" vertical="center" textRotation="0" wrapText="true" indent="0" shrinkToFit="false"/>
      <protection locked="true" hidden="false"/>
    </xf>
    <xf numFmtId="164" fontId="18" fillId="3" borderId="6" xfId="0" applyFont="true" applyBorder="true" applyAlignment="true" applyProtection="false">
      <alignment horizontal="center" vertical="center" textRotation="0" wrapText="true" indent="0" shrinkToFit="false"/>
      <protection locked="true" hidden="false"/>
    </xf>
    <xf numFmtId="164" fontId="18" fillId="3" borderId="8" xfId="0" applyFont="true" applyBorder="true" applyAlignment="true" applyProtection="false">
      <alignment horizontal="center" vertical="center" textRotation="0" wrapText="true" indent="0" shrinkToFit="false"/>
      <protection locked="true" hidden="false"/>
    </xf>
    <xf numFmtId="164" fontId="20" fillId="3" borderId="2" xfId="0" applyFont="true" applyBorder="true" applyAlignment="true" applyProtection="false">
      <alignment horizontal="center" vertical="center" textRotation="0" wrapText="true" indent="0" shrinkToFit="false"/>
      <protection locked="true" hidden="false"/>
    </xf>
    <xf numFmtId="164" fontId="21" fillId="2" borderId="25" xfId="0" applyFont="true" applyBorder="true" applyAlignment="true" applyProtection="false">
      <alignment horizontal="general" vertical="center" textRotation="0" wrapText="true" indent="0" shrinkToFit="false"/>
      <protection locked="true" hidden="false"/>
    </xf>
    <xf numFmtId="164" fontId="15" fillId="5" borderId="26" xfId="0" applyFont="true" applyBorder="true" applyAlignment="true" applyProtection="true">
      <alignment horizontal="center" vertical="center" textRotation="0" wrapText="true" indent="0" shrinkToFit="false"/>
      <protection locked="false" hidden="false"/>
    </xf>
    <xf numFmtId="164" fontId="15" fillId="5" borderId="27" xfId="0" applyFont="true" applyBorder="true" applyAlignment="true" applyProtection="true">
      <alignment horizontal="center" vertical="center" textRotation="0" wrapText="true" indent="0" shrinkToFit="false"/>
      <protection locked="false" hidden="false"/>
    </xf>
    <xf numFmtId="164" fontId="12" fillId="5" borderId="27" xfId="0" applyFont="true" applyBorder="true" applyAlignment="true" applyProtection="true">
      <alignment horizontal="center" vertical="center" textRotation="0" wrapText="true" indent="0" shrinkToFit="false"/>
      <protection locked="false" hidden="false"/>
    </xf>
    <xf numFmtId="164" fontId="22" fillId="5" borderId="26" xfId="0" applyFont="true" applyBorder="true" applyAlignment="true" applyProtection="true">
      <alignment horizontal="center" vertical="center" textRotation="0" wrapText="true" indent="0" shrinkToFit="false"/>
      <protection locked="false" hidden="false"/>
    </xf>
    <xf numFmtId="164" fontId="22" fillId="5" borderId="27" xfId="0" applyFont="true" applyBorder="true" applyAlignment="true" applyProtection="true">
      <alignment horizontal="center" vertical="center" textRotation="0" wrapText="true" indent="0" shrinkToFit="false"/>
      <protection locked="false" hidden="false"/>
    </xf>
    <xf numFmtId="164" fontId="0" fillId="2" borderId="28" xfId="0" applyFont="false" applyBorder="true" applyAlignment="true" applyProtection="false">
      <alignment horizontal="general" vertical="bottom" textRotation="0" wrapText="true" indent="0" shrinkToFit="false"/>
      <protection locked="true" hidden="false"/>
    </xf>
    <xf numFmtId="164" fontId="0" fillId="2" borderId="1" xfId="0" applyFont="fals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2" borderId="0" xfId="0" applyFont="false" applyBorder="false" applyAlignment="true" applyProtection="false">
      <alignment horizontal="center" vertical="bottom" textRotation="0" wrapText="false" indent="0" shrinkToFit="false"/>
      <protection locked="true" hidden="false"/>
    </xf>
    <xf numFmtId="164" fontId="23" fillId="3" borderId="0" xfId="0" applyFont="true" applyBorder="true" applyAlignment="true" applyProtection="false">
      <alignment horizontal="center" vertical="center" textRotation="0" wrapText="false" indent="0" shrinkToFit="false"/>
      <protection locked="true" hidden="false"/>
    </xf>
    <xf numFmtId="164" fontId="23" fillId="2" borderId="0" xfId="0" applyFont="true" applyBorder="false" applyAlignment="true" applyProtection="false">
      <alignment horizontal="center" vertical="center" textRotation="0" wrapText="false" indent="0" shrinkToFit="false"/>
      <protection locked="true" hidden="false"/>
    </xf>
    <xf numFmtId="164" fontId="23" fillId="3" borderId="0" xfId="0" applyFont="true" applyBorder="false" applyAlignment="true" applyProtection="false">
      <alignment horizontal="general" vertical="center" textRotation="0" wrapText="false" indent="0" shrinkToFit="false"/>
      <protection locked="true" hidden="false"/>
    </xf>
    <xf numFmtId="164" fontId="23" fillId="3" borderId="0" xfId="0" applyFont="true" applyBorder="false" applyAlignment="true" applyProtection="false">
      <alignment horizontal="center" vertical="center" textRotation="0" wrapText="false" indent="0" shrinkToFit="false"/>
      <protection locked="true" hidden="false"/>
    </xf>
    <xf numFmtId="164" fontId="5" fillId="2" borderId="0" xfId="0" applyFont="true" applyBorder="false" applyAlignment="true" applyProtection="false">
      <alignment horizontal="center" vertical="center" textRotation="0" wrapText="false" indent="0" shrinkToFit="false"/>
      <protection locked="true" hidden="false"/>
    </xf>
    <xf numFmtId="164" fontId="5" fillId="2" borderId="0" xfId="0" applyFont="true" applyBorder="false" applyAlignment="true" applyProtection="false">
      <alignment horizontal="general" vertical="center" textRotation="0" wrapText="false" indent="0" shrinkToFit="false"/>
      <protection locked="true" hidden="false"/>
    </xf>
    <xf numFmtId="169" fontId="24" fillId="2" borderId="29" xfId="0" applyFont="true" applyBorder="true" applyAlignment="true" applyProtection="true">
      <alignment horizontal="center" vertical="center" textRotation="0" wrapText="true" indent="0" shrinkToFit="false"/>
      <protection locked="true" hidden="true"/>
    </xf>
    <xf numFmtId="164" fontId="25" fillId="3" borderId="1" xfId="0" applyFont="true" applyBorder="true" applyAlignment="true" applyProtection="false">
      <alignment horizontal="center" vertical="center" textRotation="0" wrapText="true" indent="0" shrinkToFit="false"/>
      <protection locked="true" hidden="false"/>
    </xf>
    <xf numFmtId="164" fontId="25" fillId="3" borderId="30" xfId="0" applyFont="true" applyBorder="true" applyAlignment="true" applyProtection="false">
      <alignment horizontal="center" vertical="center" textRotation="0" wrapText="true" indent="0" shrinkToFit="false"/>
      <protection locked="true" hidden="false"/>
    </xf>
    <xf numFmtId="164" fontId="25" fillId="3" borderId="31" xfId="0" applyFont="true" applyBorder="true" applyAlignment="true" applyProtection="false">
      <alignment horizontal="center" vertical="center" textRotation="0" wrapText="true" indent="0" shrinkToFit="false"/>
      <protection locked="true" hidden="false"/>
    </xf>
    <xf numFmtId="164" fontId="25" fillId="3" borderId="32" xfId="0" applyFont="true" applyBorder="true" applyAlignment="true" applyProtection="false">
      <alignment horizontal="center" vertical="center" textRotation="0" wrapText="true" indent="0" shrinkToFit="false"/>
      <protection locked="true" hidden="false"/>
    </xf>
    <xf numFmtId="164" fontId="25" fillId="3" borderId="3" xfId="0" applyFont="true" applyBorder="true" applyAlignment="true" applyProtection="false">
      <alignment horizontal="center" vertical="center" textRotation="0" wrapText="true" indent="0" shrinkToFit="false"/>
      <protection locked="true" hidden="false"/>
    </xf>
    <xf numFmtId="164" fontId="26" fillId="2" borderId="0" xfId="0" applyFont="true" applyBorder="false" applyAlignment="true" applyProtection="false">
      <alignment horizontal="center" vertical="center" textRotation="0" wrapText="true" indent="0" shrinkToFit="false"/>
      <protection locked="true" hidden="false"/>
    </xf>
    <xf numFmtId="164" fontId="25" fillId="6" borderId="33" xfId="0" applyFont="true" applyBorder="true" applyAlignment="true" applyProtection="false">
      <alignment horizontal="center" vertical="center" textRotation="0" wrapText="true" indent="0" shrinkToFit="false"/>
      <protection locked="true" hidden="false"/>
    </xf>
    <xf numFmtId="164" fontId="25" fillId="6" borderId="34" xfId="0" applyFont="true" applyBorder="true" applyAlignment="true" applyProtection="false">
      <alignment horizontal="center" vertical="center" textRotation="0" wrapText="true" indent="0" shrinkToFit="false"/>
      <protection locked="true" hidden="false"/>
    </xf>
    <xf numFmtId="164" fontId="25" fillId="6" borderId="35" xfId="0" applyFont="true" applyBorder="true" applyAlignment="true" applyProtection="false">
      <alignment horizontal="center" vertical="center" textRotation="0" wrapText="true" indent="0" shrinkToFit="false"/>
      <protection locked="true" hidden="false"/>
    </xf>
    <xf numFmtId="164" fontId="18" fillId="3" borderId="2" xfId="0" applyFont="true" applyBorder="true" applyAlignment="true" applyProtection="true">
      <alignment horizontal="center" vertical="center" textRotation="0" wrapText="false" indent="0" shrinkToFit="false"/>
      <protection locked="true" hidden="true"/>
    </xf>
    <xf numFmtId="164" fontId="27" fillId="7" borderId="36" xfId="0" applyFont="true" applyBorder="true" applyAlignment="true" applyProtection="false">
      <alignment horizontal="center" vertical="center" textRotation="0" wrapText="true" indent="0" shrinkToFit="false"/>
      <protection locked="true" hidden="false"/>
    </xf>
    <xf numFmtId="169" fontId="27" fillId="7" borderId="37" xfId="0" applyFont="true" applyBorder="true" applyAlignment="true" applyProtection="false">
      <alignment horizontal="center" vertical="center" textRotation="0" wrapText="true" indent="0" shrinkToFit="false"/>
      <protection locked="true" hidden="false"/>
    </xf>
    <xf numFmtId="164" fontId="28" fillId="4" borderId="38" xfId="0" applyFont="true" applyBorder="true" applyAlignment="true" applyProtection="true">
      <alignment horizontal="left" vertical="center" textRotation="0" wrapText="true" indent="0" shrinkToFit="false"/>
      <protection locked="false" hidden="false"/>
    </xf>
    <xf numFmtId="164" fontId="28" fillId="4" borderId="39" xfId="0" applyFont="true" applyBorder="true" applyAlignment="true" applyProtection="true">
      <alignment horizontal="center" vertical="center" textRotation="0" wrapText="true" indent="0" shrinkToFit="false"/>
      <protection locked="false" hidden="false"/>
    </xf>
    <xf numFmtId="164" fontId="28" fillId="4" borderId="38" xfId="0" applyFont="true" applyBorder="true" applyAlignment="true" applyProtection="true">
      <alignment horizontal="general" vertical="center" textRotation="0" wrapText="true" indent="0" shrinkToFit="false"/>
      <protection locked="false" hidden="false"/>
    </xf>
    <xf numFmtId="164" fontId="10" fillId="4" borderId="38" xfId="0" applyFont="true" applyBorder="true" applyAlignment="true" applyProtection="true">
      <alignment horizontal="center" vertical="center" textRotation="0" wrapText="true" indent="0" shrinkToFit="false"/>
      <protection locked="false" hidden="false"/>
    </xf>
    <xf numFmtId="164" fontId="0" fillId="4" borderId="38" xfId="0" applyFont="false" applyBorder="true" applyAlignment="true" applyProtection="true">
      <alignment horizontal="general" vertical="center" textRotation="0" wrapText="true" indent="0" shrinkToFit="false"/>
      <protection locked="false" hidden="false"/>
    </xf>
    <xf numFmtId="164" fontId="0" fillId="2" borderId="0" xfId="0" applyFont="false" applyBorder="false" applyAlignment="true" applyProtection="false">
      <alignment horizontal="general" vertical="center" textRotation="0" wrapText="true" indent="0" shrinkToFit="false"/>
      <protection locked="true" hidden="false"/>
    </xf>
    <xf numFmtId="164" fontId="28" fillId="4" borderId="4" xfId="0" applyFont="true" applyBorder="true" applyAlignment="true" applyProtection="true">
      <alignment horizontal="left" vertical="center" textRotation="0" wrapText="true" indent="0" shrinkToFit="false"/>
      <protection locked="false" hidden="false"/>
    </xf>
    <xf numFmtId="164" fontId="0" fillId="4" borderId="4" xfId="0" applyFont="false" applyBorder="true" applyAlignment="true" applyProtection="true">
      <alignment horizontal="general" vertical="center" textRotation="0" wrapText="true" indent="0" shrinkToFit="false"/>
      <protection locked="false" hidden="false"/>
    </xf>
    <xf numFmtId="164" fontId="28" fillId="2" borderId="0" xfId="0" applyFont="true" applyBorder="false" applyAlignment="true" applyProtection="false">
      <alignment horizontal="general" vertical="center" textRotation="0" wrapText="true" indent="0" shrinkToFit="false"/>
      <protection locked="true" hidden="false"/>
    </xf>
    <xf numFmtId="164" fontId="0" fillId="2" borderId="0" xfId="0" applyFont="false" applyBorder="false" applyAlignment="true" applyProtection="false">
      <alignment horizontal="left" vertical="bottom" textRotation="0" wrapText="true" indent="0" shrinkToFit="false"/>
      <protection locked="true" hidden="false"/>
    </xf>
    <xf numFmtId="164" fontId="29" fillId="2" borderId="0" xfId="0" applyFont="true" applyBorder="false" applyAlignment="true" applyProtection="false">
      <alignment horizontal="center" vertical="center" textRotation="0" wrapText="true" indent="0" shrinkToFit="false"/>
      <protection locked="true" hidden="false"/>
    </xf>
    <xf numFmtId="164" fontId="0" fillId="2" borderId="0" xfId="0" applyFont="false" applyBorder="false" applyAlignment="false" applyProtection="true">
      <alignment horizontal="general" vertical="bottom" textRotation="0" wrapText="false" indent="0" shrinkToFit="false"/>
      <protection locked="false" hidden="false"/>
    </xf>
    <xf numFmtId="164" fontId="4" fillId="3" borderId="0" xfId="0" applyFont="true" applyBorder="true" applyAlignment="true" applyProtection="false">
      <alignment horizontal="center" vertical="center" textRotation="0" wrapText="false" indent="0" shrinkToFit="false"/>
      <protection locked="true" hidden="false"/>
    </xf>
    <xf numFmtId="164" fontId="30" fillId="2" borderId="40" xfId="0" applyFont="true" applyBorder="true" applyAlignment="true" applyProtection="false">
      <alignment horizontal="center" vertical="center" textRotation="0" wrapText="false" indent="0" shrinkToFit="false"/>
      <protection locked="true" hidden="false"/>
    </xf>
    <xf numFmtId="164" fontId="25" fillId="8" borderId="40" xfId="0" applyFont="true" applyBorder="true" applyAlignment="true" applyProtection="false">
      <alignment horizontal="center" vertical="center" textRotation="0" wrapText="false" indent="0" shrinkToFit="false"/>
      <protection locked="true" hidden="false"/>
    </xf>
    <xf numFmtId="164" fontId="31" fillId="2" borderId="0" xfId="0" applyFont="true" applyBorder="false" applyAlignment="true" applyProtection="false">
      <alignment horizontal="center" vertical="center" textRotation="0" wrapText="false" indent="0" shrinkToFit="false"/>
      <protection locked="true" hidden="false"/>
    </xf>
    <xf numFmtId="164" fontId="29" fillId="2" borderId="0" xfId="0" applyFont="true" applyBorder="false" applyAlignment="true" applyProtection="false">
      <alignment horizontal="general" vertical="center" textRotation="0" wrapText="true" indent="0" shrinkToFit="false"/>
      <protection locked="true" hidden="false"/>
    </xf>
    <xf numFmtId="164" fontId="32" fillId="4" borderId="40" xfId="0" applyFont="true" applyBorder="true" applyAlignment="true" applyProtection="false">
      <alignment horizontal="center" vertical="center" textRotation="0" wrapText="false" indent="0" shrinkToFit="false"/>
      <protection locked="true" hidden="false"/>
    </xf>
    <xf numFmtId="164" fontId="33" fillId="9" borderId="40" xfId="0" applyFont="true" applyBorder="true" applyAlignment="true" applyProtection="false">
      <alignment horizontal="center" vertical="center" textRotation="0" wrapText="false" indent="0" shrinkToFit="false"/>
      <protection locked="true" hidden="false"/>
    </xf>
    <xf numFmtId="164" fontId="34" fillId="10" borderId="40" xfId="0" applyFont="true" applyBorder="true" applyAlignment="true" applyProtection="false">
      <alignment horizontal="center" vertical="center" textRotation="0" wrapText="false" indent="0" shrinkToFit="false"/>
      <protection locked="true" hidden="false"/>
    </xf>
    <xf numFmtId="164" fontId="33" fillId="7" borderId="40" xfId="0" applyFont="true" applyBorder="true" applyAlignment="true" applyProtection="false">
      <alignment horizontal="center" vertical="center" textRotation="0" wrapText="false" indent="0" shrinkToFit="false"/>
      <protection locked="true" hidden="false"/>
    </xf>
    <xf numFmtId="164" fontId="35" fillId="2" borderId="0" xfId="0" applyFont="true" applyBorder="false" applyAlignment="true" applyProtection="false">
      <alignment horizontal="center" vertical="center" textRotation="0" wrapText="false" indent="0" shrinkToFit="false"/>
      <protection locked="true" hidden="false"/>
    </xf>
    <xf numFmtId="164" fontId="35" fillId="2" borderId="41" xfId="0" applyFont="true" applyBorder="true" applyAlignment="true" applyProtection="false">
      <alignment horizontal="center" vertical="center" textRotation="0" wrapText="false" indent="0" shrinkToFit="false"/>
      <protection locked="true" hidden="false"/>
    </xf>
    <xf numFmtId="164" fontId="18" fillId="7" borderId="40" xfId="0" applyFont="true" applyBorder="true" applyAlignment="true" applyProtection="false">
      <alignment horizontal="center" vertical="center" textRotation="0" wrapText="false" indent="0" shrinkToFit="false"/>
      <protection locked="true" hidden="false"/>
    </xf>
    <xf numFmtId="164" fontId="18" fillId="7" borderId="40" xfId="0" applyFont="true" applyBorder="true" applyAlignment="true" applyProtection="false">
      <alignment horizontal="center" vertical="center" textRotation="0" wrapText="true" indent="0" shrinkToFit="false"/>
      <protection locked="true" hidden="false"/>
    </xf>
    <xf numFmtId="164" fontId="36" fillId="11" borderId="27" xfId="0" applyFont="true" applyBorder="true" applyAlignment="true" applyProtection="true">
      <alignment horizontal="center" vertical="center" textRotation="0" wrapText="true" indent="0" shrinkToFit="false"/>
      <protection locked="false" hidden="false"/>
    </xf>
    <xf numFmtId="164" fontId="29" fillId="2" borderId="0" xfId="0" applyFont="true" applyBorder="false" applyAlignment="true" applyProtection="false">
      <alignment horizontal="center" vertical="center" textRotation="0" wrapText="false" indent="0" shrinkToFit="false"/>
      <protection locked="true" hidden="false"/>
    </xf>
    <xf numFmtId="164" fontId="37" fillId="2" borderId="0" xfId="0" applyFont="true" applyBorder="false" applyAlignment="true" applyProtection="false">
      <alignment horizontal="center" vertical="center" textRotation="0" wrapText="false" indent="0" shrinkToFit="false"/>
      <protection locked="true" hidden="false"/>
    </xf>
    <xf numFmtId="164" fontId="37" fillId="2" borderId="0" xfId="0" applyFont="true" applyBorder="false" applyAlignment="true" applyProtection="false">
      <alignment horizontal="center" vertical="center" textRotation="0" wrapText="true" indent="0" shrinkToFit="false"/>
      <protection locked="true" hidden="false"/>
    </xf>
    <xf numFmtId="164" fontId="38" fillId="2" borderId="0" xfId="0" applyFont="true" applyBorder="false" applyAlignment="true" applyProtection="false">
      <alignment horizontal="center" vertical="center" textRotation="0" wrapText="true" indent="0" shrinkToFit="false"/>
      <protection locked="true" hidden="false"/>
    </xf>
    <xf numFmtId="164" fontId="25" fillId="7" borderId="0" xfId="0" applyFont="true" applyBorder="false" applyAlignment="true" applyProtection="false">
      <alignment horizontal="left" vertical="center" textRotation="0" wrapText="false" indent="0" shrinkToFit="false"/>
      <protection locked="true" hidden="false"/>
    </xf>
    <xf numFmtId="164" fontId="18" fillId="7" borderId="0" xfId="0" applyFont="true" applyBorder="false" applyAlignment="true" applyProtection="false">
      <alignment horizontal="center" vertical="center" textRotation="0" wrapText="false" indent="0" shrinkToFit="false"/>
      <protection locked="true" hidden="false"/>
    </xf>
    <xf numFmtId="164" fontId="33" fillId="7" borderId="0" xfId="0" applyFont="true" applyBorder="false" applyAlignment="true" applyProtection="false">
      <alignment horizontal="center" vertical="center" textRotation="0" wrapText="false" indent="0" shrinkToFit="false"/>
      <protection locked="true" hidden="false"/>
    </xf>
    <xf numFmtId="164" fontId="15" fillId="7" borderId="0" xfId="0" applyFont="true" applyBorder="false" applyAlignment="true" applyProtection="false">
      <alignment horizontal="center" vertical="center" textRotation="0" wrapText="false" indent="0" shrinkToFit="false"/>
      <protection locked="true" hidden="false"/>
    </xf>
    <xf numFmtId="164" fontId="15" fillId="7" borderId="0" xfId="0" applyFont="true" applyBorder="false" applyAlignment="true" applyProtection="false">
      <alignment horizontal="center" vertical="center" textRotation="0" wrapText="true" indent="0" shrinkToFit="false"/>
      <protection locked="true" hidden="false"/>
    </xf>
    <xf numFmtId="164" fontId="39" fillId="7" borderId="0" xfId="0" applyFont="true" applyBorder="false" applyAlignment="true" applyProtection="false">
      <alignment horizontal="center" vertical="center" textRotation="0" wrapText="true" indent="0" shrinkToFit="false"/>
      <protection locked="true" hidden="false"/>
    </xf>
    <xf numFmtId="164" fontId="40" fillId="2" borderId="0" xfId="0" applyFont="true" applyBorder="false" applyAlignment="true" applyProtection="false">
      <alignment horizontal="general" vertical="bottom" textRotation="0" wrapText="true" indent="0" shrinkToFit="false"/>
      <protection locked="true" hidden="false"/>
    </xf>
    <xf numFmtId="164" fontId="22" fillId="2" borderId="4" xfId="0" applyFont="true" applyBorder="true" applyAlignment="true" applyProtection="false">
      <alignment horizontal="center" vertical="center" textRotation="0" wrapText="true" indent="0" shrinkToFit="false"/>
      <protection locked="true" hidden="false"/>
    </xf>
    <xf numFmtId="164" fontId="41" fillId="0" borderId="4" xfId="0" applyFont="true" applyBorder="true" applyAlignment="true" applyProtection="false">
      <alignment horizontal="center" vertical="center" textRotation="0" wrapText="true" indent="0" shrinkToFit="false"/>
      <protection locked="true" hidden="false"/>
    </xf>
    <xf numFmtId="164" fontId="28" fillId="0" borderId="4" xfId="0" applyFont="true" applyBorder="true" applyAlignment="true" applyProtection="false">
      <alignment horizontal="general" vertical="center" textRotation="0" wrapText="true" indent="0" shrinkToFit="false"/>
      <protection locked="true" hidden="false"/>
    </xf>
    <xf numFmtId="164" fontId="28" fillId="4" borderId="4" xfId="0" applyFont="true" applyBorder="true" applyAlignment="true" applyProtection="false">
      <alignment horizontal="general" vertical="center" textRotation="0" wrapText="true" indent="0" shrinkToFit="false"/>
      <protection locked="true" hidden="false"/>
    </xf>
    <xf numFmtId="164" fontId="42" fillId="4" borderId="4" xfId="0" applyFont="true" applyBorder="true" applyAlignment="true" applyProtection="true">
      <alignment horizontal="center" vertical="center" textRotation="0" wrapText="false" indent="0" shrinkToFit="false"/>
      <protection locked="false" hidden="false"/>
    </xf>
    <xf numFmtId="164" fontId="43" fillId="4" borderId="4" xfId="0" applyFont="true" applyBorder="true" applyAlignment="true" applyProtection="true">
      <alignment horizontal="left" vertical="center" textRotation="0" wrapText="true" indent="0" shrinkToFit="false"/>
      <protection locked="fals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4" fontId="41" fillId="2" borderId="4" xfId="0" applyFont="true" applyBorder="true" applyAlignment="true" applyProtection="false">
      <alignment horizontal="center" vertical="center" textRotation="0" wrapText="true" indent="0" shrinkToFit="false"/>
      <protection locked="true" hidden="false"/>
    </xf>
    <xf numFmtId="164" fontId="28" fillId="4" borderId="4" xfId="0" applyFont="true" applyBorder="true" applyAlignment="true" applyProtection="false">
      <alignment horizontal="left" vertical="center" textRotation="0" wrapText="true" indent="0" shrinkToFit="false"/>
      <protection locked="true" hidden="false"/>
    </xf>
    <xf numFmtId="164" fontId="28" fillId="2" borderId="4" xfId="0" applyFont="true" applyBorder="true" applyAlignment="true" applyProtection="false">
      <alignment horizontal="general" vertical="center" textRotation="0" wrapText="true" indent="0" shrinkToFit="false"/>
      <protection locked="true" hidden="false"/>
    </xf>
    <xf numFmtId="164" fontId="28" fillId="2" borderId="0" xfId="0" applyFont="true" applyBorder="false" applyAlignment="true" applyProtection="false">
      <alignment horizontal="general" vertical="top" textRotation="0" wrapText="true" indent="0" shrinkToFit="false"/>
      <protection locked="true" hidden="false"/>
    </xf>
    <xf numFmtId="164" fontId="28" fillId="2" borderId="42" xfId="0" applyFont="true" applyBorder="true" applyAlignment="true" applyProtection="false">
      <alignment horizontal="general" vertical="top" textRotation="0" wrapText="true" indent="0" shrinkToFit="false"/>
      <protection locked="true" hidden="false"/>
    </xf>
    <xf numFmtId="164" fontId="44" fillId="2" borderId="0" xfId="0" applyFont="true" applyBorder="false" applyAlignment="true" applyProtection="false">
      <alignment horizontal="general" vertical="top" textRotation="0" wrapText="true" indent="0" shrinkToFit="false"/>
      <protection locked="true" hidden="false"/>
    </xf>
    <xf numFmtId="164" fontId="0" fillId="2" borderId="43" xfId="0" applyFont="false" applyBorder="true" applyAlignment="false" applyProtection="false">
      <alignment horizontal="general" vertical="bottom" textRotation="0" wrapText="false" indent="0" shrinkToFit="false"/>
      <protection locked="true" hidden="false"/>
    </xf>
    <xf numFmtId="169" fontId="16" fillId="2" borderId="0" xfId="0" applyFont="true" applyBorder="false" applyAlignment="false" applyProtection="true">
      <alignment horizontal="general" vertical="bottom" textRotation="0" wrapText="false" indent="0" shrinkToFit="false"/>
      <protection locked="true" hidden="true"/>
    </xf>
    <xf numFmtId="164" fontId="0" fillId="2" borderId="29" xfId="0" applyFont="false" applyBorder="true" applyAlignment="false" applyProtection="false">
      <alignment horizontal="general" vertical="bottom" textRotation="0" wrapText="false" indent="0" shrinkToFit="false"/>
      <protection locked="true" hidden="false"/>
    </xf>
    <xf numFmtId="169" fontId="45" fillId="2" borderId="29" xfId="0" applyFont="true" applyBorder="true" applyAlignment="true" applyProtection="true">
      <alignment horizontal="center" vertical="bottom" textRotation="0" wrapText="true" indent="0" shrinkToFit="false"/>
      <protection locked="true" hidden="true"/>
    </xf>
    <xf numFmtId="164" fontId="25" fillId="7" borderId="0" xfId="0" applyFont="true" applyBorder="false" applyAlignment="true" applyProtection="false">
      <alignment horizontal="left" vertical="bottom" textRotation="0" wrapText="false" indent="0" shrinkToFit="false"/>
      <protection locked="true" hidden="false"/>
    </xf>
    <xf numFmtId="164" fontId="15" fillId="7" borderId="0" xfId="0" applyFont="true" applyBorder="false" applyAlignment="true" applyProtection="false">
      <alignment horizontal="center" vertical="bottom" textRotation="0" wrapText="false" indent="0" shrinkToFit="false"/>
      <protection locked="true" hidden="false"/>
    </xf>
    <xf numFmtId="164" fontId="15" fillId="7" borderId="0" xfId="0" applyFont="true" applyBorder="false" applyAlignment="false" applyProtection="false">
      <alignment horizontal="general" vertical="bottom" textRotation="0" wrapText="false" indent="0" shrinkToFit="false"/>
      <protection locked="true" hidden="false"/>
    </xf>
    <xf numFmtId="164" fontId="15" fillId="7" borderId="0" xfId="0" applyFont="true" applyBorder="false" applyAlignment="false" applyProtection="true">
      <alignment horizontal="general" vertical="bottom" textRotation="0" wrapText="false" indent="0" shrinkToFit="false"/>
      <protection locked="false" hidden="false"/>
    </xf>
    <xf numFmtId="164" fontId="39" fillId="7" borderId="0" xfId="0" applyFont="true" applyBorder="false" applyAlignment="true" applyProtection="true">
      <alignment horizontal="left" vertical="bottom" textRotation="0" wrapText="true" indent="0" shrinkToFit="false"/>
      <protection locked="false" hidden="false"/>
    </xf>
    <xf numFmtId="164" fontId="43" fillId="2" borderId="0" xfId="0" applyFont="true" applyBorder="false" applyAlignment="true" applyProtection="true">
      <alignment horizontal="left" vertical="bottom" textRotation="0" wrapText="true" indent="0" shrinkToFit="false"/>
      <protection locked="false" hidden="false"/>
    </xf>
    <xf numFmtId="164" fontId="22" fillId="0" borderId="4" xfId="0" applyFont="true" applyBorder="true" applyAlignment="true" applyProtection="false">
      <alignment horizontal="center" vertical="center" textRotation="0" wrapText="true" indent="0" shrinkToFit="false"/>
      <protection locked="true" hidden="false"/>
    </xf>
    <xf numFmtId="164" fontId="28" fillId="2" borderId="4" xfId="0" applyFont="true" applyBorder="true" applyAlignment="true" applyProtection="false">
      <alignment horizontal="left" vertical="center" textRotation="0" wrapText="true" indent="0" shrinkToFit="false"/>
      <protection locked="true" hidden="false"/>
    </xf>
    <xf numFmtId="164" fontId="25" fillId="7" borderId="0" xfId="0" applyFont="true" applyBorder="false" applyAlignment="true" applyProtection="false">
      <alignment horizontal="general" vertical="center" textRotation="0" wrapText="false" indent="0" shrinkToFit="false"/>
      <protection locked="true" hidden="false"/>
    </xf>
    <xf numFmtId="164" fontId="16" fillId="7" borderId="0" xfId="0" applyFont="true" applyBorder="false" applyAlignment="true" applyProtection="false">
      <alignment horizontal="center" vertical="bottom" textRotation="0" wrapText="false" indent="0" shrinkToFit="false"/>
      <protection locked="true" hidden="false"/>
    </xf>
    <xf numFmtId="164" fontId="16" fillId="7" borderId="0" xfId="0" applyFont="true" applyBorder="false" applyAlignment="false" applyProtection="false">
      <alignment horizontal="general" vertical="bottom" textRotation="0" wrapText="false" indent="0" shrinkToFit="false"/>
      <protection locked="true" hidden="false"/>
    </xf>
    <xf numFmtId="164" fontId="16" fillId="7" borderId="0" xfId="0" applyFont="true" applyBorder="false" applyAlignment="false" applyProtection="true">
      <alignment horizontal="general" vertical="bottom" textRotation="0" wrapText="false" indent="0" shrinkToFit="false"/>
      <protection locked="false" hidden="false"/>
    </xf>
    <xf numFmtId="164" fontId="46" fillId="7" borderId="0" xfId="0" applyFont="true" applyBorder="false" applyAlignment="true" applyProtection="true">
      <alignment horizontal="left" vertical="bottom" textRotation="0" wrapText="true" indent="0" shrinkToFit="false"/>
      <protection locked="false" hidden="false"/>
    </xf>
    <xf numFmtId="164" fontId="16" fillId="7" borderId="0" xfId="0" applyFont="true" applyBorder="false" applyAlignment="true" applyProtection="false">
      <alignment horizontal="left" vertical="bottom" textRotation="0" wrapText="false" indent="0" shrinkToFit="false"/>
      <protection locked="true" hidden="false"/>
    </xf>
    <xf numFmtId="164" fontId="44" fillId="0" borderId="4" xfId="0" applyFont="true" applyBorder="true" applyAlignment="true" applyProtection="false">
      <alignment horizontal="general" vertical="center" textRotation="0" wrapText="true" indent="0" shrinkToFit="false"/>
      <protection locked="true" hidden="false"/>
    </xf>
    <xf numFmtId="164" fontId="25" fillId="7" borderId="0" xfId="0" applyFont="true" applyBorder="false" applyAlignment="true" applyProtection="false">
      <alignment horizontal="left" vertical="center" textRotation="0" wrapText="true" indent="0" shrinkToFit="false"/>
      <protection locked="true" hidden="false"/>
    </xf>
    <xf numFmtId="164" fontId="47" fillId="2" borderId="0" xfId="0" applyFont="true" applyBorder="false" applyAlignment="true" applyProtection="false">
      <alignment horizontal="general" vertical="top" textRotation="0" wrapText="true" indent="0" shrinkToFit="false"/>
      <protection locked="true" hidden="false"/>
    </xf>
    <xf numFmtId="164" fontId="4" fillId="3" borderId="21" xfId="0" applyFont="true" applyBorder="true" applyAlignment="true" applyProtection="false">
      <alignment horizontal="center" vertical="center" textRotation="0" wrapText="false" indent="0" shrinkToFit="false"/>
      <protection locked="true" hidden="false"/>
    </xf>
    <xf numFmtId="164" fontId="30" fillId="2" borderId="0" xfId="0" applyFont="true" applyBorder="false" applyAlignment="true" applyProtection="false">
      <alignment horizontal="center" vertical="center" textRotation="0" wrapText="false" indent="0" shrinkToFit="false"/>
      <protection locked="true" hidden="false"/>
    </xf>
    <xf numFmtId="164" fontId="30" fillId="2" borderId="40" xfId="0" applyFont="true" applyBorder="true" applyAlignment="true" applyProtection="false">
      <alignment horizontal="center" vertical="center" textRotation="0" wrapText="true" indent="0" shrinkToFit="false"/>
      <protection locked="true" hidden="false"/>
    </xf>
    <xf numFmtId="164" fontId="33" fillId="9" borderId="44" xfId="0" applyFont="true" applyBorder="true" applyAlignment="true" applyProtection="false">
      <alignment horizontal="center" vertical="center" textRotation="0" wrapText="false" indent="0" shrinkToFit="false"/>
      <protection locked="true" hidden="false"/>
    </xf>
    <xf numFmtId="164" fontId="0" fillId="2" borderId="45" xfId="0" applyFont="false" applyBorder="true" applyAlignment="false" applyProtection="false">
      <alignment horizontal="general" vertical="bottom" textRotation="0" wrapText="false" indent="0" shrinkToFit="false"/>
      <protection locked="true" hidden="false"/>
    </xf>
    <xf numFmtId="164" fontId="48" fillId="7" borderId="0" xfId="0" applyFont="true" applyBorder="false" applyAlignment="false" applyProtection="false">
      <alignment horizontal="general" vertical="bottom" textRotation="0" wrapText="false" indent="0" shrinkToFit="false"/>
      <protection locked="true" hidden="false"/>
    </xf>
    <xf numFmtId="164" fontId="28" fillId="0" borderId="46" xfId="0" applyFont="true" applyBorder="true" applyAlignment="true" applyProtection="false">
      <alignment horizontal="general" vertical="center" textRotation="0" wrapText="true" indent="0" shrinkToFit="false"/>
      <protection locked="true" hidden="false"/>
    </xf>
    <xf numFmtId="164" fontId="0" fillId="2" borderId="47" xfId="0" applyFont="false" applyBorder="true" applyAlignment="false" applyProtection="false">
      <alignment horizontal="general" vertical="bottom" textRotation="0" wrapText="false" indent="0" shrinkToFit="false"/>
      <protection locked="true" hidden="false"/>
    </xf>
    <xf numFmtId="164" fontId="28" fillId="0" borderId="48" xfId="0" applyFont="true" applyBorder="true" applyAlignment="true" applyProtection="false">
      <alignment horizontal="general" vertical="center" textRotation="0" wrapText="true" indent="0" shrinkToFit="false"/>
      <protection locked="true" hidden="false"/>
    </xf>
    <xf numFmtId="164" fontId="28" fillId="0" borderId="49" xfId="0" applyFont="true" applyBorder="true" applyAlignment="true" applyProtection="false">
      <alignment horizontal="general" vertical="center" textRotation="0" wrapText="true" indent="0" shrinkToFit="false"/>
      <protection locked="true" hidden="false"/>
    </xf>
    <xf numFmtId="164" fontId="44" fillId="0" borderId="49" xfId="0" applyFont="true" applyBorder="true" applyAlignment="true" applyProtection="false">
      <alignment horizontal="general" vertical="center" textRotation="0" wrapText="true" indent="0" shrinkToFit="false"/>
      <protection locked="true" hidden="false"/>
    </xf>
    <xf numFmtId="164" fontId="44" fillId="0" borderId="46" xfId="0" applyFont="true" applyBorder="true" applyAlignment="true" applyProtection="false">
      <alignment horizontal="general" vertical="center" textRotation="0" wrapText="true" indent="0" shrinkToFit="false"/>
      <protection locked="true" hidden="false"/>
    </xf>
    <xf numFmtId="164" fontId="0" fillId="2" borderId="47" xfId="0" applyFont="false" applyBorder="true" applyAlignment="true" applyProtection="false">
      <alignment horizontal="general" vertical="center" textRotation="0" wrapText="false" indent="0" shrinkToFit="false"/>
      <protection locked="true" hidden="false"/>
    </xf>
    <xf numFmtId="164" fontId="44" fillId="0" borderId="48" xfId="0" applyFont="true" applyBorder="true" applyAlignment="true" applyProtection="false">
      <alignment horizontal="general" vertical="center" textRotation="0" wrapText="true" indent="0" shrinkToFit="false"/>
      <protection locked="true" hidden="false"/>
    </xf>
    <xf numFmtId="164" fontId="28" fillId="0" borderId="50" xfId="0" applyFont="true" applyBorder="true" applyAlignment="true" applyProtection="false">
      <alignment horizontal="general" vertical="center" textRotation="0" wrapText="true" indent="0" shrinkToFit="false"/>
      <protection locked="true" hidden="false"/>
    </xf>
    <xf numFmtId="164" fontId="28" fillId="2" borderId="48" xfId="0" applyFont="true" applyBorder="true" applyAlignment="true" applyProtection="false">
      <alignment horizontal="general" vertical="center" textRotation="0" wrapText="true" indent="0" shrinkToFit="false"/>
      <protection locked="true" hidden="false"/>
    </xf>
    <xf numFmtId="164" fontId="28" fillId="2" borderId="49" xfId="0" applyFont="true" applyBorder="true" applyAlignment="true" applyProtection="false">
      <alignment horizontal="general" vertical="center" textRotation="0" wrapText="true" indent="0" shrinkToFit="false"/>
      <protection locked="true" hidden="false"/>
    </xf>
    <xf numFmtId="164" fontId="16" fillId="7" borderId="0" xfId="0" applyFont="true" applyBorder="false" applyAlignment="true" applyProtection="false">
      <alignment horizontal="general" vertical="center" textRotation="0" wrapText="false" indent="0" shrinkToFit="false"/>
      <protection locked="true" hidden="false"/>
    </xf>
    <xf numFmtId="164" fontId="28" fillId="0" borderId="51" xfId="0" applyFont="true" applyBorder="true" applyAlignment="true" applyProtection="false">
      <alignment horizontal="general" vertical="center" textRotation="0" wrapText="true" indent="0" shrinkToFit="false"/>
      <protection locked="true" hidden="false"/>
    </xf>
    <xf numFmtId="164" fontId="28" fillId="2" borderId="46" xfId="0" applyFont="true" applyBorder="true" applyAlignment="true" applyProtection="false">
      <alignment horizontal="general" vertical="center" textRotation="0" wrapText="true" indent="0" shrinkToFit="false"/>
      <protection locked="true" hidden="false"/>
    </xf>
    <xf numFmtId="164" fontId="28" fillId="2" borderId="48" xfId="0" applyFont="true" applyBorder="true" applyAlignment="true" applyProtection="false">
      <alignment horizontal="general" vertical="top" textRotation="0" wrapText="true" indent="0" shrinkToFit="false"/>
      <protection locked="true" hidden="false"/>
    </xf>
    <xf numFmtId="164" fontId="28" fillId="2" borderId="49" xfId="0" applyFont="true" applyBorder="true" applyAlignment="true" applyProtection="false">
      <alignment horizontal="general" vertical="top" textRotation="0" wrapText="true" indent="0" shrinkToFit="false"/>
      <protection locked="true" hidden="false"/>
    </xf>
    <xf numFmtId="164" fontId="51" fillId="2" borderId="0" xfId="0" applyFont="true" applyBorder="true" applyAlignment="true" applyProtection="false">
      <alignment horizontal="left" vertical="bottom" textRotation="0" wrapText="false" indent="0" shrinkToFit="false"/>
      <protection locked="true" hidden="false"/>
    </xf>
    <xf numFmtId="164" fontId="52" fillId="5" borderId="0" xfId="0" applyFont="true" applyBorder="false" applyAlignment="true" applyProtection="true">
      <alignment horizontal="center" vertical="bottom" textRotation="0" wrapText="false" indent="0" shrinkToFit="false"/>
      <protection locked="false" hidden="false"/>
    </xf>
    <xf numFmtId="164" fontId="30" fillId="2" borderId="52" xfId="0" applyFont="true" applyBorder="true" applyAlignment="true" applyProtection="false">
      <alignment horizontal="center" vertical="center" textRotation="0" wrapText="false" indent="0" shrinkToFit="false"/>
      <protection locked="true" hidden="false"/>
    </xf>
    <xf numFmtId="164" fontId="30" fillId="2" borderId="53" xfId="0" applyFont="true" applyBorder="true" applyAlignment="true" applyProtection="false">
      <alignment horizontal="center" vertical="center" textRotation="0" wrapText="false" indent="0" shrinkToFit="false"/>
      <protection locked="true" hidden="false"/>
    </xf>
    <xf numFmtId="164" fontId="46" fillId="7" borderId="0" xfId="0" applyFont="true" applyBorder="false" applyAlignment="true" applyProtection="false">
      <alignment horizontal="left" vertical="bottom" textRotation="0" wrapText="true" indent="0" shrinkToFit="false"/>
      <protection locked="true" hidden="false"/>
    </xf>
    <xf numFmtId="164" fontId="43" fillId="2" borderId="0" xfId="0" applyFont="true" applyBorder="false" applyAlignment="true" applyProtection="false">
      <alignment horizontal="left" vertical="bottom" textRotation="0" wrapText="true" indent="0" shrinkToFit="false"/>
      <protection locked="true" hidden="false"/>
    </xf>
    <xf numFmtId="164" fontId="16" fillId="2" borderId="0" xfId="0" applyFont="true" applyBorder="false" applyAlignment="true" applyProtection="false">
      <alignment horizontal="general" vertical="bottom" textRotation="0" wrapText="true" indent="0" shrinkToFit="false"/>
      <protection locked="true" hidden="false"/>
    </xf>
    <xf numFmtId="164" fontId="28" fillId="0" borderId="4" xfId="0" applyFont="true" applyBorder="true" applyAlignment="true" applyProtection="false">
      <alignment horizontal="left" vertical="center" textRotation="0" wrapText="true" indent="0" shrinkToFit="false"/>
      <protection locked="true" hidden="false"/>
    </xf>
    <xf numFmtId="164" fontId="44" fillId="2" borderId="4" xfId="0" applyFont="true" applyBorder="true" applyAlignment="true" applyProtection="false">
      <alignment horizontal="left" vertical="center" textRotation="0" wrapText="true" indent="0" shrinkToFit="false"/>
      <protection locked="true" hidden="false"/>
    </xf>
    <xf numFmtId="164" fontId="44" fillId="2" borderId="48" xfId="0" applyFont="true" applyBorder="true" applyAlignment="true" applyProtection="false">
      <alignment horizontal="left" vertical="center" textRotation="0" wrapText="true" indent="0" shrinkToFit="false"/>
      <protection locked="true" hidden="false"/>
    </xf>
    <xf numFmtId="164" fontId="28" fillId="2" borderId="38" xfId="0" applyFont="true" applyBorder="true" applyAlignment="true" applyProtection="false">
      <alignment horizontal="left" vertical="center" textRotation="0" wrapText="true" indent="0" shrinkToFit="false"/>
      <protection locked="true" hidden="false"/>
    </xf>
    <xf numFmtId="164" fontId="28" fillId="2" borderId="54" xfId="0" applyFont="true" applyBorder="true" applyAlignment="true" applyProtection="false">
      <alignment horizontal="left" vertical="center" textRotation="0" wrapText="true" indent="0" shrinkToFit="false"/>
      <protection locked="true" hidden="false"/>
    </xf>
    <xf numFmtId="164" fontId="25" fillId="7" borderId="0" xfId="0" applyFont="true" applyBorder="false" applyAlignment="false" applyProtection="false">
      <alignment horizontal="general" vertical="bottom" textRotation="0" wrapText="false" indent="0" shrinkToFit="false"/>
      <protection locked="true" hidden="false"/>
    </xf>
    <xf numFmtId="164" fontId="22" fillId="0" borderId="55" xfId="0" applyFont="true" applyBorder="true" applyAlignment="true" applyProtection="false">
      <alignment horizontal="center" vertical="center" textRotation="0" wrapText="true" indent="0" shrinkToFit="false"/>
      <protection locked="true" hidden="false"/>
    </xf>
    <xf numFmtId="164" fontId="28" fillId="0" borderId="55" xfId="0" applyFont="true" applyBorder="true" applyAlignment="true" applyProtection="false">
      <alignment horizontal="general" vertical="center" textRotation="0" wrapText="true" indent="0" shrinkToFit="false"/>
      <protection locked="true" hidden="false"/>
    </xf>
    <xf numFmtId="164" fontId="53" fillId="7" borderId="38" xfId="0" applyFont="true" applyBorder="true" applyAlignment="true" applyProtection="false">
      <alignment horizontal="general" vertical="center" textRotation="0" wrapText="true" indent="0" shrinkToFit="false"/>
      <protection locked="true" hidden="false"/>
    </xf>
    <xf numFmtId="164" fontId="42" fillId="2" borderId="4" xfId="0" applyFont="true" applyBorder="true" applyAlignment="true" applyProtection="false">
      <alignment horizontal="center" vertical="center" textRotation="0" wrapText="false" indent="0" shrinkToFit="false"/>
      <protection locked="true" hidden="false"/>
    </xf>
    <xf numFmtId="164" fontId="43" fillId="2" borderId="4" xfId="0" applyFont="true" applyBorder="true" applyAlignment="true" applyProtection="false">
      <alignment horizontal="left" vertical="center" textRotation="0" wrapText="true" indent="0" shrinkToFit="false"/>
      <protection locked="true" hidden="false"/>
    </xf>
    <xf numFmtId="164" fontId="43" fillId="5" borderId="4" xfId="0" applyFont="true" applyBorder="true" applyAlignment="true" applyProtection="false">
      <alignment horizontal="left" vertical="center" textRotation="0" wrapText="true" indent="0" shrinkToFit="false"/>
      <protection locked="true" hidden="false"/>
    </xf>
    <xf numFmtId="164" fontId="44" fillId="2" borderId="54" xfId="0" applyFont="true" applyBorder="true" applyAlignment="true" applyProtection="false">
      <alignment horizontal="left" vertical="center" textRotation="0" wrapText="true" indent="0" shrinkToFit="false"/>
      <protection locked="true" hidden="false"/>
    </xf>
    <xf numFmtId="164" fontId="42" fillId="0" borderId="4" xfId="0" applyFont="true" applyBorder="true" applyAlignment="true" applyProtection="false">
      <alignment horizontal="center" vertical="center" textRotation="0" wrapText="false" indent="0" shrinkToFit="false"/>
      <protection locked="true" hidden="false"/>
    </xf>
    <xf numFmtId="164" fontId="43" fillId="0" borderId="4" xfId="0" applyFont="true" applyBorder="true" applyAlignment="true" applyProtection="false">
      <alignment horizontal="left" vertical="center" textRotation="0" wrapText="true" indent="0" shrinkToFit="false"/>
      <protection locked="true" hidden="false"/>
    </xf>
    <xf numFmtId="164" fontId="28" fillId="2" borderId="48" xfId="0" applyFont="true" applyBorder="true" applyAlignment="true" applyProtection="false">
      <alignment horizontal="left" vertical="center" textRotation="0" wrapText="true" indent="0" shrinkToFit="false"/>
      <protection locked="true" hidden="false"/>
    </xf>
    <xf numFmtId="164" fontId="28" fillId="0" borderId="4" xfId="0" applyFont="true" applyBorder="true" applyAlignment="true" applyProtection="false">
      <alignment horizontal="general" vertical="top" textRotation="0" wrapText="true" indent="0" shrinkToFit="false"/>
      <protection locked="true" hidden="false"/>
    </xf>
    <xf numFmtId="164" fontId="52" fillId="2" borderId="4" xfId="0" applyFont="true" applyBorder="true" applyAlignment="true" applyProtection="false">
      <alignment horizontal="center" vertical="center" textRotation="0" wrapText="true" indent="0" shrinkToFit="false"/>
      <protection locked="true" hidden="false"/>
    </xf>
    <xf numFmtId="164" fontId="28" fillId="2" borderId="51" xfId="0" applyFont="true" applyBorder="true" applyAlignment="true" applyProtection="false">
      <alignment horizontal="general" vertical="center" textRotation="0" wrapText="true" indent="0" shrinkToFit="false"/>
      <protection locked="true" hidden="false"/>
    </xf>
    <xf numFmtId="164" fontId="54" fillId="0" borderId="0" xfId="0" applyFont="true" applyBorder="false" applyAlignment="false" applyProtection="false">
      <alignment horizontal="general" vertical="bottom" textRotation="0" wrapText="false" indent="0" shrinkToFit="false"/>
      <protection locked="true" hidden="false"/>
    </xf>
    <xf numFmtId="164" fontId="44" fillId="0" borderId="4" xfId="0" applyFont="true" applyBorder="true" applyAlignment="true" applyProtection="false">
      <alignment horizontal="left" vertical="center" textRotation="0" wrapText="true" indent="0" shrinkToFit="false"/>
      <protection locked="true" hidden="false"/>
    </xf>
    <xf numFmtId="164" fontId="44" fillId="0" borderId="48" xfId="0" applyFont="true" applyBorder="true" applyAlignment="true" applyProtection="false">
      <alignment horizontal="left" vertical="center" textRotation="0" wrapText="true" indent="0" shrinkToFit="false"/>
      <protection locked="true" hidden="false"/>
    </xf>
    <xf numFmtId="164" fontId="44" fillId="0" borderId="54" xfId="0" applyFont="true" applyBorder="true" applyAlignment="true" applyProtection="false">
      <alignment horizontal="left" vertical="center" textRotation="0" wrapText="true" indent="0" shrinkToFit="false"/>
      <protection locked="true" hidden="false"/>
    </xf>
    <xf numFmtId="164" fontId="44" fillId="0" borderId="49" xfId="0" applyFont="true" applyBorder="true" applyAlignment="true" applyProtection="false">
      <alignment horizontal="left" vertical="center" textRotation="0" wrapText="true" indent="0" shrinkToFit="false"/>
      <protection locked="true" hidden="false"/>
    </xf>
    <xf numFmtId="164" fontId="41" fillId="0" borderId="56" xfId="0" applyFont="true" applyBorder="true" applyAlignment="true" applyProtection="false">
      <alignment horizontal="center" vertical="center" textRotation="0" wrapText="true" indent="0" shrinkToFit="false"/>
      <protection locked="true" hidden="false"/>
    </xf>
    <xf numFmtId="164" fontId="42" fillId="0" borderId="4" xfId="0" applyFont="true" applyBorder="true" applyAlignment="true" applyProtection="true">
      <alignment horizontal="center" vertical="center" textRotation="0" wrapText="false" indent="0" shrinkToFit="false"/>
      <protection locked="false" hidden="false"/>
    </xf>
    <xf numFmtId="164" fontId="43" fillId="0" borderId="4" xfId="0" applyFont="true" applyBorder="true" applyAlignment="true" applyProtection="true">
      <alignment horizontal="left" vertical="center" textRotation="0" wrapText="true" indent="0" shrinkToFit="false"/>
      <protection locked="false" hidden="false"/>
    </xf>
    <xf numFmtId="164" fontId="0" fillId="12" borderId="0" xfId="0" applyFont="false" applyBorder="false" applyAlignment="false" applyProtection="false">
      <alignment horizontal="general" vertical="bottom" textRotation="0" wrapText="false" indent="0" shrinkToFit="false"/>
      <protection locked="true" hidden="false"/>
    </xf>
    <xf numFmtId="164" fontId="0" fillId="12" borderId="0" xfId="0" applyFont="false" applyBorder="false" applyAlignment="true" applyProtection="false">
      <alignment horizontal="left" vertical="bottom" textRotation="0" wrapText="true" indent="0" shrinkToFit="false"/>
      <protection locked="true" hidden="false"/>
    </xf>
    <xf numFmtId="164" fontId="4" fillId="3" borderId="3" xfId="0" applyFont="true" applyBorder="true" applyAlignment="true" applyProtection="false">
      <alignment horizontal="general" vertical="center" textRotation="0" wrapText="false" indent="0" shrinkToFit="false"/>
      <protection locked="true" hidden="false"/>
    </xf>
    <xf numFmtId="164" fontId="4" fillId="3" borderId="5" xfId="0" applyFont="true" applyBorder="true" applyAlignment="true" applyProtection="false">
      <alignment horizontal="general" vertical="center" textRotation="0" wrapText="false" indent="0" shrinkToFit="false"/>
      <protection locked="true" hidden="false"/>
    </xf>
    <xf numFmtId="164" fontId="4" fillId="2" borderId="0" xfId="0" applyFont="true" applyBorder="false" applyAlignment="true" applyProtection="false">
      <alignment horizontal="general" vertical="center" textRotation="0" wrapText="false" indent="0" shrinkToFit="false"/>
      <protection locked="true" hidden="false"/>
    </xf>
    <xf numFmtId="164" fontId="4" fillId="2" borderId="3" xfId="0" applyFont="true" applyBorder="true" applyAlignment="true" applyProtection="false">
      <alignment horizontal="general" vertical="center" textRotation="0" wrapText="false" indent="0" shrinkToFit="false"/>
      <protection locked="true" hidden="false"/>
    </xf>
    <xf numFmtId="164" fontId="4" fillId="2" borderId="5" xfId="0" applyFont="true" applyBorder="true" applyAlignment="true" applyProtection="false">
      <alignment horizontal="general" vertical="center" textRotation="0" wrapText="false" indent="0" shrinkToFit="false"/>
      <protection locked="true" hidden="false"/>
    </xf>
    <xf numFmtId="164" fontId="4" fillId="3" borderId="8" xfId="0" applyFont="true" applyBorder="true" applyAlignment="true" applyProtection="false">
      <alignment horizontal="general" vertical="center" textRotation="0" wrapText="false" indent="0" shrinkToFit="false"/>
      <protection locked="true" hidden="false"/>
    </xf>
    <xf numFmtId="164" fontId="5" fillId="12" borderId="0" xfId="0" applyFont="true" applyBorder="false" applyAlignment="true" applyProtection="false">
      <alignment horizontal="center" vertical="center" textRotation="0" wrapText="false" indent="0" shrinkToFit="false"/>
      <protection locked="true" hidden="false"/>
    </xf>
    <xf numFmtId="164" fontId="5" fillId="2" borderId="23" xfId="0" applyFont="true" applyBorder="true" applyAlignment="true" applyProtection="false">
      <alignment horizontal="center" vertical="center" textRotation="0" wrapText="false" indent="0" shrinkToFit="false"/>
      <protection locked="true" hidden="false"/>
    </xf>
    <xf numFmtId="164" fontId="0" fillId="2" borderId="28" xfId="0" applyFont="false" applyBorder="true" applyAlignment="false" applyProtection="false">
      <alignment horizontal="general" vertical="bottom" textRotation="0" wrapText="fals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4" fontId="55" fillId="3" borderId="0" xfId="0" applyFont="true" applyBorder="false" applyAlignment="false" applyProtection="false">
      <alignment horizontal="general" vertical="bottom" textRotation="0" wrapText="false" indent="0" shrinkToFit="false"/>
      <protection locked="true" hidden="false"/>
    </xf>
    <xf numFmtId="164" fontId="4" fillId="7" borderId="3" xfId="0" applyFont="true" applyBorder="true" applyAlignment="true" applyProtection="false">
      <alignment horizontal="center" vertical="center" textRotation="0" wrapText="false" indent="0" shrinkToFit="false"/>
      <protection locked="true" hidden="false"/>
    </xf>
    <xf numFmtId="164" fontId="4" fillId="13" borderId="1" xfId="0" applyFont="true" applyBorder="true" applyAlignment="true" applyProtection="false">
      <alignment horizontal="center" vertical="center" textRotation="0" wrapText="false" indent="0" shrinkToFit="false"/>
      <protection locked="true" hidden="false"/>
    </xf>
    <xf numFmtId="164" fontId="4" fillId="14" borderId="3" xfId="0" applyFont="true" applyBorder="true" applyAlignment="true" applyProtection="false">
      <alignment horizontal="center" vertical="center" textRotation="0" wrapText="false" indent="0" shrinkToFit="false"/>
      <protection locked="true" hidden="false"/>
    </xf>
    <xf numFmtId="164" fontId="15" fillId="2" borderId="0" xfId="0" applyFont="true" applyBorder="false" applyAlignment="true" applyProtection="false">
      <alignment horizontal="general" vertical="center" textRotation="0" wrapText="false" indent="0" shrinkToFit="false"/>
      <protection locked="true" hidden="false"/>
    </xf>
    <xf numFmtId="170" fontId="52" fillId="2" borderId="0" xfId="19" applyFont="true" applyBorder="true" applyAlignment="true" applyProtection="true">
      <alignment horizontal="general" vertical="center" textRotation="0" wrapText="false" indent="0" shrinkToFit="false"/>
      <protection locked="true" hidden="false"/>
    </xf>
    <xf numFmtId="170" fontId="52" fillId="2" borderId="0" xfId="19" applyFont="true" applyBorder="true" applyAlignment="true" applyProtection="true">
      <alignment horizontal="general" vertical="center" textRotation="0" wrapText="false" indent="0" shrinkToFit="false"/>
      <protection locked="false" hidden="false"/>
    </xf>
    <xf numFmtId="164" fontId="15" fillId="3" borderId="1" xfId="0" applyFont="true" applyBorder="true" applyAlignment="true" applyProtection="false">
      <alignment horizontal="general" vertical="center" textRotation="0" wrapText="false" indent="0" shrinkToFit="false"/>
      <protection locked="true" hidden="false"/>
    </xf>
    <xf numFmtId="164" fontId="52" fillId="5" borderId="1" xfId="19" applyFont="true" applyBorder="true" applyAlignment="true" applyProtection="true">
      <alignment horizontal="center" vertical="center" textRotation="0" wrapText="true" indent="0" shrinkToFit="false"/>
      <protection locked="false" hidden="false"/>
    </xf>
    <xf numFmtId="164" fontId="15" fillId="7" borderId="1" xfId="0" applyFont="true" applyBorder="true" applyAlignment="true" applyProtection="false">
      <alignment horizontal="general" vertical="center" textRotation="0" wrapText="false" indent="0" shrinkToFit="false"/>
      <protection locked="true" hidden="false"/>
    </xf>
    <xf numFmtId="164" fontId="15" fillId="13" borderId="1" xfId="0" applyFont="true" applyBorder="true" applyAlignment="true" applyProtection="false">
      <alignment horizontal="general" vertical="center" textRotation="0" wrapText="false" indent="0" shrinkToFit="false"/>
      <protection locked="true" hidden="false"/>
    </xf>
    <xf numFmtId="164" fontId="15" fillId="14" borderId="1" xfId="0" applyFont="true" applyBorder="true" applyAlignment="true" applyProtection="false">
      <alignment horizontal="general" vertical="center" textRotation="0" wrapText="false" indent="0" shrinkToFit="false"/>
      <protection locked="true" hidden="false"/>
    </xf>
    <xf numFmtId="164" fontId="0" fillId="2" borderId="57" xfId="0" applyFont="false" applyBorder="true" applyAlignment="false" applyProtection="false">
      <alignment horizontal="general" vertical="bottom" textRotation="0" wrapText="false" indent="0" shrinkToFit="false"/>
      <protection locked="true" hidden="false"/>
    </xf>
    <xf numFmtId="170" fontId="55" fillId="3" borderId="36" xfId="19" applyFont="true" applyBorder="true" applyAlignment="true" applyProtection="true">
      <alignment horizontal="general" vertical="center" textRotation="0" wrapText="false" indent="0" shrinkToFit="false"/>
      <protection locked="true" hidden="false"/>
    </xf>
    <xf numFmtId="170" fontId="55" fillId="3" borderId="1" xfId="0" applyFont="true" applyBorder="true" applyAlignment="true" applyProtection="false">
      <alignment horizontal="center" vertical="center" textRotation="0" wrapText="false" indent="0" shrinkToFit="false"/>
      <protection locked="true" hidden="false"/>
    </xf>
    <xf numFmtId="170" fontId="55" fillId="7" borderId="1" xfId="0" applyFont="true" applyBorder="true" applyAlignment="true" applyProtection="false">
      <alignment horizontal="center" vertical="center" textRotation="0" wrapText="false" indent="0" shrinkToFit="false"/>
      <protection locked="true" hidden="false"/>
    </xf>
    <xf numFmtId="170" fontId="52" fillId="12" borderId="0" xfId="19" applyFont="true" applyBorder="true" applyAlignment="true" applyProtection="true">
      <alignment horizontal="left" vertical="center" textRotation="0" wrapText="false" indent="0" shrinkToFit="false"/>
      <protection locked="true" hidden="false"/>
    </xf>
    <xf numFmtId="170" fontId="55" fillId="13" borderId="1" xfId="19" applyFont="true" applyBorder="true" applyAlignment="true" applyProtection="true">
      <alignment horizontal="center" vertical="center" textRotation="0" wrapText="false" indent="0" shrinkToFit="false"/>
      <protection locked="true" hidden="false"/>
    </xf>
    <xf numFmtId="170" fontId="52" fillId="2" borderId="0" xfId="19" applyFont="true" applyBorder="true" applyAlignment="true" applyProtection="true">
      <alignment horizontal="left" vertical="center" textRotation="0" wrapText="false" indent="0" shrinkToFit="false"/>
      <protection locked="true" hidden="false"/>
    </xf>
    <xf numFmtId="170" fontId="55" fillId="14" borderId="1" xfId="19" applyFont="true" applyBorder="true" applyAlignment="true" applyProtection="true">
      <alignment horizontal="center" vertical="center" textRotation="0" wrapText="false" indent="0" shrinkToFit="false"/>
      <protection locked="true" hidden="false"/>
    </xf>
    <xf numFmtId="164" fontId="16" fillId="2" borderId="3" xfId="0" applyFont="true" applyBorder="true" applyAlignment="false" applyProtection="false">
      <alignment horizontal="general" vertical="bottom" textRotation="0" wrapText="false" indent="0" shrinkToFit="false"/>
      <protection locked="true" hidden="false"/>
    </xf>
    <xf numFmtId="164" fontId="15" fillId="2" borderId="0" xfId="0" applyFont="true" applyBorder="false" applyAlignment="true" applyProtection="true">
      <alignment horizontal="general" vertical="center" textRotation="0" wrapText="false" indent="0" shrinkToFit="false"/>
      <protection locked="false" hidden="false"/>
    </xf>
    <xf numFmtId="164" fontId="0" fillId="5" borderId="1" xfId="0" applyFont="false" applyBorder="true" applyAlignment="true" applyProtection="true">
      <alignment horizontal="center" vertical="center" textRotation="0" wrapText="false" indent="0" shrinkToFit="false"/>
      <protection locked="false" hidden="false"/>
    </xf>
    <xf numFmtId="164" fontId="16" fillId="2" borderId="0" xfId="0" applyFont="true" applyBorder="false" applyAlignment="false" applyProtection="false">
      <alignment horizontal="general" vertical="bottom" textRotation="0" wrapText="false" indent="0" shrinkToFit="false"/>
      <protection locked="true" hidden="false"/>
    </xf>
    <xf numFmtId="169" fontId="0" fillId="5" borderId="1" xfId="0" applyFont="false" applyBorder="true" applyAlignment="true" applyProtection="true">
      <alignment horizontal="center" vertical="bottom" textRotation="0" wrapText="false" indent="0" shrinkToFit="false"/>
      <protection locked="false" hidden="false"/>
    </xf>
    <xf numFmtId="164" fontId="16" fillId="12" borderId="0" xfId="0" applyFont="true" applyBorder="false" applyAlignment="false" applyProtection="false">
      <alignment horizontal="general" vertical="bottom" textRotation="0" wrapText="false" indent="0" shrinkToFit="false"/>
      <protection locked="true" hidden="false"/>
    </xf>
    <xf numFmtId="164" fontId="16" fillId="5" borderId="1" xfId="0" applyFont="true" applyBorder="true" applyAlignment="true" applyProtection="true">
      <alignment horizontal="center" vertical="center" textRotation="0" wrapText="false" indent="0" shrinkToFit="false"/>
      <protection locked="false" hidden="false"/>
    </xf>
    <xf numFmtId="164" fontId="15" fillId="2" borderId="0" xfId="0" applyFont="true" applyBorder="false" applyAlignment="true" applyProtection="false">
      <alignment horizontal="general" vertical="center" textRotation="0" wrapText="true" indent="0" shrinkToFit="false"/>
      <protection locked="true" hidden="false"/>
    </xf>
    <xf numFmtId="164" fontId="52" fillId="2" borderId="0" xfId="19" applyFont="true" applyBorder="true" applyAlignment="true" applyProtection="true">
      <alignment horizontal="general" vertical="center" textRotation="0" wrapText="true" indent="0" shrinkToFit="false"/>
      <protection locked="true" hidden="false"/>
    </xf>
    <xf numFmtId="164" fontId="52" fillId="2" borderId="0" xfId="19" applyFont="true" applyBorder="true" applyAlignment="true" applyProtection="true">
      <alignment horizontal="general" vertical="center" textRotation="0" wrapText="true" indent="0" shrinkToFit="false"/>
      <protection locked="false" hidden="false"/>
    </xf>
    <xf numFmtId="164" fontId="15" fillId="3" borderId="1" xfId="0" applyFont="true" applyBorder="true" applyAlignment="true" applyProtection="false">
      <alignment horizontal="general" vertical="center" textRotation="0" wrapText="true" indent="0" shrinkToFit="false"/>
      <protection locked="true" hidden="false"/>
    </xf>
    <xf numFmtId="164" fontId="0" fillId="5" borderId="1" xfId="19" applyFont="true" applyBorder="true" applyAlignment="true" applyProtection="true">
      <alignment horizontal="center" vertical="center" textRotation="0" wrapText="true" indent="0" shrinkToFit="false"/>
      <protection locked="false" hidden="false"/>
    </xf>
    <xf numFmtId="164" fontId="15" fillId="7" borderId="1" xfId="0" applyFont="true" applyBorder="true" applyAlignment="true" applyProtection="false">
      <alignment horizontal="general" vertical="center" textRotation="0" wrapText="true" indent="0" shrinkToFit="false"/>
      <protection locked="true" hidden="false"/>
    </xf>
    <xf numFmtId="164" fontId="0" fillId="12" borderId="0" xfId="0" applyFont="false" applyBorder="false" applyAlignment="true" applyProtection="false">
      <alignment horizontal="left" vertical="center" textRotation="0" wrapText="true" indent="0" shrinkToFit="false"/>
      <protection locked="true" hidden="false"/>
    </xf>
    <xf numFmtId="164" fontId="15" fillId="13" borderId="1" xfId="0" applyFont="true" applyBorder="true" applyAlignment="true" applyProtection="false">
      <alignment horizontal="general" vertical="center" textRotation="0" wrapText="true" indent="0" shrinkToFit="false"/>
      <protection locked="true" hidden="false"/>
    </xf>
    <xf numFmtId="164" fontId="0" fillId="2" borderId="0" xfId="0" applyFont="false" applyBorder="false" applyAlignment="true" applyProtection="false">
      <alignment horizontal="left" vertical="center" textRotation="0" wrapText="true" indent="0" shrinkToFit="false"/>
      <protection locked="true" hidden="false"/>
    </xf>
    <xf numFmtId="164" fontId="15" fillId="14" borderId="1" xfId="0" applyFont="true" applyBorder="true" applyAlignment="true" applyProtection="false">
      <alignment horizontal="general" vertical="center" textRotation="0" wrapText="true" indent="0" shrinkToFit="false"/>
      <protection locked="true" hidden="false"/>
    </xf>
    <xf numFmtId="170" fontId="52" fillId="5" borderId="1" xfId="19" applyFont="true" applyBorder="true" applyAlignment="true" applyProtection="true">
      <alignment horizontal="center" vertical="center" textRotation="0" wrapText="true" indent="0" shrinkToFit="false"/>
      <protection locked="false" hidden="false"/>
    </xf>
    <xf numFmtId="164" fontId="10" fillId="2" borderId="6" xfId="0" applyFont="true" applyBorder="true" applyAlignment="true" applyProtection="false">
      <alignment horizontal="general" vertical="center" textRotation="0" wrapText="false" indent="0" shrinkToFit="false"/>
      <protection locked="true" hidden="false"/>
    </xf>
    <xf numFmtId="170" fontId="52" fillId="2" borderId="21" xfId="19" applyFont="true" applyBorder="true" applyAlignment="true" applyProtection="true">
      <alignment horizontal="center" vertical="center" textRotation="0" wrapText="false" indent="0" shrinkToFit="false"/>
      <protection locked="true" hidden="false"/>
    </xf>
    <xf numFmtId="170" fontId="52" fillId="2" borderId="0" xfId="19" applyFont="true" applyBorder="true" applyAlignment="true" applyProtection="true">
      <alignment horizontal="center" vertical="center" textRotation="0" wrapText="false" indent="0" shrinkToFit="false"/>
      <protection locked="true" hidden="false"/>
    </xf>
    <xf numFmtId="170" fontId="52" fillId="2" borderId="7" xfId="19" applyFont="true" applyBorder="true" applyAlignment="true" applyProtection="true">
      <alignment horizontal="center" vertical="center" textRotation="0" wrapText="false" indent="0" shrinkToFit="false"/>
      <protection locked="false" hidden="false"/>
    </xf>
    <xf numFmtId="164" fontId="10" fillId="2" borderId="1" xfId="0" applyFont="true" applyBorder="true" applyAlignment="true" applyProtection="false">
      <alignment horizontal="general" vertical="center" textRotation="0" wrapText="false" indent="0" shrinkToFit="false"/>
      <protection locked="true" hidden="false"/>
    </xf>
    <xf numFmtId="170" fontId="52" fillId="2" borderId="3" xfId="19" applyFont="true" applyBorder="true" applyAlignment="true" applyProtection="true">
      <alignment horizontal="center" vertical="center" textRotation="0" wrapText="false" indent="0" shrinkToFit="false"/>
      <protection locked="true" hidden="false"/>
    </xf>
    <xf numFmtId="170" fontId="52" fillId="2" borderId="23" xfId="19" applyFont="true" applyBorder="true" applyAlignment="true" applyProtection="true">
      <alignment horizontal="center" vertical="center" textRotation="0" wrapText="false" indent="0" shrinkToFit="false"/>
      <protection locked="true" hidden="false"/>
    </xf>
    <xf numFmtId="170" fontId="52" fillId="2" borderId="5" xfId="19" applyFont="true" applyBorder="true" applyAlignment="true" applyProtection="true">
      <alignment horizontal="center" vertical="center" textRotation="0" wrapText="false" indent="0" shrinkToFit="false"/>
      <protection locked="true" hidden="false"/>
    </xf>
    <xf numFmtId="164" fontId="15" fillId="2" borderId="0" xfId="0" applyFont="true" applyBorder="false" applyAlignment="true" applyProtection="false">
      <alignment horizontal="center" vertical="center" textRotation="0" wrapText="true" indent="0" shrinkToFit="false"/>
      <protection locked="true" hidden="false"/>
    </xf>
    <xf numFmtId="164" fontId="16" fillId="2" borderId="0" xfId="0" applyFont="true" applyBorder="true" applyAlignment="true" applyProtection="false">
      <alignment horizontal="center" vertical="center" textRotation="0" wrapText="false" indent="0" shrinkToFit="false"/>
      <protection locked="true" hidden="false"/>
    </xf>
    <xf numFmtId="164" fontId="16" fillId="2" borderId="0" xfId="0" applyFont="true" applyBorder="false" applyAlignment="true" applyProtection="false">
      <alignment horizontal="center" vertical="center" textRotation="0" wrapText="false" indent="0" shrinkToFit="false"/>
      <protection locked="true" hidden="false"/>
    </xf>
    <xf numFmtId="164" fontId="16" fillId="2" borderId="0" xfId="0" applyFont="true" applyBorder="false" applyAlignment="true" applyProtection="true">
      <alignment horizontal="center" vertical="center" textRotation="0" wrapText="false" indent="0" shrinkToFit="false"/>
      <protection locked="false" hidden="false"/>
    </xf>
    <xf numFmtId="164" fontId="15" fillId="3" borderId="0" xfId="0" applyFont="true" applyBorder="false" applyAlignment="true" applyProtection="false">
      <alignment horizontal="center" vertical="center" textRotation="0" wrapText="true" indent="0" shrinkToFit="false"/>
      <protection locked="true" hidden="false"/>
    </xf>
    <xf numFmtId="164" fontId="16" fillId="3" borderId="4" xfId="0" applyFont="true" applyBorder="true" applyAlignment="true" applyProtection="false">
      <alignment horizontal="center" vertical="center" textRotation="0" wrapText="false" indent="0" shrinkToFit="false"/>
      <protection locked="true" hidden="false"/>
    </xf>
    <xf numFmtId="164" fontId="16" fillId="3" borderId="56" xfId="0" applyFont="true" applyBorder="true" applyAlignment="true" applyProtection="false">
      <alignment horizontal="center" vertical="center" textRotation="0" wrapText="false" indent="0" shrinkToFit="false"/>
      <protection locked="true" hidden="false"/>
    </xf>
    <xf numFmtId="164" fontId="16" fillId="7" borderId="4" xfId="0" applyFont="true" applyBorder="true" applyAlignment="true" applyProtection="false">
      <alignment horizontal="center" vertical="center" textRotation="0" wrapText="false" indent="0" shrinkToFit="false"/>
      <protection locked="true" hidden="false"/>
    </xf>
    <xf numFmtId="164" fontId="16" fillId="7" borderId="56" xfId="0" applyFont="true" applyBorder="true" applyAlignment="true" applyProtection="false">
      <alignment horizontal="center" vertical="center" textRotation="0" wrapText="false" indent="0" shrinkToFit="false"/>
      <protection locked="true" hidden="false"/>
    </xf>
    <xf numFmtId="164" fontId="16" fillId="13" borderId="4" xfId="0" applyFont="true" applyBorder="true" applyAlignment="true" applyProtection="false">
      <alignment horizontal="center" vertical="center" textRotation="0" wrapText="false" indent="0" shrinkToFit="false"/>
      <protection locked="true" hidden="false"/>
    </xf>
    <xf numFmtId="164" fontId="16" fillId="13" borderId="56" xfId="0" applyFont="true" applyBorder="true" applyAlignment="true" applyProtection="false">
      <alignment horizontal="center" vertical="center" textRotation="0" wrapText="false" indent="0" shrinkToFit="false"/>
      <protection locked="true" hidden="false"/>
    </xf>
    <xf numFmtId="164" fontId="16" fillId="14" borderId="4" xfId="0" applyFont="true" applyBorder="true" applyAlignment="true" applyProtection="false">
      <alignment horizontal="center" vertical="center" textRotation="0" wrapText="false" indent="0" shrinkToFit="false"/>
      <protection locked="true" hidden="false"/>
    </xf>
    <xf numFmtId="164" fontId="16" fillId="14" borderId="56" xfId="0" applyFont="true" applyBorder="true" applyAlignment="true" applyProtection="false">
      <alignment horizontal="center" vertical="center" textRotation="0" wrapText="false" indent="0" shrinkToFit="false"/>
      <protection locked="true" hidden="false"/>
    </xf>
    <xf numFmtId="164" fontId="16" fillId="14" borderId="4" xfId="0" applyFont="true" applyBorder="true" applyAlignment="true" applyProtection="true">
      <alignment horizontal="center" vertical="center" textRotation="0" wrapText="false" indent="0" shrinkToFit="false"/>
      <protection locked="false" hidden="false"/>
    </xf>
    <xf numFmtId="164" fontId="15" fillId="2" borderId="0" xfId="0" applyFont="true" applyBorder="false" applyAlignment="true" applyProtection="false">
      <alignment horizontal="center" vertical="center" textRotation="0" wrapText="false" indent="0" shrinkToFit="false"/>
      <protection locked="true" hidden="false"/>
    </xf>
    <xf numFmtId="164" fontId="16" fillId="2" borderId="0" xfId="0" applyFont="true" applyBorder="true" applyAlignment="true" applyProtection="false">
      <alignment horizontal="center" vertical="center" textRotation="0" wrapText="true" indent="0" shrinkToFit="false"/>
      <protection locked="true" hidden="false"/>
    </xf>
    <xf numFmtId="164" fontId="16" fillId="2" borderId="0" xfId="0" applyFont="true" applyBorder="false" applyAlignment="true" applyProtection="false">
      <alignment horizontal="general" vertical="center" textRotation="0" wrapText="true" indent="0" shrinkToFit="false"/>
      <protection locked="true" hidden="false"/>
    </xf>
    <xf numFmtId="164" fontId="16" fillId="2" borderId="0" xfId="0" applyFont="true" applyBorder="false" applyAlignment="true" applyProtection="true">
      <alignment horizontal="general" vertical="center" textRotation="0" wrapText="true" indent="0" shrinkToFit="false"/>
      <protection locked="false" hidden="false"/>
    </xf>
    <xf numFmtId="164" fontId="15" fillId="3" borderId="0" xfId="0" applyFont="true" applyBorder="false" applyAlignment="true" applyProtection="false">
      <alignment horizontal="center" vertical="center" textRotation="0" wrapText="false" indent="0" shrinkToFit="false"/>
      <protection locked="true" hidden="false"/>
    </xf>
    <xf numFmtId="164" fontId="0" fillId="15" borderId="4" xfId="0" applyFont="false" applyBorder="true" applyAlignment="true" applyProtection="true">
      <alignment horizontal="center" vertical="center" textRotation="0" wrapText="true" indent="0" shrinkToFit="false"/>
      <protection locked="false" hidden="false"/>
    </xf>
    <xf numFmtId="164" fontId="42" fillId="5" borderId="4" xfId="0" applyFont="true" applyBorder="true" applyAlignment="true" applyProtection="true">
      <alignment horizontal="center" vertical="center" textRotation="0" wrapText="false" indent="0" shrinkToFit="false"/>
      <protection locked="false" hidden="false"/>
    </xf>
    <xf numFmtId="164" fontId="0" fillId="15" borderId="4" xfId="0" applyFont="false" applyBorder="true" applyAlignment="true" applyProtection="true">
      <alignment horizontal="general" vertical="center" textRotation="0" wrapText="true" indent="0" shrinkToFit="false"/>
      <protection locked="false" hidden="false"/>
    </xf>
    <xf numFmtId="164" fontId="0" fillId="15" borderId="56" xfId="0" applyFont="false" applyBorder="true" applyAlignment="true" applyProtection="true">
      <alignment horizontal="general" vertical="center" textRotation="0" wrapText="true" indent="0" shrinkToFit="false"/>
      <protection locked="false" hidden="false"/>
    </xf>
    <xf numFmtId="164" fontId="0" fillId="15" borderId="37" xfId="0" applyFont="false" applyBorder="true" applyAlignment="true" applyProtection="true">
      <alignment horizontal="general" vertical="center" textRotation="0" wrapText="true" indent="0" shrinkToFit="false"/>
      <protection locked="false" hidden="false"/>
    </xf>
    <xf numFmtId="164" fontId="16" fillId="2" borderId="0" xfId="0" applyFont="true" applyBorder="false" applyAlignment="true" applyProtection="false">
      <alignment horizontal="general" vertical="center" textRotation="0" wrapText="false" indent="0" shrinkToFit="false"/>
      <protection locked="true" hidden="false"/>
    </xf>
    <xf numFmtId="164" fontId="0" fillId="16" borderId="4" xfId="0" applyFont="true" applyBorder="true" applyAlignment="true" applyProtection="false">
      <alignment horizontal="center" vertical="center" textRotation="0" wrapText="false" indent="0" shrinkToFit="false"/>
      <protection locked="true" hidden="false"/>
    </xf>
    <xf numFmtId="170" fontId="0" fillId="17" borderId="4" xfId="19" applyFont="true" applyBorder="true" applyAlignment="true" applyProtection="true">
      <alignment horizontal="center" vertical="center" textRotation="0" wrapText="false" indent="0" shrinkToFit="false"/>
      <protection locked="true" hidden="false"/>
    </xf>
    <xf numFmtId="164" fontId="0" fillId="16" borderId="4" xfId="0" applyFont="false" applyBorder="true" applyAlignment="true" applyProtection="false">
      <alignment horizontal="center" vertical="bottom" textRotation="0" wrapText="false" indent="0" shrinkToFit="false"/>
      <protection locked="true" hidden="false"/>
    </xf>
    <xf numFmtId="164" fontId="0" fillId="16" borderId="56" xfId="0" applyFont="false" applyBorder="true" applyAlignment="true" applyProtection="false">
      <alignment horizontal="center" vertical="bottom" textRotation="0" wrapText="false" indent="0" shrinkToFit="false"/>
      <protection locked="true" hidden="false"/>
    </xf>
    <xf numFmtId="170" fontId="16" fillId="2" borderId="0" xfId="19" applyFont="true" applyBorder="true" applyAlignment="true" applyProtection="true">
      <alignment horizontal="center" vertical="center" textRotation="0" wrapText="false" indent="0" shrinkToFit="false"/>
      <protection locked="true" hidden="false"/>
    </xf>
    <xf numFmtId="164" fontId="16" fillId="2" borderId="0" xfId="0" applyFont="true" applyBorder="false" applyAlignment="true" applyProtection="false">
      <alignment horizontal="center" vertical="bottom" textRotation="0" wrapText="false" indent="0" shrinkToFit="false"/>
      <protection locked="true" hidden="false"/>
    </xf>
    <xf numFmtId="170" fontId="0" fillId="16" borderId="4" xfId="19" applyFont="true" applyBorder="true" applyAlignment="true" applyProtection="true">
      <alignment horizontal="center" vertical="bottom" textRotation="0" wrapText="false" indent="0" shrinkToFit="false"/>
      <protection locked="true" hidden="false"/>
    </xf>
    <xf numFmtId="170" fontId="0" fillId="16" borderId="56" xfId="19" applyFont="true" applyBorder="true" applyAlignment="true" applyProtection="true">
      <alignment horizontal="center" vertical="bottom" textRotation="0" wrapText="false" indent="0" shrinkToFit="false"/>
      <protection locked="true" hidden="false"/>
    </xf>
    <xf numFmtId="164" fontId="10" fillId="2" borderId="0" xfId="0" applyFont="true" applyBorder="false" applyAlignment="true" applyProtection="false">
      <alignment horizontal="general" vertical="center" textRotation="0" wrapText="false" indent="0" shrinkToFit="false"/>
      <protection locked="true" hidden="false"/>
    </xf>
    <xf numFmtId="164" fontId="10" fillId="2" borderId="58" xfId="0" applyFont="true" applyBorder="true" applyAlignment="true" applyProtection="false">
      <alignment horizontal="general" vertical="center" textRotation="0" wrapText="false" indent="0" shrinkToFit="false"/>
      <protection locked="true" hidden="false"/>
    </xf>
    <xf numFmtId="164" fontId="10" fillId="2" borderId="0" xfId="0" applyFont="true" applyBorder="true" applyAlignment="true" applyProtection="false">
      <alignment horizontal="general" vertical="center" textRotation="0" wrapText="false" indent="0" shrinkToFit="false"/>
      <protection locked="true" hidden="false"/>
    </xf>
    <xf numFmtId="164" fontId="10" fillId="12" borderId="0" xfId="0" applyFont="true" applyBorder="false" applyAlignment="true" applyProtection="false">
      <alignment horizontal="general" vertical="center" textRotation="0" wrapText="false" indent="0" shrinkToFit="false"/>
      <protection locked="true" hidden="false"/>
    </xf>
    <xf numFmtId="164" fontId="0" fillId="2" borderId="0" xfId="0" applyFont="false" applyBorder="false" applyAlignment="false" applyProtection="true">
      <alignment horizontal="general" vertical="bottom" textRotation="0" wrapText="false" indent="0" shrinkToFit="false"/>
      <protection locked="true" hidden="true"/>
    </xf>
    <xf numFmtId="164" fontId="0" fillId="2" borderId="0" xfId="0" applyFont="false" applyBorder="false" applyAlignment="true" applyProtection="true">
      <alignment horizontal="center" vertical="bottom" textRotation="0" wrapText="false" indent="0" shrinkToFit="false"/>
      <protection locked="true" hidden="true"/>
    </xf>
    <xf numFmtId="164" fontId="0" fillId="2" borderId="0" xfId="0" applyFont="false" applyBorder="false" applyAlignment="true" applyProtection="true">
      <alignment horizontal="left" vertical="bottom" textRotation="0" wrapText="true" indent="0" shrinkToFit="false"/>
      <protection locked="true" hidden="true"/>
    </xf>
    <xf numFmtId="164" fontId="4" fillId="3" borderId="21" xfId="0" applyFont="true" applyBorder="true" applyAlignment="true" applyProtection="true">
      <alignment horizontal="center" vertical="center" textRotation="0" wrapText="false" indent="0" shrinkToFit="false"/>
      <protection locked="true" hidden="true"/>
    </xf>
    <xf numFmtId="164" fontId="5" fillId="2" borderId="0" xfId="0" applyFont="true" applyBorder="false" applyAlignment="true" applyProtection="true">
      <alignment horizontal="center" vertical="center" textRotation="0" wrapText="false" indent="0" shrinkToFit="false"/>
      <protection locked="true" hidden="true"/>
    </xf>
    <xf numFmtId="164" fontId="19" fillId="3" borderId="0" xfId="0" applyFont="true" applyBorder="false" applyAlignment="true" applyProtection="true">
      <alignment horizontal="left" vertical="center" textRotation="0" wrapText="false" indent="0" shrinkToFit="false"/>
      <protection locked="true" hidden="true"/>
    </xf>
    <xf numFmtId="164" fontId="18" fillId="3" borderId="0" xfId="0" applyFont="true" applyBorder="false" applyAlignment="true" applyProtection="true">
      <alignment horizontal="center" vertical="center" textRotation="0" wrapText="false" indent="0" shrinkToFit="false"/>
      <protection locked="true" hidden="true"/>
    </xf>
    <xf numFmtId="164" fontId="18" fillId="3" borderId="0" xfId="0" applyFont="true" applyBorder="false" applyAlignment="true" applyProtection="true">
      <alignment horizontal="center" vertical="center" textRotation="0" wrapText="true" indent="0" shrinkToFit="false"/>
      <protection locked="true" hidden="true"/>
    </xf>
    <xf numFmtId="164" fontId="18" fillId="3" borderId="0" xfId="0" applyFont="true" applyBorder="true" applyAlignment="true" applyProtection="true">
      <alignment horizontal="center" vertical="center" textRotation="0" wrapText="false" indent="0" shrinkToFit="false"/>
      <protection locked="true" hidden="true"/>
    </xf>
    <xf numFmtId="164" fontId="19" fillId="3" borderId="0" xfId="0" applyFont="true" applyBorder="true" applyAlignment="true" applyProtection="true">
      <alignment horizontal="center" vertical="center" textRotation="0" wrapText="false" indent="0" shrinkToFit="false"/>
      <protection locked="true" hidden="true"/>
    </xf>
    <xf numFmtId="164" fontId="25" fillId="3" borderId="0" xfId="0" applyFont="true" applyBorder="false" applyAlignment="true" applyProtection="true">
      <alignment horizontal="center" vertical="center" textRotation="0" wrapText="false" indent="0" shrinkToFit="false"/>
      <protection locked="true" hidden="true"/>
    </xf>
    <xf numFmtId="169" fontId="0" fillId="2" borderId="27" xfId="0" applyFont="false" applyBorder="true" applyAlignment="true" applyProtection="true">
      <alignment horizontal="center" vertical="center" textRotation="0" wrapText="false" indent="0" shrinkToFit="false"/>
      <protection locked="true" hidden="true"/>
    </xf>
    <xf numFmtId="169" fontId="58" fillId="2" borderId="26" xfId="0" applyFont="true" applyBorder="true" applyAlignment="true" applyProtection="true">
      <alignment horizontal="center" vertical="center" textRotation="0" wrapText="true" indent="0" shrinkToFit="false"/>
      <protection locked="true" hidden="true"/>
    </xf>
    <xf numFmtId="169" fontId="0" fillId="2" borderId="59" xfId="0" applyFont="false" applyBorder="true" applyAlignment="true" applyProtection="true">
      <alignment horizontal="center" vertical="center" textRotation="0" wrapText="true" indent="0" shrinkToFit="false"/>
      <protection locked="true" hidden="true"/>
    </xf>
    <xf numFmtId="164" fontId="0" fillId="4" borderId="60" xfId="0" applyFont="true" applyBorder="true" applyAlignment="true" applyProtection="true">
      <alignment horizontal="center" vertical="center" textRotation="0" wrapText="true" indent="0" shrinkToFit="false"/>
      <protection locked="false" hidden="false"/>
    </xf>
    <xf numFmtId="164" fontId="18" fillId="3" borderId="0" xfId="0" applyFont="true" applyBorder="true" applyAlignment="true" applyProtection="true">
      <alignment horizontal="center" vertical="center" textRotation="0" wrapText="true" indent="0" shrinkToFit="false"/>
      <protection locked="true" hidden="true"/>
    </xf>
    <xf numFmtId="170" fontId="0" fillId="2" borderId="26" xfId="19" applyFont="true" applyBorder="true" applyAlignment="true" applyProtection="true">
      <alignment horizontal="center" vertical="center" textRotation="0" wrapText="false" indent="0" shrinkToFit="false"/>
      <protection locked="true" hidden="true"/>
    </xf>
    <xf numFmtId="169" fontId="0" fillId="2" borderId="59" xfId="0" applyFont="false" applyBorder="true" applyAlignment="true" applyProtection="true">
      <alignment horizontal="center" vertical="center" textRotation="0" wrapText="false" indent="0" shrinkToFit="false"/>
      <protection locked="true" hidden="true"/>
    </xf>
    <xf numFmtId="170" fontId="0" fillId="2" borderId="27" xfId="0" applyFont="false" applyBorder="true" applyAlignment="true" applyProtection="true">
      <alignment horizontal="center" vertical="center" textRotation="0" wrapText="false" indent="0" shrinkToFit="false"/>
      <protection locked="true" hidden="true"/>
    </xf>
    <xf numFmtId="169" fontId="0" fillId="2" borderId="61" xfId="0" applyFont="false" applyBorder="true" applyAlignment="true" applyProtection="true">
      <alignment horizontal="center" vertical="center" textRotation="0" wrapText="true" indent="0" shrinkToFit="false"/>
      <protection locked="true" hidden="true"/>
    </xf>
    <xf numFmtId="170" fontId="0" fillId="2" borderId="26" xfId="0" applyFont="false" applyBorder="true" applyAlignment="true" applyProtection="true">
      <alignment horizontal="center" vertical="center" textRotation="0" wrapText="false" indent="0" shrinkToFit="false"/>
      <protection locked="true" hidden="true"/>
    </xf>
    <xf numFmtId="164" fontId="0" fillId="2" borderId="0" xfId="0" applyFont="false" applyBorder="false" applyAlignment="true" applyProtection="true">
      <alignment horizontal="center" vertical="center" textRotation="0" wrapText="false" indent="0" shrinkToFit="false"/>
      <protection locked="true" hidden="true"/>
    </xf>
    <xf numFmtId="164" fontId="0" fillId="2" borderId="0" xfId="0" applyFont="false" applyBorder="false" applyAlignment="true" applyProtection="true">
      <alignment horizontal="center" vertical="center" textRotation="0" wrapText="true" indent="0" shrinkToFit="false"/>
      <protection locked="true" hidden="true"/>
    </xf>
    <xf numFmtId="169" fontId="19" fillId="3" borderId="0" xfId="0" applyFont="true" applyBorder="false" applyAlignment="true" applyProtection="true">
      <alignment horizontal="left" vertical="bottom" textRotation="0" wrapText="false" indent="0" shrinkToFit="false"/>
      <protection locked="true" hidden="true"/>
    </xf>
    <xf numFmtId="164" fontId="5" fillId="3" borderId="0" xfId="0" applyFont="true" applyBorder="false" applyAlignment="true" applyProtection="true">
      <alignment horizontal="center" vertical="center" textRotation="0" wrapText="false" indent="0" shrinkToFit="false"/>
      <protection locked="true" hidden="true"/>
    </xf>
    <xf numFmtId="164" fontId="0" fillId="3" borderId="0" xfId="0" applyFont="false" applyBorder="false" applyAlignment="true" applyProtection="true">
      <alignment horizontal="center" vertical="bottom" textRotation="0" wrapText="false" indent="0" shrinkToFit="false"/>
      <protection locked="true" hidden="true"/>
    </xf>
    <xf numFmtId="164" fontId="0" fillId="3" borderId="0" xfId="0" applyFont="false" applyBorder="false" applyAlignment="false" applyProtection="true">
      <alignment horizontal="general" vertical="bottom" textRotation="0" wrapText="false" indent="0" shrinkToFit="false"/>
      <protection locked="true" hidden="true"/>
    </xf>
    <xf numFmtId="164" fontId="15" fillId="3" borderId="62" xfId="0" applyFont="true" applyBorder="true" applyAlignment="true" applyProtection="true">
      <alignment horizontal="center" vertical="center" textRotation="0" wrapText="false" indent="0" shrinkToFit="false"/>
      <protection locked="true" hidden="true"/>
    </xf>
    <xf numFmtId="164" fontId="18" fillId="3" borderId="0" xfId="0" applyFont="true" applyBorder="false" applyAlignment="true" applyProtection="true">
      <alignment horizontal="general" vertical="center" textRotation="0" wrapText="false" indent="0" shrinkToFit="false"/>
      <protection locked="true" hidden="true"/>
    </xf>
    <xf numFmtId="164" fontId="16" fillId="3" borderId="0" xfId="0" applyFont="true" applyBorder="false" applyAlignment="true" applyProtection="true">
      <alignment horizontal="general" vertical="center" textRotation="0" wrapText="false" indent="0" shrinkToFit="false"/>
      <protection locked="true" hidden="true"/>
    </xf>
    <xf numFmtId="170" fontId="0" fillId="2" borderId="63" xfId="19" applyFont="true" applyBorder="true" applyAlignment="true" applyProtection="true">
      <alignment horizontal="center" vertical="center" textRotation="0" wrapText="false" indent="0" shrinkToFit="false"/>
      <protection locked="true" hidden="true"/>
    </xf>
    <xf numFmtId="164" fontId="16" fillId="3" borderId="0" xfId="0" applyFont="true" applyBorder="false" applyAlignment="false" applyProtection="true">
      <alignment horizontal="general" vertical="bottom" textRotation="0" wrapText="false" indent="0" shrinkToFit="false"/>
      <protection locked="true" hidden="true"/>
    </xf>
    <xf numFmtId="170" fontId="59" fillId="3" borderId="0" xfId="19" applyFont="true" applyBorder="true" applyAlignment="true" applyProtection="true">
      <alignment horizontal="center" vertical="center" textRotation="0" wrapText="false" indent="0" shrinkToFit="false"/>
      <protection locked="true" hidden="true"/>
    </xf>
    <xf numFmtId="164" fontId="25" fillId="3" borderId="0" xfId="0" applyFont="true" applyBorder="false" applyAlignment="true" applyProtection="true">
      <alignment horizontal="left" vertical="center" textRotation="0" wrapText="false" indent="0" shrinkToFit="false"/>
      <protection locked="true" hidden="true"/>
    </xf>
    <xf numFmtId="170" fontId="60" fillId="2" borderId="64" xfId="19" applyFont="true" applyBorder="true" applyAlignment="true" applyProtection="true">
      <alignment horizontal="center" vertical="center" textRotation="0" wrapText="false" indent="0" shrinkToFit="false"/>
      <protection locked="true" hidden="true"/>
    </xf>
    <xf numFmtId="164" fontId="4" fillId="7" borderId="0" xfId="0" applyFont="true" applyBorder="true" applyAlignment="true" applyProtection="true">
      <alignment horizontal="center" vertical="center" textRotation="0" wrapText="false" indent="0" shrinkToFit="false"/>
      <protection locked="true" hidden="true"/>
    </xf>
    <xf numFmtId="164" fontId="4" fillId="3" borderId="0" xfId="0" applyFont="true" applyBorder="true" applyAlignment="true" applyProtection="false">
      <alignment horizontal="center" vertical="center" textRotation="0" wrapText="true" indent="0" shrinkToFit="false"/>
      <protection locked="true" hidden="false"/>
    </xf>
    <xf numFmtId="164" fontId="18" fillId="3" borderId="7" xfId="0" applyFont="true" applyBorder="true" applyAlignment="true" applyProtection="false">
      <alignment horizontal="center" vertical="center" textRotation="0" wrapText="true" indent="0" shrinkToFit="false"/>
      <protection locked="true" hidden="false"/>
    </xf>
    <xf numFmtId="169" fontId="0" fillId="2" borderId="21" xfId="0" applyFont="false" applyBorder="true" applyAlignment="true" applyProtection="true">
      <alignment horizontal="center" vertical="center" textRotation="0" wrapText="false" indent="0" shrinkToFit="false"/>
      <protection locked="true" hidden="true"/>
    </xf>
    <xf numFmtId="164" fontId="0" fillId="4" borderId="0" xfId="0" applyFont="true" applyBorder="true" applyAlignment="true" applyProtection="true">
      <alignment horizontal="center" vertical="center" textRotation="0" wrapText="false" indent="0" shrinkToFit="false"/>
      <protection locked="false" hidden="true"/>
    </xf>
    <xf numFmtId="164" fontId="18" fillId="3" borderId="65" xfId="0" applyFont="true" applyBorder="true" applyAlignment="true" applyProtection="false">
      <alignment horizontal="center" vertical="center" textRotation="0" wrapText="true" indent="0" shrinkToFit="false"/>
      <protection locked="true" hidden="false"/>
    </xf>
    <xf numFmtId="169" fontId="0" fillId="2" borderId="21" xfId="0" applyFont="false" applyBorder="true" applyAlignment="true" applyProtection="true">
      <alignment horizontal="center" vertical="center" textRotation="0" wrapText="true" indent="0" shrinkToFit="false"/>
      <protection locked="true" hidden="true"/>
    </xf>
    <xf numFmtId="164" fontId="18" fillId="3" borderId="10" xfId="0" applyFont="true" applyBorder="true" applyAlignment="true" applyProtection="false">
      <alignment horizontal="center" vertical="center" textRotation="0" wrapText="true" indent="0" shrinkToFit="false"/>
      <protection locked="true" hidden="false"/>
    </xf>
    <xf numFmtId="169" fontId="0" fillId="2" borderId="0" xfId="0" applyFont="false" applyBorder="true" applyAlignment="true" applyProtection="true">
      <alignment horizontal="center" vertical="center" textRotation="0" wrapText="false" indent="0" shrinkToFit="false"/>
      <protection locked="true" hidden="true"/>
    </xf>
    <xf numFmtId="168" fontId="0" fillId="2" borderId="0" xfId="0" applyFont="false" applyBorder="true" applyAlignment="true" applyProtection="true">
      <alignment horizontal="center" vertical="center" textRotation="0" wrapText="false" indent="0" shrinkToFit="false"/>
      <protection locked="true" hidden="true"/>
    </xf>
    <xf numFmtId="164" fontId="15" fillId="3" borderId="0" xfId="0" applyFont="true" applyBorder="false" applyAlignment="true" applyProtection="true">
      <alignment horizontal="center" vertical="center" textRotation="0" wrapText="false" indent="0" shrinkToFit="false"/>
      <protection locked="true" hidden="true"/>
    </xf>
    <xf numFmtId="169" fontId="58" fillId="2" borderId="27" xfId="0" applyFont="true" applyBorder="true" applyAlignment="true" applyProtection="true">
      <alignment horizontal="center" vertical="center" textRotation="0" wrapText="false" indent="0" shrinkToFit="false"/>
      <protection locked="true" hidden="true"/>
    </xf>
    <xf numFmtId="164" fontId="19" fillId="3" borderId="0" xfId="0" applyFont="true" applyBorder="false" applyAlignment="true" applyProtection="true">
      <alignment horizontal="general" vertical="center" textRotation="0" wrapText="false" indent="0" shrinkToFit="false"/>
      <protection locked="true" hidden="true"/>
    </xf>
    <xf numFmtId="164" fontId="18" fillId="3" borderId="0" xfId="0" applyFont="true" applyBorder="false" applyAlignment="true" applyProtection="true">
      <alignment horizontal="left" vertical="center" textRotation="0" wrapText="false" indent="0" shrinkToFit="false"/>
      <protection locked="true" hidden="true"/>
    </xf>
    <xf numFmtId="164" fontId="64" fillId="3" borderId="0" xfId="0" applyFont="true" applyBorder="false" applyAlignment="true" applyProtection="true">
      <alignment horizontal="left" vertical="center" textRotation="0" wrapText="false" indent="0" shrinkToFit="false"/>
      <protection locked="true" hidden="true"/>
    </xf>
    <xf numFmtId="170" fontId="0" fillId="2" borderId="27" xfId="19" applyFont="true" applyBorder="true" applyAlignment="true" applyProtection="true">
      <alignment horizontal="center" vertical="center" textRotation="0" wrapText="false" indent="0" shrinkToFit="false"/>
      <protection locked="true" hidden="true"/>
    </xf>
    <xf numFmtId="164" fontId="65" fillId="3" borderId="0" xfId="0" applyFont="true" applyBorder="false" applyAlignment="true" applyProtection="true">
      <alignment horizontal="general" vertical="center" textRotation="0" wrapText="false" indent="0" shrinkToFit="false"/>
      <protection locked="true" hidden="true"/>
    </xf>
    <xf numFmtId="170" fontId="60" fillId="2" borderId="66" xfId="19" applyFont="true" applyBorder="true" applyAlignment="true" applyProtection="true">
      <alignment horizontal="center" vertical="center" textRotation="0" wrapText="false" indent="0" shrinkToFit="false"/>
      <protection locked="true" hidden="true"/>
    </xf>
    <xf numFmtId="164" fontId="15" fillId="3" borderId="0" xfId="0" applyFont="true" applyBorder="true" applyAlignment="true" applyProtection="true">
      <alignment horizontal="center" vertical="center" textRotation="0" wrapText="false" indent="0" shrinkToFit="false"/>
      <protection locked="true" hidden="true"/>
    </xf>
    <xf numFmtId="164" fontId="18" fillId="3" borderId="0" xfId="0" applyFont="true" applyBorder="true" applyAlignment="true" applyProtection="true">
      <alignment horizontal="left" vertical="bottom" textRotation="0" wrapText="false" indent="0" shrinkToFit="false"/>
      <protection locked="true" hidden="true"/>
    </xf>
    <xf numFmtId="170" fontId="0" fillId="2" borderId="4" xfId="19" applyFont="true" applyBorder="true" applyAlignment="true" applyProtection="true">
      <alignment horizontal="center" vertical="center" textRotation="0" wrapText="false" indent="0" shrinkToFit="false"/>
      <protection locked="true" hidden="true"/>
    </xf>
    <xf numFmtId="170" fontId="0" fillId="2" borderId="56" xfId="19" applyFont="true" applyBorder="true" applyAlignment="true" applyProtection="true">
      <alignment horizontal="center" vertical="center" textRotation="0" wrapText="false" indent="0" shrinkToFit="false"/>
      <protection locked="true" hidden="true"/>
    </xf>
    <xf numFmtId="170" fontId="59" fillId="3" borderId="4" xfId="19" applyFont="true" applyBorder="true" applyAlignment="true" applyProtection="true">
      <alignment horizontal="center" vertical="center" textRotation="0" wrapText="false" indent="0" shrinkToFit="false"/>
      <protection locked="true" hidden="true"/>
    </xf>
    <xf numFmtId="170" fontId="60" fillId="2" borderId="4" xfId="19" applyFont="true" applyBorder="true" applyAlignment="true" applyProtection="true">
      <alignment horizontal="center" vertical="center" textRotation="0" wrapText="false" indent="0" shrinkToFit="false"/>
      <protection locked="true" hidden="true"/>
    </xf>
    <xf numFmtId="170" fontId="60" fillId="2" borderId="56" xfId="19" applyFont="true" applyBorder="true" applyAlignment="true" applyProtection="true">
      <alignment horizontal="center" vertical="center" textRotation="0" wrapText="false" indent="0" shrinkToFit="false"/>
      <protection locked="true" hidden="true"/>
    </xf>
    <xf numFmtId="169" fontId="64" fillId="3" borderId="67" xfId="0" applyFont="true" applyBorder="true" applyAlignment="true" applyProtection="true">
      <alignment horizontal="center" vertical="center" textRotation="0" wrapText="false" indent="0" shrinkToFit="false"/>
      <protection locked="true" hidden="true"/>
    </xf>
    <xf numFmtId="164" fontId="64" fillId="3" borderId="67" xfId="0" applyFont="true" applyBorder="true" applyAlignment="true" applyProtection="true">
      <alignment horizontal="center" vertical="center" textRotation="0" wrapText="true" indent="0" shrinkToFit="false"/>
      <protection locked="true" hidden="true"/>
    </xf>
    <xf numFmtId="170" fontId="0" fillId="2" borderId="68" xfId="19" applyFont="true" applyBorder="true" applyAlignment="true" applyProtection="true">
      <alignment horizontal="center" vertical="center" textRotation="0" wrapText="false" indent="0" shrinkToFit="false"/>
      <protection locked="true" hidden="true"/>
    </xf>
    <xf numFmtId="164" fontId="64" fillId="3" borderId="67" xfId="0" applyFont="true" applyBorder="true" applyAlignment="true" applyProtection="true">
      <alignment horizontal="center" vertical="center" textRotation="0" wrapText="false" indent="0" shrinkToFit="false"/>
      <protection locked="true" hidden="true"/>
    </xf>
    <xf numFmtId="164" fontId="18" fillId="3" borderId="69" xfId="0" applyFont="true" applyBorder="true" applyAlignment="true" applyProtection="true">
      <alignment horizontal="center" vertical="center" textRotation="0" wrapText="false" indent="0" shrinkToFit="false"/>
      <protection locked="true" hidden="true"/>
    </xf>
    <xf numFmtId="164" fontId="64" fillId="3" borderId="0" xfId="0" applyFont="true" applyBorder="false" applyAlignment="true" applyProtection="true">
      <alignment horizontal="center" vertical="center" textRotation="0" wrapText="false" indent="0" shrinkToFit="false"/>
      <protection locked="true" hidden="true"/>
    </xf>
    <xf numFmtId="164" fontId="65" fillId="3" borderId="70" xfId="0" applyFont="true" applyBorder="true" applyAlignment="true" applyProtection="true">
      <alignment horizontal="center" vertical="center" textRotation="0" wrapText="false" indent="0" shrinkToFit="false"/>
      <protection locked="true" hidden="true"/>
    </xf>
    <xf numFmtId="164" fontId="18" fillId="3" borderId="67" xfId="0" applyFont="true" applyBorder="true" applyAlignment="true" applyProtection="true">
      <alignment horizontal="center" vertical="center" textRotation="0" wrapText="true" indent="0" shrinkToFit="false"/>
      <protection locked="true" hidden="true"/>
    </xf>
    <xf numFmtId="170" fontId="10" fillId="2" borderId="68" xfId="19" applyFont="true" applyBorder="true" applyAlignment="true" applyProtection="true">
      <alignment horizontal="center" vertical="center" textRotation="0" wrapText="false" indent="0" shrinkToFit="false"/>
      <protection locked="true" hidden="true"/>
    </xf>
    <xf numFmtId="164" fontId="18" fillId="3" borderId="67" xfId="0" applyFont="true" applyBorder="true" applyAlignment="true" applyProtection="true">
      <alignment horizontal="center" vertical="center" textRotation="0" wrapText="false" indent="0" shrinkToFit="false"/>
      <protection locked="true" hidden="true"/>
    </xf>
    <xf numFmtId="169" fontId="58" fillId="2" borderId="71" xfId="0" applyFont="true" applyBorder="true" applyAlignment="true" applyProtection="true">
      <alignment horizontal="center" vertical="center" textRotation="0" wrapText="true" indent="0" shrinkToFit="false"/>
      <protection locked="true" hidden="true"/>
    </xf>
    <xf numFmtId="164" fontId="0" fillId="4" borderId="0" xfId="0" applyFont="true" applyBorder="true" applyAlignment="true" applyProtection="true">
      <alignment horizontal="center" vertical="center" textRotation="0" wrapText="false" indent="0" shrinkToFit="false"/>
      <protection locked="false" hidden="false"/>
    </xf>
    <xf numFmtId="169" fontId="0" fillId="0" borderId="27" xfId="0" applyFont="false" applyBorder="true" applyAlignment="true" applyProtection="true">
      <alignment horizontal="center" vertical="center" textRotation="0" wrapText="false" indent="0" shrinkToFit="false"/>
      <protection locked="true" hidden="true"/>
    </xf>
    <xf numFmtId="169" fontId="58" fillId="0" borderId="27" xfId="0" applyFont="true" applyBorder="true" applyAlignment="true" applyProtection="true">
      <alignment horizontal="center" vertical="center" textRotation="0" wrapText="false" indent="0" shrinkToFit="false"/>
      <protection locked="true" hidden="true"/>
    </xf>
    <xf numFmtId="169" fontId="0" fillId="0" borderId="59" xfId="0" applyFont="false" applyBorder="true" applyAlignment="true" applyProtection="true">
      <alignment horizontal="center" vertical="center" textRotation="0" wrapText="false" indent="0" shrinkToFit="false"/>
      <protection locked="true" hidden="true"/>
    </xf>
    <xf numFmtId="169" fontId="0" fillId="4" borderId="72" xfId="0" applyFont="false" applyBorder="true" applyAlignment="true" applyProtection="true">
      <alignment horizontal="center" vertical="center" textRotation="0" wrapText="true" indent="0" shrinkToFit="false"/>
      <protection locked="false" hidden="true"/>
    </xf>
    <xf numFmtId="169" fontId="58" fillId="0" borderId="26" xfId="0" applyFont="true" applyBorder="true" applyAlignment="true" applyProtection="true">
      <alignment horizontal="center" vertical="center" textRotation="0" wrapText="false" indent="0" shrinkToFit="false"/>
      <protection locked="true" hidden="true"/>
    </xf>
    <xf numFmtId="170" fontId="0" fillId="0" borderId="26" xfId="19" applyFont="true" applyBorder="true" applyAlignment="true" applyProtection="true">
      <alignment horizontal="center" vertical="center" textRotation="0" wrapText="false" indent="0" shrinkToFit="false"/>
      <protection locked="true" hidden="true"/>
    </xf>
    <xf numFmtId="169" fontId="0" fillId="0" borderId="59" xfId="0" applyFont="false" applyBorder="true" applyAlignment="true" applyProtection="true">
      <alignment horizontal="center" vertical="center" textRotation="0" wrapText="true" indent="0" shrinkToFit="false"/>
      <protection locked="true" hidden="true"/>
    </xf>
    <xf numFmtId="170" fontId="0" fillId="0" borderId="27" xfId="0" applyFont="false" applyBorder="true" applyAlignment="true" applyProtection="true">
      <alignment horizontal="center" vertical="center" textRotation="0" wrapText="false" indent="0" shrinkToFit="false"/>
      <protection locked="true" hidden="true"/>
    </xf>
    <xf numFmtId="170" fontId="0" fillId="0" borderId="26" xfId="0" applyFont="false" applyBorder="true" applyAlignment="true" applyProtection="true">
      <alignment horizontal="center" vertical="center" textRotation="0" wrapText="false" indent="0" shrinkToFit="false"/>
      <protection locked="true" hidden="true"/>
    </xf>
    <xf numFmtId="169" fontId="71" fillId="2" borderId="27" xfId="0" applyFont="true" applyBorder="true" applyAlignment="true" applyProtection="true">
      <alignment horizontal="center" vertical="center" textRotation="0" wrapText="false" indent="0" shrinkToFit="false"/>
      <protection locked="true" hidden="true"/>
    </xf>
    <xf numFmtId="164" fontId="15" fillId="3" borderId="0" xfId="0" applyFont="true" applyBorder="false" applyAlignment="true" applyProtection="true">
      <alignment horizontal="center" vertical="center" textRotation="0" wrapText="true" indent="0" shrinkToFit="false"/>
      <protection locked="true" hidden="true"/>
    </xf>
    <xf numFmtId="164" fontId="15" fillId="3" borderId="73" xfId="0" applyFont="true" applyBorder="true" applyAlignment="true" applyProtection="true">
      <alignment horizontal="general" vertical="center" textRotation="0" wrapText="false" indent="0" shrinkToFit="false"/>
      <protection locked="true" hidden="true"/>
    </xf>
    <xf numFmtId="169" fontId="0" fillId="2" borderId="74" xfId="0" applyFont="false" applyBorder="true" applyAlignment="true" applyProtection="true">
      <alignment horizontal="general" vertical="center" textRotation="0" wrapText="false" indent="0" shrinkToFit="false"/>
      <protection locked="true" hidden="true"/>
    </xf>
    <xf numFmtId="169" fontId="0" fillId="2" borderId="74" xfId="0" applyFont="false" applyBorder="true" applyAlignment="true" applyProtection="true">
      <alignment horizontal="general" vertical="center" textRotation="0" wrapText="true" indent="0" shrinkToFit="false"/>
      <protection locked="true" hidden="true"/>
    </xf>
    <xf numFmtId="164" fontId="0" fillId="2" borderId="75" xfId="0" applyFont="false" applyBorder="true" applyAlignment="true" applyProtection="true">
      <alignment horizontal="center" vertical="center" textRotation="0" wrapText="true" indent="0" shrinkToFit="false"/>
      <protection locked="true" hidden="true"/>
    </xf>
    <xf numFmtId="169" fontId="0" fillId="2" borderId="76" xfId="0" applyFont="false" applyBorder="true" applyAlignment="true" applyProtection="true">
      <alignment horizontal="center" vertical="center" textRotation="0" wrapText="true" indent="0" shrinkToFit="false"/>
      <protection locked="true" hidden="true"/>
    </xf>
    <xf numFmtId="169" fontId="72" fillId="2" borderId="77" xfId="0" applyFont="true" applyBorder="true" applyAlignment="true" applyProtection="true">
      <alignment horizontal="center" vertical="center" textRotation="0" wrapText="false" indent="0" shrinkToFit="false"/>
      <protection locked="true" hidden="true"/>
    </xf>
    <xf numFmtId="164" fontId="0" fillId="2" borderId="78" xfId="0" applyFont="false" applyBorder="true" applyAlignment="true" applyProtection="true">
      <alignment horizontal="center" vertical="bottom" textRotation="0" wrapText="false" indent="0" shrinkToFit="false"/>
      <protection locked="true" hidden="true"/>
    </xf>
    <xf numFmtId="164" fontId="18" fillId="3" borderId="4" xfId="0" applyFont="true" applyBorder="true" applyAlignment="true" applyProtection="true">
      <alignment horizontal="center" vertical="center" textRotation="0" wrapText="false" indent="0" shrinkToFit="false"/>
      <protection locked="true" hidden="true"/>
    </xf>
    <xf numFmtId="170" fontId="60" fillId="2" borderId="0" xfId="19" applyFont="true" applyBorder="true" applyAlignment="true" applyProtection="true">
      <alignment horizontal="center" vertical="center" textRotation="0" wrapText="false" indent="0" shrinkToFit="false"/>
      <protection locked="true" hidden="true"/>
    </xf>
    <xf numFmtId="164" fontId="15" fillId="3" borderId="4" xfId="0" applyFont="true" applyBorder="true" applyAlignment="true" applyProtection="true">
      <alignment horizontal="center" vertical="center" textRotation="0" wrapText="false" indent="0" shrinkToFit="false"/>
      <protection locked="true" hidden="true"/>
    </xf>
    <xf numFmtId="164" fontId="73" fillId="3" borderId="0" xfId="0" applyFont="true" applyBorder="false" applyAlignment="true" applyProtection="true">
      <alignment horizontal="general" vertical="center" textRotation="0" wrapText="false" indent="0" shrinkToFit="false"/>
      <protection locked="true" hidden="true"/>
    </xf>
    <xf numFmtId="164" fontId="64" fillId="3" borderId="4" xfId="0" applyFont="true" applyBorder="true" applyAlignment="true" applyProtection="true">
      <alignment horizontal="left" vertical="center" textRotation="0" wrapText="false" indent="0" shrinkToFit="false"/>
      <protection locked="true" hidden="true"/>
    </xf>
    <xf numFmtId="164" fontId="75" fillId="0" borderId="0" xfId="0" applyFont="true" applyBorder="false" applyAlignment="true" applyProtection="false">
      <alignment horizontal="center" vertical="bottom" textRotation="0" wrapText="true" indent="0" shrinkToFit="false"/>
      <protection locked="true" hidden="false"/>
    </xf>
    <xf numFmtId="164" fontId="20" fillId="18" borderId="0" xfId="0" applyFont="true" applyBorder="false" applyAlignment="true" applyProtection="false">
      <alignment horizontal="center" vertical="bottom" textRotation="0" wrapText="true" indent="0" shrinkToFit="false"/>
      <protection locked="true" hidden="false"/>
    </xf>
    <xf numFmtId="164" fontId="20" fillId="19" borderId="0" xfId="0" applyFont="true" applyBorder="false" applyAlignment="true" applyProtection="false">
      <alignment horizontal="center" vertical="bottom" textRotation="0" wrapText="true" indent="0" shrinkToFit="false"/>
      <protection locked="true" hidden="false"/>
    </xf>
    <xf numFmtId="164" fontId="20" fillId="20" borderId="0" xfId="0" applyFont="true" applyBorder="false" applyAlignment="true" applyProtection="false">
      <alignment horizontal="center" vertical="bottom" textRotation="0" wrapText="true" indent="0" shrinkToFit="false"/>
      <protection locked="true" hidden="false"/>
    </xf>
    <xf numFmtId="164" fontId="20" fillId="21" borderId="0" xfId="0" applyFont="true" applyBorder="false" applyAlignment="true" applyProtection="false">
      <alignment horizontal="center" vertical="bottom" textRotation="0" wrapText="true" indent="0" shrinkToFit="false"/>
      <protection locked="true" hidden="false"/>
    </xf>
    <xf numFmtId="164" fontId="20" fillId="22" borderId="0" xfId="0" applyFont="true" applyBorder="false" applyAlignment="true" applyProtection="false">
      <alignment horizontal="center" vertical="bottom" textRotation="0" wrapText="true" indent="0" shrinkToFit="false"/>
      <protection locked="true" hidden="false"/>
    </xf>
    <xf numFmtId="164" fontId="20" fillId="23" borderId="0" xfId="0" applyFont="true" applyBorder="false" applyAlignment="true" applyProtection="false">
      <alignment horizontal="center" vertical="bottom" textRotation="0" wrapText="true" indent="0" shrinkToFit="false"/>
      <protection locked="true" hidden="false"/>
    </xf>
    <xf numFmtId="164" fontId="20" fillId="24" borderId="0" xfId="0" applyFont="true" applyBorder="false" applyAlignment="true" applyProtection="false">
      <alignment horizontal="general" vertical="bottom" textRotation="0" wrapText="true" indent="0" shrinkToFit="false"/>
      <protection locked="true" hidden="false"/>
    </xf>
    <xf numFmtId="164" fontId="20" fillId="24" borderId="0" xfId="0" applyFont="true" applyBorder="false" applyAlignment="true" applyProtection="false">
      <alignment horizontal="center" vertical="bottom" textRotation="0" wrapText="true" indent="0" shrinkToFit="false"/>
      <protection locked="true" hidden="false"/>
    </xf>
    <xf numFmtId="164" fontId="20" fillId="13" borderId="0" xfId="0" applyFont="true" applyBorder="false" applyAlignment="true" applyProtection="false">
      <alignment horizontal="center" vertical="bottom" textRotation="0" wrapText="true" indent="0" shrinkToFit="false"/>
      <protection locked="true" hidden="false"/>
    </xf>
    <xf numFmtId="164" fontId="20" fillId="25" borderId="0" xfId="0" applyFont="true" applyBorder="false" applyAlignment="true" applyProtection="false">
      <alignment horizontal="center" vertical="bottom" textRotation="0" wrapText="true" indent="0" shrinkToFit="false"/>
      <protection locked="true" hidden="false"/>
    </xf>
    <xf numFmtId="164" fontId="76" fillId="0" borderId="0" xfId="0" applyFont="true" applyBorder="false" applyAlignment="true" applyProtection="false">
      <alignment horizontal="center" vertical="bottom" textRotation="0" wrapText="true" indent="0" shrinkToFit="false"/>
      <protection locked="true" hidden="false"/>
    </xf>
    <xf numFmtId="164" fontId="40" fillId="0" borderId="0" xfId="0" applyFont="true" applyBorder="false" applyAlignment="true" applyProtection="false">
      <alignment horizontal="center" vertical="bottom" textRotation="0" wrapText="true" indent="0" shrinkToFit="false"/>
      <protection locked="true" hidden="false"/>
    </xf>
    <xf numFmtId="167" fontId="40" fillId="0" borderId="0" xfId="0" applyFont="true" applyBorder="false" applyAlignment="true" applyProtection="false">
      <alignment horizontal="center" vertical="bottom" textRotation="0" wrapText="true" indent="0" shrinkToFit="false"/>
      <protection locked="true" hidden="false"/>
    </xf>
    <xf numFmtId="169" fontId="40" fillId="0" borderId="0" xfId="19" applyFont="true" applyBorder="true" applyAlignment="true" applyProtection="true">
      <alignment horizontal="center" vertical="bottom" textRotation="0" wrapText="true" indent="0" shrinkToFit="false"/>
      <protection locked="true" hidden="false"/>
    </xf>
    <xf numFmtId="169" fontId="77" fillId="0" borderId="0" xfId="0" applyFont="true" applyBorder="false" applyAlignment="true" applyProtection="false">
      <alignment horizontal="center" vertical="bottom" textRotation="0" wrapText="true" indent="0" shrinkToFit="false"/>
      <protection locked="true" hidden="false"/>
    </xf>
    <xf numFmtId="170" fontId="40" fillId="0" borderId="0" xfId="0" applyFont="true" applyBorder="false" applyAlignment="true" applyProtection="false">
      <alignment horizontal="center" vertical="bottom" textRotation="0" wrapText="true" indent="0" shrinkToFit="false"/>
      <protection locked="true" hidden="false"/>
    </xf>
    <xf numFmtId="170" fontId="40" fillId="0" borderId="0" xfId="0" applyFont="true" applyBorder="false" applyAlignment="true" applyProtection="false">
      <alignment horizontal="general" vertical="bottom" textRotation="0" wrapText="true" indent="0" shrinkToFit="false"/>
      <protection locked="true" hidden="false"/>
    </xf>
    <xf numFmtId="169" fontId="40" fillId="0" borderId="0" xfId="0" applyFont="true" applyBorder="false" applyAlignment="true" applyProtection="false">
      <alignment horizontal="general" vertical="bottom" textRotation="0" wrapText="true" indent="0" shrinkToFit="false"/>
      <protection locked="true" hidden="false"/>
    </xf>
    <xf numFmtId="164" fontId="40" fillId="5"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0" fillId="0" borderId="4" xfId="0" applyFont="true" applyBorder="true" applyAlignment="true" applyProtection="false">
      <alignment horizontal="center" vertical="bottom" textRotation="0" wrapText="false" indent="0" shrinkToFit="false"/>
      <protection locked="true" hidden="false"/>
    </xf>
    <xf numFmtId="164" fontId="10" fillId="0" borderId="79" xfId="0" applyFont="true" applyBorder="true" applyAlignment="true" applyProtection="false">
      <alignment horizontal="center" vertical="bottom" textRotation="0" wrapText="false" indent="0" shrinkToFit="false"/>
      <protection locked="true" hidden="false"/>
    </xf>
    <xf numFmtId="164" fontId="0" fillId="0" borderId="80" xfId="0" applyFont="true" applyBorder="true" applyAlignment="true" applyProtection="false">
      <alignment horizontal="general" vertical="bottom" textRotation="0" wrapText="true" indent="0" shrinkToFit="false"/>
      <protection locked="true" hidden="false"/>
    </xf>
    <xf numFmtId="164" fontId="0" fillId="0" borderId="81" xfId="0" applyFont="true" applyBorder="true" applyAlignment="true" applyProtection="false">
      <alignment horizontal="general" vertical="bottom" textRotation="0" wrapText="true" indent="0" shrinkToFit="false"/>
      <protection locked="true" hidden="false"/>
    </xf>
    <xf numFmtId="164" fontId="0" fillId="0" borderId="80" xfId="0" applyFont="true" applyBorder="true" applyAlignment="false" applyProtection="false">
      <alignment horizontal="general" vertical="bottom" textRotation="0" wrapText="false" indent="0" shrinkToFit="false"/>
      <protection locked="true" hidden="false"/>
    </xf>
    <xf numFmtId="164" fontId="0" fillId="0" borderId="82" xfId="0" applyFont="true" applyBorder="true" applyAlignment="true" applyProtection="false">
      <alignment horizontal="left" vertical="top" textRotation="0" wrapText="false" indent="0" shrinkToFit="false"/>
      <protection locked="true" hidden="false"/>
    </xf>
    <xf numFmtId="164" fontId="0" fillId="0" borderId="83" xfId="0" applyFont="false" applyBorder="true" applyAlignment="true" applyProtection="false">
      <alignment horizontal="left" vertical="top" textRotation="0" wrapText="false" indent="0" shrinkToFit="false"/>
      <protection locked="true" hidden="false"/>
    </xf>
    <xf numFmtId="164" fontId="0" fillId="0" borderId="84" xfId="0" applyFont="false" applyBorder="true" applyAlignment="true" applyProtection="false">
      <alignment horizontal="left" vertical="top" textRotation="0" wrapText="false" indent="0" shrinkToFit="false"/>
      <protection locked="true" hidden="false"/>
    </xf>
    <xf numFmtId="164" fontId="0" fillId="0" borderId="85" xfId="0" applyFont="false" applyBorder="tru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86" xfId="0" applyFont="false" applyBorder="true" applyAlignment="true" applyProtection="false">
      <alignment horizontal="left" vertical="top" textRotation="0" wrapText="false" indent="0" shrinkToFit="false"/>
      <protection locked="true" hidden="false"/>
    </xf>
    <xf numFmtId="164" fontId="0" fillId="0" borderId="80" xfId="0" applyFont="false" applyBorder="true" applyAlignment="true" applyProtection="false">
      <alignment horizontal="left" vertical="top" textRotation="0" wrapText="false" indent="0" shrinkToFit="false"/>
      <protection locked="true" hidden="false"/>
    </xf>
    <xf numFmtId="164" fontId="0" fillId="0" borderId="87" xfId="0" applyFont="false" applyBorder="true" applyAlignment="true" applyProtection="false">
      <alignment horizontal="left" vertical="top" textRotation="0" wrapText="false" indent="0" shrinkToFit="false"/>
      <protection locked="true" hidden="false"/>
    </xf>
    <xf numFmtId="164" fontId="0" fillId="0" borderId="81" xfId="0" applyFont="false" applyBorder="true" applyAlignment="true" applyProtection="false">
      <alignment horizontal="left" vertical="top"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10" fillId="0" borderId="4" xfId="0" applyFont="true" applyBorder="true" applyAlignment="false" applyProtection="false">
      <alignment horizontal="general" vertical="bottom" textRotation="0" wrapText="false" indent="0" shrinkToFit="false"/>
      <protection locked="true" hidden="false"/>
    </xf>
    <xf numFmtId="164" fontId="10" fillId="0" borderId="56" xfId="0" applyFont="true" applyBorder="true" applyAlignment="false" applyProtection="false">
      <alignment horizontal="general" vertical="bottom" textRotation="0" wrapText="false" indent="0" shrinkToFit="false"/>
      <protection locked="true" hidden="false"/>
    </xf>
    <xf numFmtId="169" fontId="10" fillId="0" borderId="55"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71" fontId="10" fillId="0" borderId="0" xfId="19" applyFont="true" applyBorder="true" applyAlignment="true" applyProtection="true">
      <alignment horizontal="general" vertical="bottom" textRotation="0" wrapText="false" indent="0" shrinkToFit="false"/>
      <protection locked="true" hidden="false"/>
    </xf>
    <xf numFmtId="164" fontId="25" fillId="7" borderId="0" xfId="0" applyFont="true" applyBorder="true" applyAlignment="true" applyProtection="false">
      <alignment horizontal="center" vertical="bottom" textRotation="0" wrapText="false" indent="0" shrinkToFit="false"/>
      <protection locked="true" hidden="false"/>
    </xf>
    <xf numFmtId="171" fontId="0" fillId="0" borderId="0" xfId="19" applyFont="true" applyBorder="true" applyAlignment="true" applyProtection="true">
      <alignment horizontal="general" vertical="bottom" textRotation="0" wrapText="false" indent="0" shrinkToFit="false"/>
      <protection locked="true" hidden="false"/>
    </xf>
    <xf numFmtId="164" fontId="10" fillId="18" borderId="0" xfId="0" applyFont="true" applyBorder="false" applyAlignment="true" applyProtection="false">
      <alignment horizontal="general" vertical="center" textRotation="0" wrapText="false" indent="0" shrinkToFit="false"/>
      <protection locked="true" hidden="false"/>
    </xf>
    <xf numFmtId="164" fontId="10" fillId="18"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0" fillId="0" borderId="0" xfId="19" applyFont="true" applyBorder="true" applyAlignment="true" applyProtection="true">
      <alignment horizontal="general" vertical="bottom" textRotation="0" wrapText="false" indent="0" shrinkToFit="false"/>
      <protection locked="true" hidden="false"/>
    </xf>
    <xf numFmtId="170" fontId="0" fillId="0" borderId="0" xfId="19" applyFont="true" applyBorder="true" applyAlignment="true" applyProtection="true">
      <alignment horizontal="general" vertical="bottom" textRotation="0" wrapText="false" indent="0" shrinkToFit="false"/>
      <protection locked="true" hidden="false"/>
    </xf>
    <xf numFmtId="170" fontId="10" fillId="0" borderId="0" xfId="19" applyFont="true" applyBorder="tru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62">
    <dxf>
      <font>
        <color rgb="FFFFFFFF"/>
      </font>
      <fill>
        <patternFill>
          <bgColor rgb="FF006853"/>
        </patternFill>
      </fill>
    </dxf>
    <dxf>
      <font>
        <color rgb="FFFFFFFF"/>
      </font>
      <fill>
        <patternFill>
          <bgColor rgb="FFB73D25"/>
        </patternFill>
      </fill>
    </dxf>
    <dxf>
      <fill>
        <patternFill patternType="solid">
          <fgColor rgb="FF004D3B"/>
        </patternFill>
      </fill>
    </dxf>
    <dxf>
      <fill>
        <patternFill patternType="solid">
          <fgColor rgb="FFFFFFFF"/>
        </patternFill>
      </fill>
    </dxf>
    <dxf>
      <fill>
        <patternFill patternType="solid">
          <fgColor rgb="FF006853"/>
        </patternFill>
      </fill>
    </dxf>
    <dxf>
      <font>
        <strike val="1"/>
        <color rgb="FFBFBFBF"/>
      </font>
    </dxf>
    <dxf>
      <font>
        <color rgb="FFFFFFFF"/>
      </font>
      <fill>
        <patternFill>
          <bgColor rgb="FF006853"/>
        </patternFill>
      </fill>
    </dxf>
    <dxf>
      <font>
        <color rgb="FFFFFFFF"/>
      </font>
      <fill>
        <patternFill>
          <bgColor rgb="FFB73D25"/>
        </patternFill>
      </fill>
    </dxf>
    <dxf>
      <font>
        <strike val="1"/>
        <color rgb="FFBFBFBF"/>
      </font>
    </dxf>
    <dxf>
      <font>
        <strike val="1"/>
        <color rgb="FFBFBFBF"/>
      </font>
    </dxf>
    <dxf>
      <font>
        <strike val="1"/>
        <color rgb="FFBFBFBF"/>
      </font>
    </dxf>
    <dxf>
      <font>
        <strike val="1"/>
        <color rgb="FFBFBFBF"/>
      </font>
    </dxf>
    <dxf>
      <font>
        <strike val="1"/>
        <color rgb="FFBFBFBF"/>
      </font>
    </dxf>
    <dxf>
      <font>
        <color rgb="FFFFFFFF"/>
      </font>
      <fill>
        <patternFill>
          <bgColor rgb="FF006853"/>
        </patternFill>
      </fill>
    </dxf>
    <dxf>
      <font>
        <color rgb="FFFFFFFF"/>
      </font>
      <fill>
        <patternFill>
          <bgColor rgb="FFB73D25"/>
        </patternFill>
      </fill>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color rgb="FFFFFFFF"/>
      </font>
      <fill>
        <patternFill>
          <bgColor rgb="FFC00000"/>
        </patternFill>
      </fill>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color rgb="FFFFFFFF"/>
      </font>
      <fill>
        <patternFill>
          <bgColor rgb="FF000000"/>
        </patternFill>
      </fill>
    </dxf>
    <dxf>
      <font>
        <name val="Calibri"/>
        <charset val="1"/>
        <family val="2"/>
        <color rgb="FF000000"/>
        <sz val="11"/>
      </font>
      <alignment horizontal="general" vertical="bottom" textRotation="0" wrapText="false" indent="0" shrinkToFit="false"/>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dxf>
    <dxf>
      <font>
        <color rgb="FFFFFFFF"/>
      </font>
    </dxf>
  </dxfs>
  <colors>
    <indexedColors>
      <rgbColor rgb="FF000000"/>
      <rgbColor rgb="FFFFFFFF"/>
      <rgbColor rgb="FFFF0000"/>
      <rgbColor rgb="FF00FF00"/>
      <rgbColor rgb="FF0000FF"/>
      <rgbColor rgb="FFFFFF00"/>
      <rgbColor rgb="FFFF00FF"/>
      <rgbColor rgb="FF00FFFF"/>
      <rgbColor rgb="FFC00000"/>
      <rgbColor rgb="FF008000"/>
      <rgbColor rgb="FF000080"/>
      <rgbColor rgb="FF806000"/>
      <rgbColor rgb="FF800080"/>
      <rgbColor rgb="FF006853"/>
      <rgbColor rgb="FFBFBFBF"/>
      <rgbColor rgb="FF808080"/>
      <rgbColor rgb="FF9999FF"/>
      <rgbColor rgb="FF7F2669"/>
      <rgbColor rgb="FFF2F2F2"/>
      <rgbColor rgb="FFEEF1F2"/>
      <rgbColor rgb="FF4E003A"/>
      <rgbColor rgb="FFFF8080"/>
      <rgbColor rgb="FF535353"/>
      <rgbColor rgb="FFC8D6DB"/>
      <rgbColor rgb="FF000080"/>
      <rgbColor rgb="FFFF00FF"/>
      <rgbColor rgb="FFFFFF00"/>
      <rgbColor rgb="FF00FFFF"/>
      <rgbColor rgb="FF800080"/>
      <rgbColor rgb="FF800000"/>
      <rgbColor rgb="FF4D6361"/>
      <rgbColor rgb="FF0000FF"/>
      <rgbColor rgb="FF00CCFF"/>
      <rgbColor rgb="FFE7E6E6"/>
      <rgbColor rgb="FFDCDADA"/>
      <rgbColor rgb="FFD9D9D9"/>
      <rgbColor rgb="FFC5C3C3"/>
      <rgbColor rgb="FFFF99CC"/>
      <rgbColor rgb="FFCC99FF"/>
      <rgbColor rgb="FFD0CECE"/>
      <rgbColor rgb="FF595959"/>
      <rgbColor rgb="FF33CCCC"/>
      <rgbColor rgb="FF99CC00"/>
      <rgbColor rgb="FFFFD833"/>
      <rgbColor rgb="FFFF9900"/>
      <rgbColor rgb="FFFF6600"/>
      <rgbColor rgb="FF546567"/>
      <rgbColor rgb="FFA6A6A6"/>
      <rgbColor rgb="FF203864"/>
      <rgbColor rgb="FF4E656A"/>
      <rgbColor rgb="FF004D3B"/>
      <rgbColor rgb="FF385724"/>
      <rgbColor rgb="FF843C0B"/>
      <rgbColor rgb="FFB73D25"/>
      <rgbColor rgb="FF1F4E79"/>
      <rgbColor rgb="FF23232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234459315912471"/>
          <c:y val="0.115325288086381"/>
          <c:w val="0.489313787975356"/>
          <c:h val="0.826422284729154"/>
        </c:manualLayout>
      </c:layout>
      <c:radarChart>
        <c:radarStyle val="marker"/>
        <c:varyColors val="0"/>
        <c:ser>
          <c:idx val="0"/>
          <c:order val="0"/>
          <c:tx>
            <c:strRef>
              <c:f>'7.1 Results Summary'!$C$19</c:f>
              <c:strCache>
                <c:ptCount val="1"/>
                <c:pt idx="0">
                  <c:v>Existing Layout</c:v>
                </c:pt>
              </c:strCache>
            </c:strRef>
          </c:tx>
          <c:spPr>
            <a:solidFill>
              <a:srgbClr val="a6a6a6"/>
            </a:solidFill>
            <a:ln cap="rnd" w="28440">
              <a:solidFill>
                <a:srgbClr val="a6a6a6"/>
              </a:solidFill>
              <a:round/>
            </a:ln>
          </c:spPr>
          <c:marker>
            <c:symbol val="circle"/>
            <c:size val="5"/>
            <c:spPr>
              <a:solidFill>
                <a:srgbClr val="a6a6a6"/>
              </a:solidFill>
            </c:spPr>
          </c:marker>
          <c:dLbls>
            <c:txPr>
              <a:bodyPr wrap="square"/>
              <a:lstStyle/>
              <a:p>
                <a:pPr>
                  <a:defRPr b="0" sz="1000" spc="-1" strike="noStrike">
                    <a:solidFill>
                      <a:srgbClr val="000000"/>
                    </a:solidFill>
                    <a:latin typeface="Calibri"/>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'7.1 Results Summary'!$B$21:$B$26</c:f>
              <c:strCache>
                <c:ptCount val="6"/>
                <c:pt idx="0">
                  <c:v>Safety</c:v>
                </c:pt>
                <c:pt idx="1">
                  <c:v>Accessibility</c:v>
                </c:pt>
                <c:pt idx="2">
                  <c:v>Comfort</c:v>
                </c:pt>
                <c:pt idx="3">
                  <c:v>Directness</c:v>
                </c:pt>
                <c:pt idx="4">
                  <c:v>Attractiveness</c:v>
                </c:pt>
                <c:pt idx="5">
                  <c:v>Cohesion</c:v>
                </c:pt>
              </c:strCache>
            </c:strRef>
          </c:cat>
          <c:val>
            <c:numRef>
              <c:f>'7.1 Results Summary'!$C$21:$C$26</c:f>
              <c:numCache>
                <c:formatCode>General</c:formatCode>
                <c:ptCount val="6"/>
              </c:numCache>
            </c:numRef>
          </c:val>
        </c:ser>
        <c:ser>
          <c:idx val="1"/>
          <c:order val="1"/>
          <c:tx>
            <c:strRef>
              <c:f>'7.1 Results Summary'!$D$19</c:f>
              <c:strCache>
                <c:ptCount val="1"/>
                <c:pt idx="0">
                  <c:v>Proposed Layout</c:v>
                </c:pt>
              </c:strCache>
            </c:strRef>
          </c:tx>
          <c:spPr>
            <a:solidFill>
              <a:srgbClr val="004d3b"/>
            </a:solidFill>
            <a:ln cap="rnd" w="28440">
              <a:solidFill>
                <a:srgbClr val="004d3b"/>
              </a:solidFill>
              <a:round/>
            </a:ln>
          </c:spPr>
          <c:marker>
            <c:symbol val="circle"/>
            <c:size val="5"/>
            <c:spPr>
              <a:solidFill>
                <a:srgbClr val="004d3b"/>
              </a:solidFill>
            </c:spPr>
          </c:marker>
          <c:dLbls>
            <c:txPr>
              <a:bodyPr wrap="square"/>
              <a:lstStyle/>
              <a:p>
                <a:pPr>
                  <a:defRPr b="0" sz="1000" spc="-1" strike="noStrike">
                    <a:solidFill>
                      <a:srgbClr val="000000"/>
                    </a:solidFill>
                    <a:latin typeface="Calibri"/>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'7.1 Results Summary'!$B$21:$B$26</c:f>
              <c:strCache>
                <c:ptCount val="6"/>
                <c:pt idx="0">
                  <c:v>Safety</c:v>
                </c:pt>
                <c:pt idx="1">
                  <c:v>Accessibility</c:v>
                </c:pt>
                <c:pt idx="2">
                  <c:v>Comfort</c:v>
                </c:pt>
                <c:pt idx="3">
                  <c:v>Directness</c:v>
                </c:pt>
                <c:pt idx="4">
                  <c:v>Attractiveness</c:v>
                </c:pt>
                <c:pt idx="5">
                  <c:v>Cohesion</c:v>
                </c:pt>
              </c:strCache>
            </c:strRef>
          </c:cat>
          <c:val>
            <c:numRef>
              <c:f>'7.1 Results Summary'!$D$21:$D$26</c:f>
              <c:numCache>
                <c:formatCode>General</c:formatCode>
                <c:ptCount val="6"/>
              </c:numCache>
            </c:numRef>
          </c:val>
        </c:ser>
        <c:axId val="4210530"/>
        <c:axId val="5174468"/>
      </c:radarChart>
      <c:catAx>
        <c:axId val="4210530"/>
        <c:scaling>
          <c:orientation val="maxMin"/>
        </c:scaling>
        <c:delete val="0"/>
        <c:axPos val="b"/>
        <c:numFmt formatCode="General" sourceLinked="0"/>
        <c:majorTickMark val="none"/>
        <c:minorTickMark val="none"/>
        <c:tickLblPos val="nextTo"/>
        <c:spPr>
          <a:ln w="9360">
            <a:noFill/>
          </a:ln>
        </c:spPr>
        <c:txPr>
          <a:bodyPr/>
          <a:lstStyle/>
          <a:p>
            <a:pPr>
              <a:defRPr b="1" sz="1600" spc="-1" strike="noStrike">
                <a:solidFill>
                  <a:srgbClr val="004d3b"/>
                </a:solidFill>
                <a:latin typeface="Calibri"/>
              </a:defRPr>
            </a:pPr>
          </a:p>
        </c:txPr>
        <c:crossAx val="5174468"/>
        <c:crosses val="autoZero"/>
        <c:auto val="1"/>
        <c:lblAlgn val="ctr"/>
        <c:lblOffset val="100"/>
        <c:noMultiLvlLbl val="0"/>
      </c:catAx>
      <c:valAx>
        <c:axId val="5174468"/>
        <c:scaling>
          <c:orientation val="minMax"/>
          <c:max val="1"/>
        </c:scaling>
        <c:delete val="0"/>
        <c:axPos val="l"/>
        <c:majorGridlines>
          <c:spPr>
            <a:ln cap="sq" w="6480">
              <a:solidFill>
                <a:srgbClr val="004d3b">
                  <a:alpha val="40000"/>
                </a:srgbClr>
              </a:solidFill>
              <a:prstDash val="lgDashDotDot"/>
              <a:round/>
            </a:ln>
          </c:spPr>
        </c:majorGridlines>
        <c:numFmt formatCode="0%" sourceLinked="0"/>
        <c:majorTickMark val="out"/>
        <c:minorTickMark val="none"/>
        <c:tickLblPos val="nextTo"/>
        <c:spPr>
          <a:ln w="6480">
            <a:noFill/>
          </a:ln>
        </c:spPr>
        <c:txPr>
          <a:bodyPr/>
          <a:lstStyle/>
          <a:p>
            <a:pPr>
              <a:defRPr b="0" sz="1000" spc="-1" strike="noStrike">
                <a:solidFill>
                  <a:srgbClr val="595959"/>
                </a:solidFill>
                <a:latin typeface="Calibri"/>
              </a:defRPr>
            </a:pPr>
          </a:p>
        </c:txPr>
        <c:crossAx val="4210530"/>
        <c:crosses val="autoZero"/>
        <c:crossBetween val="midCat"/>
        <c:majorUnit val="0.2"/>
      </c:valAx>
      <c:spPr>
        <a:noFill/>
        <a:ln w="0">
          <a:noFill/>
        </a:ln>
      </c:spPr>
    </c:plotArea>
    <c:legend>
      <c:legendPos val="r"/>
      <c:layout>
        <c:manualLayout>
          <c:xMode val="edge"/>
          <c:yMode val="edge"/>
          <c:x val="1"/>
          <c:y val="0"/>
        </c:manualLayout>
      </c:layout>
      <c:overlay val="1"/>
      <c:spPr>
        <a:noFill/>
        <a:ln w="0">
          <a:noFill/>
        </a:ln>
      </c:spPr>
      <c:txPr>
        <a:bodyPr/>
        <a:lstStyle/>
        <a:p>
          <a:pPr>
            <a:defRPr b="0" sz="1100" spc="-1" strike="noStrike">
              <a:solidFill>
                <a:srgbClr val="595959"/>
              </a:solidFill>
              <a:latin typeface="Calibri"/>
            </a:defRPr>
          </a:pPr>
        </a:p>
      </c:txPr>
    </c:legend>
    <c:plotVisOnly val="1"/>
    <c:dispBlanksAs val="gap"/>
  </c:chart>
  <c:spPr>
    <a:solidFill>
      <a:srgbClr val="ffffff"/>
    </a:solidFill>
    <a:ln w="9360">
      <a:solidFill>
        <a:srgbClr val="004d3b"/>
      </a:solidFill>
      <a:round/>
    </a:ln>
  </c:spPr>
</c:chartSpace>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234480611881893"/>
          <c:y val="0.115353805073431"/>
          <c:w val="0.489283173247954"/>
          <c:h val="0.826435246995995"/>
        </c:manualLayout>
      </c:layout>
      <c:radarChart>
        <c:radarStyle val="marker"/>
        <c:varyColors val="0"/>
        <c:ser>
          <c:idx val="0"/>
          <c:order val="0"/>
          <c:tx>
            <c:strRef>
              <c:f>'7.2 Results Further Analysis'!$C$36</c:f>
              <c:strCache>
                <c:ptCount val="1"/>
                <c:pt idx="0">
                  <c:v>Existing Layout</c:v>
                </c:pt>
              </c:strCache>
            </c:strRef>
          </c:tx>
          <c:spPr>
            <a:solidFill>
              <a:srgbClr val="a6a6a6"/>
            </a:solidFill>
            <a:ln cap="rnd" w="28440">
              <a:solidFill>
                <a:srgbClr val="a6a6a6"/>
              </a:solidFill>
              <a:round/>
            </a:ln>
          </c:spPr>
          <c:marker>
            <c:symbol val="circle"/>
            <c:size val="5"/>
            <c:spPr>
              <a:solidFill>
                <a:srgbClr val="a6a6a6"/>
              </a:solidFill>
            </c:spPr>
          </c:marker>
          <c:dLbls>
            <c:txPr>
              <a:bodyPr wrap="square"/>
              <a:lstStyle/>
              <a:p>
                <a:pPr>
                  <a:defRPr b="0" sz="1000" spc="-1" strike="noStrike">
                    <a:solidFill>
                      <a:srgbClr val="000000"/>
                    </a:solidFill>
                    <a:latin typeface="Calibri"/>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'7.2 Results Further Analysis'!$B$38:$B$43</c:f>
              <c:strCache>
                <c:ptCount val="6"/>
                <c:pt idx="0">
                  <c:v>Safety</c:v>
                </c:pt>
                <c:pt idx="1">
                  <c:v>Accessibility</c:v>
                </c:pt>
                <c:pt idx="2">
                  <c:v>Comfort</c:v>
                </c:pt>
                <c:pt idx="3">
                  <c:v>Directness</c:v>
                </c:pt>
                <c:pt idx="4">
                  <c:v>Attractiveness</c:v>
                </c:pt>
                <c:pt idx="5">
                  <c:v>Cohesion</c:v>
                </c:pt>
              </c:strCache>
            </c:strRef>
          </c:cat>
          <c:val>
            <c:numRef>
              <c:f>'7.2 Results Further Analysis'!$C$38:$C$43</c:f>
              <c:numCache>
                <c:formatCode>General</c:formatCode>
                <c:ptCount val="6"/>
              </c:numCache>
            </c:numRef>
          </c:val>
        </c:ser>
        <c:ser>
          <c:idx val="1"/>
          <c:order val="1"/>
          <c:tx>
            <c:strRef>
              <c:f>'7.2 Results Further Analysis'!$D$36</c:f>
              <c:strCache>
                <c:ptCount val="1"/>
                <c:pt idx="0">
                  <c:v>Proposed Layout</c:v>
                </c:pt>
              </c:strCache>
            </c:strRef>
          </c:tx>
          <c:spPr>
            <a:solidFill>
              <a:srgbClr val="004d3b"/>
            </a:solidFill>
            <a:ln cap="rnd" w="28440">
              <a:solidFill>
                <a:srgbClr val="004d3b"/>
              </a:solidFill>
              <a:round/>
            </a:ln>
          </c:spPr>
          <c:marker>
            <c:symbol val="circle"/>
            <c:size val="5"/>
            <c:spPr>
              <a:solidFill>
                <a:srgbClr val="004d3b"/>
              </a:solidFill>
            </c:spPr>
          </c:marker>
          <c:dLbls>
            <c:txPr>
              <a:bodyPr wrap="square"/>
              <a:lstStyle/>
              <a:p>
                <a:pPr>
                  <a:defRPr b="0" sz="1000" spc="-1" strike="noStrike">
                    <a:solidFill>
                      <a:srgbClr val="000000"/>
                    </a:solidFill>
                    <a:latin typeface="Calibri"/>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'7.2 Results Further Analysis'!$B$38:$B$43</c:f>
              <c:strCache>
                <c:ptCount val="6"/>
                <c:pt idx="0">
                  <c:v>Safety</c:v>
                </c:pt>
                <c:pt idx="1">
                  <c:v>Accessibility</c:v>
                </c:pt>
                <c:pt idx="2">
                  <c:v>Comfort</c:v>
                </c:pt>
                <c:pt idx="3">
                  <c:v>Directness</c:v>
                </c:pt>
                <c:pt idx="4">
                  <c:v>Attractiveness</c:v>
                </c:pt>
                <c:pt idx="5">
                  <c:v>Cohesion</c:v>
                </c:pt>
              </c:strCache>
            </c:strRef>
          </c:cat>
          <c:val>
            <c:numRef>
              <c:f>'7.2 Results Further Analysis'!$D$38:$D$43</c:f>
              <c:numCache>
                <c:formatCode>General</c:formatCode>
                <c:ptCount val="6"/>
              </c:numCache>
            </c:numRef>
          </c:val>
        </c:ser>
        <c:axId val="77208042"/>
        <c:axId val="12006255"/>
      </c:radarChart>
      <c:catAx>
        <c:axId val="77208042"/>
        <c:scaling>
          <c:orientation val="maxMin"/>
        </c:scaling>
        <c:delete val="0"/>
        <c:axPos val="b"/>
        <c:numFmt formatCode="General" sourceLinked="0"/>
        <c:majorTickMark val="none"/>
        <c:minorTickMark val="none"/>
        <c:tickLblPos val="nextTo"/>
        <c:spPr>
          <a:ln w="9360">
            <a:noFill/>
          </a:ln>
        </c:spPr>
        <c:txPr>
          <a:bodyPr/>
          <a:lstStyle/>
          <a:p>
            <a:pPr>
              <a:defRPr b="1" sz="1600" spc="-1" strike="noStrike">
                <a:solidFill>
                  <a:srgbClr val="004d3b"/>
                </a:solidFill>
                <a:latin typeface="Calibri"/>
              </a:defRPr>
            </a:pPr>
          </a:p>
        </c:txPr>
        <c:crossAx val="12006255"/>
        <c:crosses val="autoZero"/>
        <c:auto val="1"/>
        <c:lblAlgn val="ctr"/>
        <c:lblOffset val="100"/>
        <c:noMultiLvlLbl val="0"/>
      </c:catAx>
      <c:valAx>
        <c:axId val="12006255"/>
        <c:scaling>
          <c:orientation val="minMax"/>
          <c:max val="1"/>
        </c:scaling>
        <c:delete val="0"/>
        <c:axPos val="l"/>
        <c:majorGridlines>
          <c:spPr>
            <a:ln cap="sq" w="6480">
              <a:solidFill>
                <a:srgbClr val="004d3b">
                  <a:alpha val="40000"/>
                </a:srgbClr>
              </a:solidFill>
              <a:prstDash val="lgDashDotDot"/>
              <a:round/>
            </a:ln>
          </c:spPr>
        </c:majorGridlines>
        <c:numFmt formatCode="0%" sourceLinked="0"/>
        <c:majorTickMark val="out"/>
        <c:minorTickMark val="none"/>
        <c:tickLblPos val="nextTo"/>
        <c:spPr>
          <a:ln w="6480">
            <a:noFill/>
          </a:ln>
        </c:spPr>
        <c:txPr>
          <a:bodyPr/>
          <a:lstStyle/>
          <a:p>
            <a:pPr>
              <a:defRPr b="0" sz="1000" spc="-1" strike="noStrike">
                <a:solidFill>
                  <a:srgbClr val="595959"/>
                </a:solidFill>
                <a:latin typeface="Calibri"/>
              </a:defRPr>
            </a:pPr>
          </a:p>
        </c:txPr>
        <c:crossAx val="77208042"/>
        <c:crosses val="autoZero"/>
        <c:crossBetween val="midCat"/>
        <c:majorUnit val="0.2"/>
      </c:valAx>
      <c:spPr>
        <a:noFill/>
        <a:ln w="0">
          <a:noFill/>
        </a:ln>
      </c:spPr>
    </c:plotArea>
    <c:legend>
      <c:legendPos val="r"/>
      <c:layout>
        <c:manualLayout>
          <c:xMode val="edge"/>
          <c:yMode val="edge"/>
          <c:x val="0.769743002571525"/>
          <c:y val="0.0561403410810726"/>
          <c:w val="0.217819663555429"/>
          <c:h val="0.114027942674034"/>
        </c:manualLayout>
      </c:layout>
      <c:overlay val="1"/>
      <c:spPr>
        <a:noFill/>
        <a:ln w="0">
          <a:noFill/>
        </a:ln>
      </c:spPr>
      <c:txPr>
        <a:bodyPr/>
        <a:lstStyle/>
        <a:p>
          <a:pPr>
            <a:defRPr b="0" sz="1100" spc="-1" strike="noStrike">
              <a:solidFill>
                <a:srgbClr val="595959"/>
              </a:solidFill>
              <a:latin typeface="Calibri"/>
            </a:defRPr>
          </a:pPr>
        </a:p>
      </c:txPr>
    </c:legend>
    <c:plotVisOnly val="1"/>
    <c:dispBlanksAs val="gap"/>
  </c:chart>
  <c:spPr>
    <a:solidFill>
      <a:srgbClr val="ffffff"/>
    </a:solidFill>
    <a:ln w="9360">
      <a:solidFill>
        <a:srgbClr val="004d3b"/>
      </a:solidFill>
      <a:round/>
    </a:ln>
  </c:spPr>
</c:chartSpace>
</file>

<file path=xl/charts/chart3.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barChart>
        <c:barDir val="bar"/>
        <c:grouping val="stacked"/>
        <c:varyColors val="0"/>
        <c:ser>
          <c:idx val="0"/>
          <c:order val="0"/>
          <c:tx>
            <c:strRef>
              <c:f>'7.2 Results Further Analysis'!$C$57:$C$58</c:f>
              <c:strCache>
                <c:ptCount val="1"/>
                <c:pt idx="0">
                  <c:v>Existing Layout</c:v>
                </c:pt>
              </c:strCache>
            </c:strRef>
          </c:tx>
          <c:spPr>
            <a:solidFill>
              <a:srgbClr val="808080"/>
            </a:solidFill>
            <a:ln w="0">
              <a:solidFill>
                <a:srgbClr val="808080">
                  <a:alpha val="55000"/>
                </a:srgbClr>
              </a:solidFill>
            </a:ln>
          </c:spPr>
          <c:invertIfNegative val="0"/>
          <c:dPt>
            <c:idx val="2"/>
            <c:invertIfNegative val="0"/>
            <c:spPr>
              <a:solidFill>
                <a:srgbClr val="808080"/>
              </a:solidFill>
              <a:ln w="0">
                <a:solidFill>
                  <a:srgbClr val="808080">
                    <a:alpha val="55000"/>
                  </a:srgbClr>
                </a:solidFill>
              </a:ln>
            </c:spPr>
          </c:dPt>
          <c:dLbls>
            <c:dLbl>
              <c:idx val="2"/>
              <c:txPr>
                <a:bodyPr wrap="square"/>
                <a:lstStyle/>
                <a:p>
                  <a:pPr>
                    <a:defRPr b="0" sz="1000" spc="-1" strike="noStrike">
                      <a:solidFill>
                        <a:srgbClr val="000000"/>
                      </a:solidFill>
                      <a:latin typeface="Calibri"/>
                    </a:defRPr>
                  </a:pPr>
                </a:p>
              </c:txPr>
              <c:dLblPos val="ctr"/>
              <c:showLegendKey val="0"/>
              <c:showVal val="0"/>
              <c:showCatName val="0"/>
              <c:showSerName val="0"/>
              <c:showPercent val="0"/>
              <c:separator>; </c:separator>
            </c:dLbl>
            <c:txPr>
              <a:bodyPr wrap="square"/>
              <a:lstStyle/>
              <a:p>
                <a:pPr>
                  <a:defRPr b="0" sz="1000" spc="-1" strike="noStrike">
                    <a:solidFill>
                      <a:srgbClr val="000000"/>
                    </a:solidFill>
                    <a:latin typeface="Calibri"/>
                  </a:defRPr>
                </a:pPr>
              </a:p>
            </c:txPr>
            <c:dLblPos val="ct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'7.2 Results Further Analysis'!$B$59:$B$63</c:f>
              <c:strCache>
                <c:ptCount val="5"/>
                <c:pt idx="0">
                  <c:v>Walking</c:v>
                </c:pt>
                <c:pt idx="1">
                  <c:v>Wheeling</c:v>
                </c:pt>
                <c:pt idx="2">
                  <c:v>Cycling</c:v>
                </c:pt>
                <c:pt idx="3">
                  <c:v/>
                </c:pt>
                <c:pt idx="4">
                  <c:v>Overall Street Level of Service</c:v>
                </c:pt>
              </c:strCache>
            </c:strRef>
          </c:cat>
          <c:val>
            <c:numRef>
              <c:f>'7.2 Results Further Analysis'!$C$59:$C$63</c:f>
              <c:numCache>
                <c:formatCode>General</c:formatCode>
                <c:ptCount val="5"/>
              </c:numCache>
            </c:numRef>
          </c:val>
        </c:ser>
        <c:ser>
          <c:idx val="1"/>
          <c:order val="1"/>
          <c:tx>
            <c:strRef>
              <c:f>'7.2 Results Further Analysis'!$E$57:$E$58</c:f>
              <c:strCache>
                <c:ptCount val="1"/>
                <c:pt idx="0">
                  <c:v>Net difference</c:v>
                </c:pt>
              </c:strCache>
            </c:strRef>
          </c:tx>
          <c:spPr>
            <a:solidFill>
              <a:srgbClr val="004d3b"/>
            </a:solidFill>
            <a:ln w="0">
              <a:solidFill>
                <a:srgbClr val="ffffff"/>
              </a:solidFill>
            </a:ln>
          </c:spPr>
          <c:invertIfNegative val="0"/>
          <c:dLbls>
            <c:numFmt formatCode="0%" sourceLinked="1"/>
            <c:txPr>
              <a:bodyPr wrap="square"/>
              <a:lstStyle/>
              <a:p>
                <a:pPr>
                  <a:defRPr b="1" sz="1050" spc="-1" strike="noStrike">
                    <a:solidFill>
                      <a:srgbClr val="ffffff"/>
                    </a:solidFill>
                    <a:latin typeface="Calibri"/>
                  </a:defRPr>
                </a:pPr>
              </a:p>
            </c:txPr>
            <c:dLblPos val="ctr"/>
            <c:showLegendKey val="0"/>
            <c:showVal val="1"/>
            <c:showCatName val="0"/>
            <c:showSerName val="0"/>
            <c:showPercent val="0"/>
            <c:separator>; </c:separator>
            <c:showLeaderLines val="1"/>
            <c:extLst>
              <c:ext xmlns:c15="http://schemas.microsoft.com/office/drawing/2012/chart" uri="{CE6537A1-D6FC-4f65-9D91-7224C49458BB}">
                <c15:showLeaderLines val="1"/>
              </c:ext>
            </c:extLst>
          </c:dLbls>
          <c:cat>
            <c:strRef>
              <c:f>'7.2 Results Further Analysis'!$B$59:$B$63</c:f>
              <c:strCache>
                <c:ptCount val="5"/>
                <c:pt idx="0">
                  <c:v>Walking</c:v>
                </c:pt>
                <c:pt idx="1">
                  <c:v>Wheeling</c:v>
                </c:pt>
                <c:pt idx="2">
                  <c:v>Cycling</c:v>
                </c:pt>
                <c:pt idx="3">
                  <c:v/>
                </c:pt>
                <c:pt idx="4">
                  <c:v>Overall Street Level of Service</c:v>
                </c:pt>
              </c:strCache>
            </c:strRef>
          </c:cat>
          <c:val>
            <c:numRef>
              <c:f>'7.2 Results Further Analysis'!$E$59:$E$63</c:f>
              <c:numCache>
                <c:formatCode>General</c:formatCode>
                <c:ptCount val="5"/>
              </c:numCache>
            </c:numRef>
          </c:val>
        </c:ser>
        <c:gapWidth val="75"/>
        <c:overlap val="100"/>
        <c:axId val="48187113"/>
        <c:axId val="11628754"/>
      </c:barChart>
      <c:catAx>
        <c:axId val="48187113"/>
        <c:scaling>
          <c:orientation val="maxMin"/>
        </c:scaling>
        <c:delete val="0"/>
        <c:axPos val="b"/>
        <c:numFmt formatCode="General" sourceLinked="0"/>
        <c:majorTickMark val="none"/>
        <c:minorTickMark val="none"/>
        <c:tickLblPos val="low"/>
        <c:spPr>
          <a:ln w="9360">
            <a:solidFill>
              <a:srgbClr val="d9d9d9"/>
            </a:solidFill>
            <a:round/>
          </a:ln>
        </c:spPr>
        <c:txPr>
          <a:bodyPr/>
          <a:lstStyle/>
          <a:p>
            <a:pPr>
              <a:defRPr b="1" sz="1600" spc="-1" strike="noStrike">
                <a:solidFill>
                  <a:srgbClr val="004d3b"/>
                </a:solidFill>
                <a:latin typeface="Calibri"/>
              </a:defRPr>
            </a:pPr>
          </a:p>
        </c:txPr>
        <c:crossAx val="11628754"/>
        <c:crosses val="autoZero"/>
        <c:auto val="1"/>
        <c:lblAlgn val="ctr"/>
        <c:lblOffset val="100"/>
        <c:noMultiLvlLbl val="0"/>
      </c:catAx>
      <c:valAx>
        <c:axId val="11628754"/>
        <c:scaling>
          <c:orientation val="minMax"/>
          <c:max val="1"/>
          <c:min val="-0.2"/>
        </c:scaling>
        <c:delete val="0"/>
        <c:axPos val="l"/>
        <c:majorGridlines>
          <c:spPr>
            <a:ln w="9360">
              <a:solidFill>
                <a:srgbClr val="d9d9d9"/>
              </a:solidFill>
              <a:round/>
            </a:ln>
          </c:spPr>
        </c:majorGridlines>
        <c:numFmt formatCode="0%" sourceLinked="0"/>
        <c:majorTickMark val="none"/>
        <c:minorTickMark val="none"/>
        <c:tickLblPos val="high"/>
        <c:spPr>
          <a:ln w="6480">
            <a:noFill/>
          </a:ln>
        </c:spPr>
        <c:txPr>
          <a:bodyPr/>
          <a:lstStyle/>
          <a:p>
            <a:pPr>
              <a:defRPr b="1" sz="1100" spc="-1" strike="noStrike">
                <a:solidFill>
                  <a:srgbClr val="595959"/>
                </a:solidFill>
                <a:latin typeface="Calibri"/>
              </a:defRPr>
            </a:pPr>
          </a:p>
        </c:txPr>
        <c:crossAx val="48187113"/>
        <c:crosses val="autoZero"/>
        <c:crossBetween val="between"/>
      </c:valAx>
      <c:spPr>
        <a:noFill/>
        <a:ln w="0">
          <a:noFill/>
        </a:ln>
      </c:spPr>
    </c:plotArea>
    <c:legend>
      <c:legendPos val="b"/>
      <c:overlay val="0"/>
      <c:spPr>
        <a:noFill/>
        <a:ln w="0">
          <a:noFill/>
        </a:ln>
      </c:spPr>
      <c:txPr>
        <a:bodyPr/>
        <a:lstStyle/>
        <a:p>
          <a:pPr>
            <a:defRPr b="0" sz="1100" spc="-1" strike="noStrike">
              <a:solidFill>
                <a:srgbClr val="595959"/>
              </a:solidFill>
              <a:latin typeface="Calibri"/>
            </a:defRPr>
          </a:pPr>
        </a:p>
      </c:txPr>
    </c:legend>
    <c:plotVisOnly val="1"/>
    <c:dispBlanksAs val="gap"/>
  </c:chart>
  <c:spPr>
    <a:solidFill>
      <a:srgbClr val="ffffff"/>
    </a:solidFill>
    <a:ln w="9360">
      <a:solidFill>
        <a:srgbClr val="004d3b"/>
      </a:solidFill>
      <a:round/>
    </a:ln>
  </c:spPr>
</c:chartSpace>
</file>

<file path=xl/charts/chart4.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barChart>
        <c:barDir val="bar"/>
        <c:grouping val="stacked"/>
        <c:varyColors val="0"/>
        <c:ser>
          <c:idx val="0"/>
          <c:order val="0"/>
          <c:tx>
            <c:strRef>
              <c:f>'7.2 Results Further Analysis'!$C$74:$C$75</c:f>
              <c:strCache>
                <c:ptCount val="1"/>
                <c:pt idx="0">
                  <c:v>Existing Layout</c:v>
                </c:pt>
              </c:strCache>
            </c:strRef>
          </c:tx>
          <c:spPr>
            <a:solidFill>
              <a:srgbClr val="808080"/>
            </a:solidFill>
            <a:ln w="0">
              <a:noFill/>
            </a:ln>
          </c:spPr>
          <c:invertIfNegative val="0"/>
          <c:dLbls>
            <c:txPr>
              <a:bodyPr wrap="square"/>
              <a:lstStyle/>
              <a:p>
                <a:pPr>
                  <a:defRPr b="0" sz="1000" spc="-1" strike="noStrike">
                    <a:solidFill>
                      <a:srgbClr val="000000"/>
                    </a:solidFill>
                    <a:latin typeface="Calibri"/>
                  </a:defRPr>
                </a:pPr>
              </a:p>
            </c:txPr>
            <c:dLblPos val="ct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'7.2 Results Further Analysis'!$B$76:$B$81</c:f>
              <c:strCache>
                <c:ptCount val="6"/>
                <c:pt idx="0">
                  <c:v>Social Activity</c:v>
                </c:pt>
                <c:pt idx="1">
                  <c:v>Personal Security</c:v>
                </c:pt>
                <c:pt idx="2">
                  <c:v>Character and Legibility</c:v>
                </c:pt>
                <c:pt idx="3">
                  <c:v>Environmental</c:v>
                </c:pt>
                <c:pt idx="4">
                  <c:v/>
                </c:pt>
                <c:pt idx="5">
                  <c:v>Overall Street Placemaking Score</c:v>
                </c:pt>
              </c:strCache>
            </c:strRef>
          </c:cat>
          <c:val>
            <c:numRef>
              <c:f>'7.2 Results Further Analysis'!$C$76:$C$81</c:f>
              <c:numCache>
                <c:formatCode>General</c:formatCode>
                <c:ptCount val="6"/>
              </c:numCache>
            </c:numRef>
          </c:val>
        </c:ser>
        <c:ser>
          <c:idx val="1"/>
          <c:order val="1"/>
          <c:tx>
            <c:strRef>
              <c:f>'7.2 Results Further Analysis'!$E$74:$E$75</c:f>
              <c:strCache>
                <c:ptCount val="1"/>
                <c:pt idx="0">
                  <c:v>Net difference</c:v>
                </c:pt>
              </c:strCache>
            </c:strRef>
          </c:tx>
          <c:spPr>
            <a:solidFill>
              <a:srgbClr val="004d3b"/>
            </a:solidFill>
            <a:ln w="0">
              <a:solidFill>
                <a:srgbClr val="ffffff"/>
              </a:solidFill>
            </a:ln>
          </c:spPr>
          <c:invertIfNegative val="0"/>
          <c:dLbls>
            <c:numFmt formatCode="0%" sourceLinked="1"/>
            <c:txPr>
              <a:bodyPr wrap="square"/>
              <a:lstStyle/>
              <a:p>
                <a:pPr>
                  <a:defRPr b="1" sz="1000" spc="-1" strike="noStrike">
                    <a:solidFill>
                      <a:srgbClr val="ffffff"/>
                    </a:solidFill>
                    <a:latin typeface="Calibri"/>
                  </a:defRPr>
                </a:pPr>
              </a:p>
            </c:txPr>
            <c:dLblPos val="ctr"/>
            <c:showLegendKey val="0"/>
            <c:showVal val="1"/>
            <c:showCatName val="0"/>
            <c:showSerName val="0"/>
            <c:showPercent val="0"/>
            <c:separator>; </c:separator>
            <c:showLeaderLines val="0"/>
            <c:extLst>
              <c:ext xmlns:c15="http://schemas.microsoft.com/office/drawing/2012/chart" uri="{CE6537A1-D6FC-4f65-9D91-7224C49458BB}">
                <c15:showLeaderLines val="0"/>
              </c:ext>
            </c:extLst>
          </c:dLbls>
          <c:cat>
            <c:strRef>
              <c:f>'7.2 Results Further Analysis'!$B$76:$B$81</c:f>
              <c:strCache>
                <c:ptCount val="6"/>
                <c:pt idx="0">
                  <c:v>Social Activity</c:v>
                </c:pt>
                <c:pt idx="1">
                  <c:v>Personal Security</c:v>
                </c:pt>
                <c:pt idx="2">
                  <c:v>Character and Legibility</c:v>
                </c:pt>
                <c:pt idx="3">
                  <c:v>Environmental</c:v>
                </c:pt>
                <c:pt idx="4">
                  <c:v/>
                </c:pt>
                <c:pt idx="5">
                  <c:v>Overall Street Placemaking Score</c:v>
                </c:pt>
              </c:strCache>
            </c:strRef>
          </c:cat>
          <c:val>
            <c:numRef>
              <c:f>'7.2 Results Further Analysis'!$E$76:$E$81</c:f>
              <c:numCache>
                <c:formatCode>General</c:formatCode>
                <c:ptCount val="6"/>
              </c:numCache>
            </c:numRef>
          </c:val>
        </c:ser>
        <c:gapWidth val="75"/>
        <c:overlap val="100"/>
        <c:axId val="46876417"/>
        <c:axId val="28540998"/>
      </c:barChart>
      <c:catAx>
        <c:axId val="46876417"/>
        <c:scaling>
          <c:orientation val="maxMin"/>
        </c:scaling>
        <c:delete val="0"/>
        <c:axPos val="b"/>
        <c:numFmt formatCode="General" sourceLinked="0"/>
        <c:majorTickMark val="none"/>
        <c:minorTickMark val="none"/>
        <c:tickLblPos val="low"/>
        <c:spPr>
          <a:ln w="9360">
            <a:solidFill>
              <a:srgbClr val="d9d9d9"/>
            </a:solidFill>
            <a:round/>
          </a:ln>
        </c:spPr>
        <c:txPr>
          <a:bodyPr/>
          <a:lstStyle/>
          <a:p>
            <a:pPr>
              <a:defRPr b="1" sz="1600" spc="-1" strike="noStrike">
                <a:solidFill>
                  <a:srgbClr val="004d3b"/>
                </a:solidFill>
                <a:latin typeface="Calibri"/>
              </a:defRPr>
            </a:pPr>
          </a:p>
        </c:txPr>
        <c:crossAx val="28540998"/>
        <c:crosses val="autoZero"/>
        <c:auto val="1"/>
        <c:lblAlgn val="ctr"/>
        <c:lblOffset val="100"/>
        <c:noMultiLvlLbl val="0"/>
      </c:catAx>
      <c:valAx>
        <c:axId val="28540998"/>
        <c:scaling>
          <c:orientation val="minMax"/>
          <c:max val="1"/>
          <c:min val="-0.2"/>
        </c:scaling>
        <c:delete val="0"/>
        <c:axPos val="l"/>
        <c:majorGridlines>
          <c:spPr>
            <a:ln w="9360">
              <a:solidFill>
                <a:srgbClr val="d9d9d9"/>
              </a:solidFill>
              <a:round/>
            </a:ln>
          </c:spPr>
        </c:majorGridlines>
        <c:numFmt formatCode="0%" sourceLinked="0"/>
        <c:majorTickMark val="none"/>
        <c:minorTickMark val="none"/>
        <c:tickLblPos val="high"/>
        <c:spPr>
          <a:ln w="6480">
            <a:noFill/>
          </a:ln>
        </c:spPr>
        <c:txPr>
          <a:bodyPr/>
          <a:lstStyle/>
          <a:p>
            <a:pPr>
              <a:defRPr b="1" sz="1100" spc="-1" strike="noStrike">
                <a:solidFill>
                  <a:srgbClr val="595959"/>
                </a:solidFill>
                <a:latin typeface="Calibri"/>
              </a:defRPr>
            </a:pPr>
          </a:p>
        </c:txPr>
        <c:crossAx val="46876417"/>
        <c:crosses val="autoZero"/>
        <c:crossBetween val="between"/>
      </c:valAx>
      <c:spPr>
        <a:noFill/>
        <a:ln w="0">
          <a:noFill/>
        </a:ln>
      </c:spPr>
    </c:plotArea>
    <c:legend>
      <c:legendPos val="b"/>
      <c:overlay val="0"/>
      <c:spPr>
        <a:noFill/>
        <a:ln w="0">
          <a:noFill/>
        </a:ln>
      </c:spPr>
      <c:txPr>
        <a:bodyPr/>
        <a:lstStyle/>
        <a:p>
          <a:pPr>
            <a:defRPr b="0" sz="1100" spc="-1" strike="noStrike">
              <a:solidFill>
                <a:srgbClr val="595959"/>
              </a:solidFill>
              <a:latin typeface="Calibri"/>
            </a:defRPr>
          </a:pPr>
        </a:p>
      </c:txPr>
    </c:legend>
    <c:plotVisOnly val="1"/>
    <c:dispBlanksAs val="gap"/>
  </c:chart>
  <c:spPr>
    <a:solidFill>
      <a:srgbClr val="ffffff"/>
    </a:solidFill>
    <a:ln w="9360">
      <a:solidFill>
        <a:srgbClr val="004d3b"/>
      </a:solidFill>
      <a:round/>
    </a:ln>
  </c:spPr>
</c:chartSpace>
</file>

<file path=xl/charts/chart5.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234449339207048"/>
          <c:y val="0.115327009485771"/>
          <c:w val="0.489295154185022"/>
          <c:h val="0.826427026127475"/>
        </c:manualLayout>
      </c:layout>
      <c:radarChart>
        <c:radarStyle val="marker"/>
        <c:varyColors val="0"/>
        <c:ser>
          <c:idx val="0"/>
          <c:order val="0"/>
          <c:tx>
            <c:strRef>
              <c:f>'7.2 Results Further Analysis'!$C$74:$C$75</c:f>
              <c:strCache>
                <c:ptCount val="1"/>
                <c:pt idx="0">
                  <c:v>Existing Layout</c:v>
                </c:pt>
              </c:strCache>
            </c:strRef>
          </c:tx>
          <c:spPr>
            <a:solidFill>
              <a:srgbClr val="808080"/>
            </a:solidFill>
            <a:ln cap="rnd" w="28440">
              <a:solidFill>
                <a:srgbClr val="808080"/>
              </a:solidFill>
              <a:round/>
            </a:ln>
          </c:spPr>
          <c:marker>
            <c:symbol val="circle"/>
            <c:size val="5"/>
            <c:spPr>
              <a:solidFill>
                <a:srgbClr val="808080"/>
              </a:solidFill>
            </c:spPr>
          </c:marker>
          <c:dLbls>
            <c:txPr>
              <a:bodyPr wrap="square"/>
              <a:lstStyle/>
              <a:p>
                <a:pPr>
                  <a:defRPr b="0" sz="1000" spc="-1" strike="noStrike">
                    <a:solidFill>
                      <a:srgbClr val="000000"/>
                    </a:solidFill>
                    <a:latin typeface="Calibri"/>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'7.2 Results Further Analysis'!$B$95:$B$100</c:f>
              <c:strCache>
                <c:ptCount val="6"/>
                <c:pt idx="0">
                  <c:v>Safety</c:v>
                </c:pt>
                <c:pt idx="1">
                  <c:v>Accessibility</c:v>
                </c:pt>
                <c:pt idx="2">
                  <c:v>Comfort</c:v>
                </c:pt>
                <c:pt idx="3">
                  <c:v>Directness</c:v>
                </c:pt>
                <c:pt idx="4">
                  <c:v>Attractiveness</c:v>
                </c:pt>
                <c:pt idx="5">
                  <c:v>Cohesion</c:v>
                </c:pt>
              </c:strCache>
            </c:strRef>
          </c:cat>
          <c:val>
            <c:numRef>
              <c:f>'7.2 Results Further Analysis'!$C$95:$C$100</c:f>
              <c:numCache>
                <c:formatCode>General</c:formatCode>
                <c:ptCount val="6"/>
              </c:numCache>
            </c:numRef>
          </c:val>
        </c:ser>
        <c:ser>
          <c:idx val="1"/>
          <c:order val="1"/>
          <c:tx>
            <c:strRef>
              <c:f>'7.2 Results Further Analysis'!$D$74:$D$75</c:f>
              <c:strCache>
                <c:ptCount val="1"/>
                <c:pt idx="0">
                  <c:v>Proposed Layout</c:v>
                </c:pt>
              </c:strCache>
            </c:strRef>
          </c:tx>
          <c:spPr>
            <a:solidFill>
              <a:srgbClr val="004d3b"/>
            </a:solidFill>
            <a:ln cap="rnd" w="28440">
              <a:solidFill>
                <a:srgbClr val="004d3b"/>
              </a:solidFill>
              <a:round/>
            </a:ln>
          </c:spPr>
          <c:marker>
            <c:symbol val="circle"/>
            <c:size val="5"/>
            <c:spPr>
              <a:solidFill>
                <a:srgbClr val="004d3b"/>
              </a:solidFill>
            </c:spPr>
          </c:marker>
          <c:dLbls>
            <c:txPr>
              <a:bodyPr wrap="square"/>
              <a:lstStyle/>
              <a:p>
                <a:pPr>
                  <a:defRPr b="0" sz="1000" spc="-1" strike="noStrike">
                    <a:solidFill>
                      <a:srgbClr val="000000"/>
                    </a:solidFill>
                    <a:latin typeface="Calibri"/>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'7.2 Results Further Analysis'!$B$95:$B$100</c:f>
              <c:strCache>
                <c:ptCount val="6"/>
                <c:pt idx="0">
                  <c:v>Safety</c:v>
                </c:pt>
                <c:pt idx="1">
                  <c:v>Accessibility</c:v>
                </c:pt>
                <c:pt idx="2">
                  <c:v>Comfort</c:v>
                </c:pt>
                <c:pt idx="3">
                  <c:v>Directness</c:v>
                </c:pt>
                <c:pt idx="4">
                  <c:v>Attractiveness</c:v>
                </c:pt>
                <c:pt idx="5">
                  <c:v>Cohesion</c:v>
                </c:pt>
              </c:strCache>
            </c:strRef>
          </c:cat>
          <c:val>
            <c:numRef>
              <c:f>'7.2 Results Further Analysis'!$D$95:$D$100</c:f>
              <c:numCache>
                <c:formatCode>General</c:formatCode>
                <c:ptCount val="6"/>
              </c:numCache>
            </c:numRef>
          </c:val>
        </c:ser>
        <c:axId val="27728234"/>
        <c:axId val="78699591"/>
      </c:radarChart>
      <c:catAx>
        <c:axId val="27728234"/>
        <c:scaling>
          <c:orientation val="maxMin"/>
        </c:scaling>
        <c:delete val="0"/>
        <c:axPos val="b"/>
        <c:numFmt formatCode="General" sourceLinked="0"/>
        <c:majorTickMark val="none"/>
        <c:minorTickMark val="none"/>
        <c:tickLblPos val="nextTo"/>
        <c:spPr>
          <a:ln w="9360">
            <a:noFill/>
          </a:ln>
        </c:spPr>
        <c:txPr>
          <a:bodyPr/>
          <a:lstStyle/>
          <a:p>
            <a:pPr>
              <a:defRPr b="1" sz="1600" spc="-1" strike="noStrike">
                <a:solidFill>
                  <a:srgbClr val="004d3b"/>
                </a:solidFill>
                <a:latin typeface="Calibri"/>
              </a:defRPr>
            </a:pPr>
          </a:p>
        </c:txPr>
        <c:crossAx val="78699591"/>
        <c:crosses val="autoZero"/>
        <c:auto val="1"/>
        <c:lblAlgn val="ctr"/>
        <c:lblOffset val="100"/>
        <c:noMultiLvlLbl val="0"/>
      </c:catAx>
      <c:valAx>
        <c:axId val="78699591"/>
        <c:scaling>
          <c:orientation val="minMax"/>
          <c:max val="1"/>
        </c:scaling>
        <c:delete val="0"/>
        <c:axPos val="l"/>
        <c:majorGridlines>
          <c:spPr>
            <a:ln cap="sq" w="6480">
              <a:solidFill>
                <a:srgbClr val="004d3b">
                  <a:alpha val="40000"/>
                </a:srgbClr>
              </a:solidFill>
              <a:prstDash val="lgDashDotDot"/>
              <a:round/>
            </a:ln>
          </c:spPr>
        </c:majorGridlines>
        <c:numFmt formatCode="0%" sourceLinked="0"/>
        <c:majorTickMark val="out"/>
        <c:minorTickMark val="none"/>
        <c:tickLblPos val="nextTo"/>
        <c:spPr>
          <a:ln w="6480">
            <a:noFill/>
          </a:ln>
        </c:spPr>
        <c:txPr>
          <a:bodyPr/>
          <a:lstStyle/>
          <a:p>
            <a:pPr>
              <a:defRPr b="0" sz="1000" spc="-1" strike="noStrike">
                <a:solidFill>
                  <a:srgbClr val="595959"/>
                </a:solidFill>
                <a:latin typeface="Calibri"/>
              </a:defRPr>
            </a:pPr>
          </a:p>
        </c:txPr>
        <c:crossAx val="27728234"/>
        <c:crosses val="autoZero"/>
        <c:crossBetween val="midCat"/>
        <c:majorUnit val="0.2"/>
      </c:valAx>
      <c:spPr>
        <a:noFill/>
        <a:ln w="0">
          <a:noFill/>
        </a:ln>
      </c:spPr>
    </c:plotArea>
    <c:legend>
      <c:legendPos val="r"/>
      <c:layout>
        <c:manualLayout>
          <c:xMode val="edge"/>
          <c:yMode val="edge"/>
          <c:x val="0.769743002571525"/>
          <c:y val="0.0561403410810726"/>
          <c:w val="0.217819663555429"/>
          <c:h val="0.114027942674034"/>
        </c:manualLayout>
      </c:layout>
      <c:overlay val="1"/>
      <c:spPr>
        <a:noFill/>
        <a:ln w="0">
          <a:noFill/>
        </a:ln>
      </c:spPr>
      <c:txPr>
        <a:bodyPr/>
        <a:lstStyle/>
        <a:p>
          <a:pPr>
            <a:defRPr b="0" sz="1100" spc="-1" strike="noStrike">
              <a:solidFill>
                <a:srgbClr val="595959"/>
              </a:solidFill>
              <a:latin typeface="Calibri"/>
            </a:defRPr>
          </a:pPr>
        </a:p>
      </c:txPr>
    </c:legend>
    <c:plotVisOnly val="1"/>
    <c:dispBlanksAs val="gap"/>
  </c:chart>
  <c:spPr>
    <a:solidFill>
      <a:srgbClr val="ffffff"/>
    </a:solidFill>
    <a:ln w="9360">
      <a:solidFill>
        <a:srgbClr val="004d3b"/>
      </a:solidFill>
      <a:round/>
    </a:ln>
  </c:spPr>
</c:chartSpace>
</file>

<file path=xl/charts/chart6.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barChart>
        <c:barDir val="bar"/>
        <c:grouping val="stacked"/>
        <c:varyColors val="0"/>
        <c:ser>
          <c:idx val="0"/>
          <c:order val="0"/>
          <c:tx>
            <c:strRef>
              <c:f>'7.2 Results Further Analysis'!$C$120:$C$121</c:f>
              <c:strCache>
                <c:ptCount val="1"/>
                <c:pt idx="0">
                  <c:v>Existing Layout</c:v>
                </c:pt>
              </c:strCache>
            </c:strRef>
          </c:tx>
          <c:spPr>
            <a:solidFill>
              <a:srgbClr val="808080"/>
            </a:solidFill>
            <a:ln w="0">
              <a:noFill/>
            </a:ln>
          </c:spPr>
          <c:invertIfNegative val="0"/>
          <c:dLbls>
            <c:txPr>
              <a:bodyPr wrap="square"/>
              <a:lstStyle/>
              <a:p>
                <a:pPr>
                  <a:defRPr b="0" sz="1000" spc="-1" strike="noStrike">
                    <a:solidFill>
                      <a:srgbClr val="000000"/>
                    </a:solidFill>
                    <a:latin typeface="Calibri"/>
                  </a:defRPr>
                </a:pPr>
              </a:p>
            </c:txPr>
            <c:dLblPos val="ct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'7.2 Results Further Analysis'!$B$122:$B$127</c:f>
              <c:strCache>
                <c:ptCount val="6"/>
                <c:pt idx="0">
                  <c:v>Social Activity</c:v>
                </c:pt>
                <c:pt idx="1">
                  <c:v>Personal Security</c:v>
                </c:pt>
                <c:pt idx="2">
                  <c:v>Character and Legibility</c:v>
                </c:pt>
                <c:pt idx="3">
                  <c:v>Environmental</c:v>
                </c:pt>
                <c:pt idx="4">
                  <c:v/>
                </c:pt>
                <c:pt idx="5">
                  <c:v>Overall Path Placemaking Score</c:v>
                </c:pt>
              </c:strCache>
            </c:strRef>
          </c:cat>
          <c:val>
            <c:numRef>
              <c:f>'7.2 Results Further Analysis'!$C$122:$C$127</c:f>
              <c:numCache>
                <c:formatCode>General</c:formatCode>
                <c:ptCount val="6"/>
              </c:numCache>
            </c:numRef>
          </c:val>
        </c:ser>
        <c:ser>
          <c:idx val="1"/>
          <c:order val="1"/>
          <c:tx>
            <c:strRef>
              <c:f>'7.2 Results Further Analysis'!$E$120:$E$121</c:f>
              <c:strCache>
                <c:ptCount val="1"/>
                <c:pt idx="0">
                  <c:v>Net difference</c:v>
                </c:pt>
              </c:strCache>
            </c:strRef>
          </c:tx>
          <c:spPr>
            <a:solidFill>
              <a:srgbClr val="004d3b"/>
            </a:solidFill>
            <a:ln w="0">
              <a:noFill/>
            </a:ln>
          </c:spPr>
          <c:invertIfNegative val="0"/>
          <c:dLbls>
            <c:numFmt formatCode="0%" sourceLinked="1"/>
            <c:txPr>
              <a:bodyPr wrap="square"/>
              <a:lstStyle/>
              <a:p>
                <a:pPr>
                  <a:defRPr b="1" sz="900" spc="-1" strike="noStrike">
                    <a:solidFill>
                      <a:srgbClr val="ffffff"/>
                    </a:solidFill>
                    <a:latin typeface="Calibri"/>
                  </a:defRPr>
                </a:pPr>
              </a:p>
            </c:txPr>
            <c:dLblPos val="ctr"/>
            <c:showLegendKey val="0"/>
            <c:showVal val="1"/>
            <c:showCatName val="0"/>
            <c:showSerName val="0"/>
            <c:showPercent val="0"/>
            <c:separator>; </c:separator>
            <c:showLeaderLines val="1"/>
            <c:extLst>
              <c:ext xmlns:c15="http://schemas.microsoft.com/office/drawing/2012/chart" uri="{CE6537A1-D6FC-4f65-9D91-7224C49458BB}">
                <c15:showLeaderLines val="1"/>
              </c:ext>
            </c:extLst>
          </c:dLbls>
          <c:cat>
            <c:strRef>
              <c:f>'7.2 Results Further Analysis'!$B$122:$B$127</c:f>
              <c:strCache>
                <c:ptCount val="6"/>
                <c:pt idx="0">
                  <c:v>Social Activity</c:v>
                </c:pt>
                <c:pt idx="1">
                  <c:v>Personal Security</c:v>
                </c:pt>
                <c:pt idx="2">
                  <c:v>Character and Legibility</c:v>
                </c:pt>
                <c:pt idx="3">
                  <c:v>Environmental</c:v>
                </c:pt>
                <c:pt idx="4">
                  <c:v/>
                </c:pt>
                <c:pt idx="5">
                  <c:v>Overall Path Placemaking Score</c:v>
                </c:pt>
              </c:strCache>
            </c:strRef>
          </c:cat>
          <c:val>
            <c:numRef>
              <c:f>'7.2 Results Further Analysis'!$E$122:$E$127</c:f>
              <c:numCache>
                <c:formatCode>General</c:formatCode>
                <c:ptCount val="6"/>
              </c:numCache>
            </c:numRef>
          </c:val>
        </c:ser>
        <c:gapWidth val="75"/>
        <c:overlap val="100"/>
        <c:axId val="88195685"/>
        <c:axId val="2132160"/>
      </c:barChart>
      <c:catAx>
        <c:axId val="88195685"/>
        <c:scaling>
          <c:orientation val="maxMin"/>
        </c:scaling>
        <c:delete val="0"/>
        <c:axPos val="b"/>
        <c:numFmt formatCode="General" sourceLinked="0"/>
        <c:majorTickMark val="none"/>
        <c:minorTickMark val="none"/>
        <c:tickLblPos val="low"/>
        <c:spPr>
          <a:ln w="9360">
            <a:solidFill>
              <a:srgbClr val="d9d9d9"/>
            </a:solidFill>
            <a:round/>
          </a:ln>
        </c:spPr>
        <c:txPr>
          <a:bodyPr/>
          <a:lstStyle/>
          <a:p>
            <a:pPr>
              <a:defRPr b="1" sz="1600" spc="-1" strike="noStrike">
                <a:solidFill>
                  <a:srgbClr val="004d3b"/>
                </a:solidFill>
                <a:latin typeface="Calibri"/>
              </a:defRPr>
            </a:pPr>
          </a:p>
        </c:txPr>
        <c:crossAx val="2132160"/>
        <c:crosses val="autoZero"/>
        <c:auto val="1"/>
        <c:lblAlgn val="ctr"/>
        <c:lblOffset val="100"/>
        <c:noMultiLvlLbl val="0"/>
      </c:catAx>
      <c:valAx>
        <c:axId val="2132160"/>
        <c:scaling>
          <c:orientation val="minMax"/>
          <c:max val="1"/>
          <c:min val="-0.2"/>
        </c:scaling>
        <c:delete val="0"/>
        <c:axPos val="l"/>
        <c:majorGridlines>
          <c:spPr>
            <a:ln w="9360">
              <a:solidFill>
                <a:srgbClr val="d9d9d9"/>
              </a:solidFill>
              <a:round/>
            </a:ln>
          </c:spPr>
        </c:majorGridlines>
        <c:numFmt formatCode="0%" sourceLinked="0"/>
        <c:majorTickMark val="none"/>
        <c:minorTickMark val="none"/>
        <c:tickLblPos val="high"/>
        <c:spPr>
          <a:ln w="6480">
            <a:noFill/>
          </a:ln>
        </c:spPr>
        <c:txPr>
          <a:bodyPr/>
          <a:lstStyle/>
          <a:p>
            <a:pPr>
              <a:defRPr b="1" sz="1100" spc="-1" strike="noStrike">
                <a:solidFill>
                  <a:srgbClr val="595959"/>
                </a:solidFill>
                <a:latin typeface="Calibri"/>
              </a:defRPr>
            </a:pPr>
          </a:p>
        </c:txPr>
        <c:crossAx val="88195685"/>
        <c:crosses val="autoZero"/>
        <c:crossBetween val="between"/>
      </c:valAx>
      <c:spPr>
        <a:noFill/>
        <a:ln w="0">
          <a:noFill/>
        </a:ln>
      </c:spPr>
    </c:plotArea>
    <c:legend>
      <c:legendPos val="b"/>
      <c:overlay val="0"/>
      <c:spPr>
        <a:noFill/>
        <a:ln w="0">
          <a:noFill/>
        </a:ln>
      </c:spPr>
      <c:txPr>
        <a:bodyPr/>
        <a:lstStyle/>
        <a:p>
          <a:pPr>
            <a:defRPr b="0" sz="1100" spc="-1" strike="noStrike">
              <a:solidFill>
                <a:srgbClr val="595959"/>
              </a:solidFill>
              <a:latin typeface="Calibri"/>
            </a:defRPr>
          </a:pPr>
        </a:p>
      </c:txPr>
    </c:legend>
    <c:plotVisOnly val="1"/>
    <c:dispBlanksAs val="gap"/>
  </c:chart>
  <c:spPr>
    <a:solidFill>
      <a:srgbClr val="ffffff"/>
    </a:solidFill>
    <a:ln w="9360">
      <a:solidFill>
        <a:srgbClr val="004d3b"/>
      </a:solidFill>
      <a:round/>
    </a:ln>
  </c:spPr>
</c:chartSpace>
</file>

<file path=xl/charts/chart7.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334056964223689"/>
          <c:y val="0.0507911182023667"/>
          <c:w val="0.626432789162904"/>
          <c:h val="0.736072330807074"/>
        </c:manualLayout>
      </c:layout>
      <c:barChart>
        <c:barDir val="bar"/>
        <c:grouping val="stacked"/>
        <c:varyColors val="0"/>
        <c:ser>
          <c:idx val="0"/>
          <c:order val="0"/>
          <c:tx>
            <c:strRef>
              <c:f>'7.2 Results Further Analysis'!$C$107</c:f>
              <c:strCache>
                <c:ptCount val="1"/>
                <c:pt idx="0">
                  <c:v>Existing Layout</c:v>
                </c:pt>
              </c:strCache>
            </c:strRef>
          </c:tx>
          <c:spPr>
            <a:solidFill>
              <a:srgbClr val="808080"/>
            </a:solidFill>
            <a:ln w="0">
              <a:noFill/>
            </a:ln>
          </c:spPr>
          <c:invertIfNegative val="0"/>
          <c:dLbls>
            <c:txPr>
              <a:bodyPr wrap="square"/>
              <a:lstStyle/>
              <a:p>
                <a:pPr>
                  <a:defRPr b="0" sz="1000" spc="-1" strike="noStrike">
                    <a:solidFill>
                      <a:srgbClr val="000000"/>
                    </a:solidFill>
                    <a:latin typeface="Calibri"/>
                  </a:defRPr>
                </a:pPr>
              </a:p>
            </c:txPr>
            <c:dLblPos val="ct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'7.2 Results Further Analysis'!$B$109:$B$114</c:f>
              <c:strCache>
                <c:ptCount val="6"/>
                <c:pt idx="0">
                  <c:v>Walking</c:v>
                </c:pt>
                <c:pt idx="1">
                  <c:v>Wheeling</c:v>
                </c:pt>
                <c:pt idx="2">
                  <c:v>Cycling</c:v>
                </c:pt>
                <c:pt idx="3">
                  <c:v>Horse Riding</c:v>
                </c:pt>
                <c:pt idx="4">
                  <c:v/>
                </c:pt>
                <c:pt idx="5">
                  <c:v>Overall Path Level of Service</c:v>
                </c:pt>
              </c:strCache>
            </c:strRef>
          </c:cat>
          <c:val>
            <c:numRef>
              <c:f>'7.2 Results Further Analysis'!$C$109:$C$114</c:f>
              <c:numCache>
                <c:formatCode>General</c:formatCode>
                <c:ptCount val="6"/>
              </c:numCache>
            </c:numRef>
          </c:val>
        </c:ser>
        <c:ser>
          <c:idx val="1"/>
          <c:order val="1"/>
          <c:tx>
            <c:strRef>
              <c:f>'7.2 Results Further Analysis'!$E$107</c:f>
              <c:strCache>
                <c:ptCount val="1"/>
                <c:pt idx="0">
                  <c:v>Net difference</c:v>
                </c:pt>
              </c:strCache>
            </c:strRef>
          </c:tx>
          <c:spPr>
            <a:solidFill>
              <a:srgbClr val="004d3b"/>
            </a:solidFill>
            <a:ln w="0">
              <a:noFill/>
            </a:ln>
          </c:spPr>
          <c:invertIfNegative val="0"/>
          <c:dLbls>
            <c:numFmt formatCode="0%" sourceLinked="1"/>
            <c:txPr>
              <a:bodyPr wrap="square"/>
              <a:lstStyle/>
              <a:p>
                <a:pPr>
                  <a:defRPr b="1" sz="900" spc="-1" strike="noStrike">
                    <a:solidFill>
                      <a:srgbClr val="ffffff"/>
                    </a:solidFill>
                    <a:latin typeface="Calibri"/>
                  </a:defRPr>
                </a:pPr>
              </a:p>
            </c:txPr>
            <c:dLblPos val="ctr"/>
            <c:showLegendKey val="0"/>
            <c:showVal val="1"/>
            <c:showCatName val="0"/>
            <c:showSerName val="0"/>
            <c:showPercent val="0"/>
            <c:separator>; </c:separator>
            <c:showLeaderLines val="1"/>
            <c:extLst>
              <c:ext xmlns:c15="http://schemas.microsoft.com/office/drawing/2012/chart" uri="{CE6537A1-D6FC-4f65-9D91-7224C49458BB}">
                <c15:showLeaderLines val="1"/>
              </c:ext>
            </c:extLst>
          </c:dLbls>
          <c:cat>
            <c:strRef>
              <c:f>'7.2 Results Further Analysis'!$B$109:$B$114</c:f>
              <c:strCache>
                <c:ptCount val="6"/>
                <c:pt idx="0">
                  <c:v>Walking</c:v>
                </c:pt>
                <c:pt idx="1">
                  <c:v>Wheeling</c:v>
                </c:pt>
                <c:pt idx="2">
                  <c:v>Cycling</c:v>
                </c:pt>
                <c:pt idx="3">
                  <c:v>Horse Riding</c:v>
                </c:pt>
                <c:pt idx="4">
                  <c:v/>
                </c:pt>
                <c:pt idx="5">
                  <c:v>Overall Path Level of Service</c:v>
                </c:pt>
              </c:strCache>
            </c:strRef>
          </c:cat>
          <c:val>
            <c:numRef>
              <c:f>'7.2 Results Further Analysis'!$E$109:$E$114</c:f>
              <c:numCache>
                <c:formatCode>General</c:formatCode>
                <c:ptCount val="6"/>
              </c:numCache>
            </c:numRef>
          </c:val>
        </c:ser>
        <c:gapWidth val="75"/>
        <c:overlap val="100"/>
        <c:axId val="52798006"/>
        <c:axId val="51732821"/>
      </c:barChart>
      <c:catAx>
        <c:axId val="52798006"/>
        <c:scaling>
          <c:orientation val="maxMin"/>
        </c:scaling>
        <c:delete val="0"/>
        <c:axPos val="b"/>
        <c:numFmt formatCode="General" sourceLinked="0"/>
        <c:majorTickMark val="none"/>
        <c:minorTickMark val="none"/>
        <c:tickLblPos val="low"/>
        <c:spPr>
          <a:ln w="9360">
            <a:solidFill>
              <a:srgbClr val="d9d9d9"/>
            </a:solidFill>
            <a:round/>
          </a:ln>
        </c:spPr>
        <c:txPr>
          <a:bodyPr/>
          <a:lstStyle/>
          <a:p>
            <a:pPr>
              <a:defRPr b="1" sz="1600" spc="-1" strike="noStrike">
                <a:solidFill>
                  <a:srgbClr val="004d3b"/>
                </a:solidFill>
                <a:latin typeface="Calibri"/>
              </a:defRPr>
            </a:pPr>
          </a:p>
        </c:txPr>
        <c:crossAx val="51732821"/>
        <c:crosses val="autoZero"/>
        <c:auto val="1"/>
        <c:lblAlgn val="ctr"/>
        <c:lblOffset val="100"/>
        <c:noMultiLvlLbl val="0"/>
      </c:catAx>
      <c:valAx>
        <c:axId val="51732821"/>
        <c:scaling>
          <c:orientation val="minMax"/>
          <c:max val="1"/>
          <c:min val="-0.2"/>
        </c:scaling>
        <c:delete val="0"/>
        <c:axPos val="l"/>
        <c:majorGridlines>
          <c:spPr>
            <a:ln w="9360">
              <a:solidFill>
                <a:srgbClr val="d9d9d9"/>
              </a:solidFill>
              <a:round/>
            </a:ln>
          </c:spPr>
        </c:majorGridlines>
        <c:numFmt formatCode="0%" sourceLinked="0"/>
        <c:majorTickMark val="none"/>
        <c:minorTickMark val="none"/>
        <c:tickLblPos val="high"/>
        <c:spPr>
          <a:ln w="6480">
            <a:noFill/>
          </a:ln>
        </c:spPr>
        <c:txPr>
          <a:bodyPr/>
          <a:lstStyle/>
          <a:p>
            <a:pPr>
              <a:defRPr b="1" sz="1100" spc="-1" strike="noStrike">
                <a:solidFill>
                  <a:srgbClr val="595959"/>
                </a:solidFill>
                <a:latin typeface="Calibri"/>
              </a:defRPr>
            </a:pPr>
          </a:p>
        </c:txPr>
        <c:crossAx val="52798006"/>
        <c:crosses val="autoZero"/>
        <c:crossBetween val="between"/>
      </c:valAx>
      <c:spPr>
        <a:noFill/>
        <a:ln w="0">
          <a:noFill/>
        </a:ln>
      </c:spPr>
    </c:plotArea>
    <c:legend>
      <c:legendPos val="b"/>
      <c:layout>
        <c:manualLayout>
          <c:xMode val="edge"/>
          <c:yMode val="edge"/>
          <c:x val="0.335023994214754"/>
          <c:y val="0.899734491211277"/>
          <c:w val="0.33364840226395"/>
          <c:h val="0.0865014581190246"/>
        </c:manualLayout>
      </c:layout>
      <c:overlay val="0"/>
      <c:spPr>
        <a:noFill/>
        <a:ln w="0">
          <a:noFill/>
        </a:ln>
      </c:spPr>
      <c:txPr>
        <a:bodyPr/>
        <a:lstStyle/>
        <a:p>
          <a:pPr>
            <a:defRPr b="0" sz="1050" spc="-1" strike="noStrike">
              <a:solidFill>
                <a:srgbClr val="595959"/>
              </a:solidFill>
              <a:latin typeface="Calibri"/>
            </a:defRPr>
          </a:pPr>
        </a:p>
      </c:txPr>
    </c:legend>
    <c:plotVisOnly val="1"/>
    <c:dispBlanksAs val="gap"/>
  </c:chart>
  <c:spPr>
    <a:solidFill>
      <a:srgbClr val="ffffff"/>
    </a:solidFill>
    <a:ln w="9360">
      <a:solidFill>
        <a:srgbClr val="000000"/>
      </a:solidFill>
      <a:round/>
    </a:ln>
  </c:spPr>
</c:chartSpace>
</file>

<file path=xl/charts/chart8.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234468723221937"/>
          <c:y val="0.115341628790701"/>
          <c:w val="0.489288774635818"/>
          <c:h val="0.826465986141122"/>
        </c:manualLayout>
      </c:layout>
      <c:radarChart>
        <c:radarStyle val="marker"/>
        <c:varyColors val="0"/>
        <c:ser>
          <c:idx val="0"/>
          <c:order val="0"/>
          <c:tx>
            <c:strRef>
              <c:f>'7.3 Results Export'!$C$82</c:f>
              <c:strCache>
                <c:ptCount val="1"/>
                <c:pt idx="0">
                  <c:v>Existing Layout</c:v>
                </c:pt>
              </c:strCache>
            </c:strRef>
          </c:tx>
          <c:spPr>
            <a:solidFill>
              <a:srgbClr val="a6a6a6"/>
            </a:solidFill>
            <a:ln cap="rnd" w="28440">
              <a:solidFill>
                <a:srgbClr val="a6a6a6"/>
              </a:solidFill>
              <a:round/>
            </a:ln>
          </c:spPr>
          <c:marker>
            <c:symbol val="circle"/>
            <c:size val="5"/>
            <c:spPr>
              <a:solidFill>
                <a:srgbClr val="a6a6a6"/>
              </a:solidFill>
            </c:spPr>
          </c:marker>
          <c:dLbls>
            <c:txPr>
              <a:bodyPr wrap="square"/>
              <a:lstStyle/>
              <a:p>
                <a:pPr>
                  <a:defRPr b="0" sz="1000" spc="-1" strike="noStrike">
                    <a:solidFill>
                      <a:srgbClr val="000000"/>
                    </a:solidFill>
                    <a:latin typeface="Calibri"/>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'7.3 Results Export'!$B$84:$B$89</c:f>
              <c:strCache>
                <c:ptCount val="6"/>
                <c:pt idx="0">
                  <c:v>Safety</c:v>
                </c:pt>
                <c:pt idx="1">
                  <c:v>Accessibility</c:v>
                </c:pt>
                <c:pt idx="2">
                  <c:v>Comfort</c:v>
                </c:pt>
                <c:pt idx="3">
                  <c:v>Directness</c:v>
                </c:pt>
                <c:pt idx="4">
                  <c:v>Attractiveness</c:v>
                </c:pt>
                <c:pt idx="5">
                  <c:v>Cohesion</c:v>
                </c:pt>
              </c:strCache>
            </c:strRef>
          </c:cat>
          <c:val>
            <c:numRef>
              <c:f>'7.3 Results Export'!$C$84:$C$89</c:f>
              <c:numCache>
                <c:formatCode>General</c:formatCode>
                <c:ptCount val="6"/>
              </c:numCache>
            </c:numRef>
          </c:val>
        </c:ser>
        <c:ser>
          <c:idx val="1"/>
          <c:order val="1"/>
          <c:tx>
            <c:strRef>
              <c:f>'7.3 Results Export'!$D$82</c:f>
              <c:strCache>
                <c:ptCount val="1"/>
                <c:pt idx="0">
                  <c:v>Proposed Layout</c:v>
                </c:pt>
              </c:strCache>
            </c:strRef>
          </c:tx>
          <c:spPr>
            <a:solidFill>
              <a:srgbClr val="004d3b"/>
            </a:solidFill>
            <a:ln cap="rnd" w="28440">
              <a:solidFill>
                <a:srgbClr val="004d3b"/>
              </a:solidFill>
              <a:round/>
            </a:ln>
          </c:spPr>
          <c:marker>
            <c:symbol val="circle"/>
            <c:size val="5"/>
            <c:spPr>
              <a:solidFill>
                <a:srgbClr val="004d3b"/>
              </a:solidFill>
            </c:spPr>
          </c:marker>
          <c:dLbls>
            <c:txPr>
              <a:bodyPr wrap="square"/>
              <a:lstStyle/>
              <a:p>
                <a:pPr>
                  <a:defRPr b="0" sz="1000" spc="-1" strike="noStrike">
                    <a:solidFill>
                      <a:srgbClr val="000000"/>
                    </a:solidFill>
                    <a:latin typeface="Calibri"/>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'7.3 Results Export'!$B$84:$B$89</c:f>
              <c:strCache>
                <c:ptCount val="6"/>
                <c:pt idx="0">
                  <c:v>Safety</c:v>
                </c:pt>
                <c:pt idx="1">
                  <c:v>Accessibility</c:v>
                </c:pt>
                <c:pt idx="2">
                  <c:v>Comfort</c:v>
                </c:pt>
                <c:pt idx="3">
                  <c:v>Directness</c:v>
                </c:pt>
                <c:pt idx="4">
                  <c:v>Attractiveness</c:v>
                </c:pt>
                <c:pt idx="5">
                  <c:v>Cohesion</c:v>
                </c:pt>
              </c:strCache>
            </c:strRef>
          </c:cat>
          <c:val>
            <c:numRef>
              <c:f>'7.3 Results Export'!$D$84:$D$89</c:f>
              <c:numCache>
                <c:formatCode>General</c:formatCode>
                <c:ptCount val="6"/>
              </c:numCache>
            </c:numRef>
          </c:val>
        </c:ser>
        <c:axId val="37796374"/>
        <c:axId val="24358925"/>
      </c:radarChart>
      <c:catAx>
        <c:axId val="37796374"/>
        <c:scaling>
          <c:orientation val="maxMin"/>
        </c:scaling>
        <c:delete val="0"/>
        <c:axPos val="b"/>
        <c:numFmt formatCode="General" sourceLinked="0"/>
        <c:majorTickMark val="none"/>
        <c:minorTickMark val="none"/>
        <c:tickLblPos val="nextTo"/>
        <c:spPr>
          <a:ln w="9360">
            <a:noFill/>
          </a:ln>
        </c:spPr>
        <c:txPr>
          <a:bodyPr/>
          <a:lstStyle/>
          <a:p>
            <a:pPr>
              <a:defRPr b="1" sz="1600" spc="-1" strike="noStrike">
                <a:solidFill>
                  <a:srgbClr val="004d3b"/>
                </a:solidFill>
                <a:latin typeface="Calibri"/>
              </a:defRPr>
            </a:pPr>
          </a:p>
        </c:txPr>
        <c:crossAx val="24358925"/>
        <c:crosses val="autoZero"/>
        <c:auto val="1"/>
        <c:lblAlgn val="ctr"/>
        <c:lblOffset val="100"/>
        <c:noMultiLvlLbl val="0"/>
      </c:catAx>
      <c:valAx>
        <c:axId val="24358925"/>
        <c:scaling>
          <c:orientation val="minMax"/>
          <c:max val="1"/>
        </c:scaling>
        <c:delete val="0"/>
        <c:axPos val="l"/>
        <c:majorGridlines>
          <c:spPr>
            <a:ln cap="sq" w="6480">
              <a:solidFill>
                <a:srgbClr val="004d3b">
                  <a:alpha val="40000"/>
                </a:srgbClr>
              </a:solidFill>
              <a:prstDash val="lgDashDotDot"/>
              <a:round/>
            </a:ln>
          </c:spPr>
        </c:majorGridlines>
        <c:numFmt formatCode="0%" sourceLinked="0"/>
        <c:majorTickMark val="out"/>
        <c:minorTickMark val="none"/>
        <c:tickLblPos val="nextTo"/>
        <c:spPr>
          <a:ln w="6480">
            <a:noFill/>
          </a:ln>
        </c:spPr>
        <c:txPr>
          <a:bodyPr/>
          <a:lstStyle/>
          <a:p>
            <a:pPr>
              <a:defRPr b="0" sz="1000" spc="-1" strike="noStrike">
                <a:solidFill>
                  <a:srgbClr val="595959"/>
                </a:solidFill>
                <a:latin typeface="Calibri"/>
              </a:defRPr>
            </a:pPr>
          </a:p>
        </c:txPr>
        <c:crossAx val="37796374"/>
        <c:crosses val="autoZero"/>
        <c:crossBetween val="midCat"/>
        <c:majorUnit val="0.2"/>
      </c:valAx>
      <c:spPr>
        <a:noFill/>
        <a:ln w="0">
          <a:noFill/>
        </a:ln>
      </c:spPr>
    </c:plotArea>
    <c:legend>
      <c:legendPos val="r"/>
      <c:layout>
        <c:manualLayout>
          <c:xMode val="edge"/>
          <c:yMode val="edge"/>
          <c:x val="0.769743002571525"/>
          <c:y val="0.0561403410810726"/>
          <c:w val="0.217819663555429"/>
          <c:h val="0.114027942674034"/>
        </c:manualLayout>
      </c:layout>
      <c:overlay val="1"/>
      <c:spPr>
        <a:noFill/>
        <a:ln w="0">
          <a:noFill/>
        </a:ln>
      </c:spPr>
      <c:txPr>
        <a:bodyPr/>
        <a:lstStyle/>
        <a:p>
          <a:pPr>
            <a:defRPr b="0" sz="1100" spc="-1" strike="noStrike">
              <a:solidFill>
                <a:srgbClr val="595959"/>
              </a:solidFill>
              <a:latin typeface="Calibri"/>
            </a:defRPr>
          </a:pPr>
        </a:p>
      </c:txPr>
    </c:legend>
    <c:plotVisOnly val="1"/>
    <c:dispBlanksAs val="gap"/>
  </c:chart>
  <c:spPr>
    <a:solidFill>
      <a:srgbClr val="ffffff"/>
    </a:solidFill>
    <a:ln w="9360">
      <a:solidFill>
        <a:srgbClr val="004d3b"/>
      </a:solidFill>
      <a:round/>
    </a:ln>
  </c:spPr>
</c:chartSpace>
</file>

<file path=xl/charts/chart9.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barChart>
        <c:barDir val="bar"/>
        <c:grouping val="stacked"/>
        <c:varyColors val="0"/>
        <c:ser>
          <c:idx val="0"/>
          <c:order val="0"/>
          <c:tx>
            <c:strRef>
              <c:f>'7.3 Results Export'!$C$101:$C$102</c:f>
              <c:strCache>
                <c:ptCount val="1"/>
                <c:pt idx="0">
                  <c:v>Existing Layout</c:v>
                </c:pt>
              </c:strCache>
            </c:strRef>
          </c:tx>
          <c:spPr>
            <a:solidFill>
              <a:srgbClr val="808080"/>
            </a:solidFill>
            <a:ln w="0">
              <a:solidFill>
                <a:srgbClr val="808080">
                  <a:alpha val="55000"/>
                </a:srgbClr>
              </a:solidFill>
            </a:ln>
          </c:spPr>
          <c:invertIfNegative val="0"/>
          <c:dPt>
            <c:idx val="2"/>
            <c:invertIfNegative val="0"/>
            <c:spPr>
              <a:solidFill>
                <a:srgbClr val="808080"/>
              </a:solidFill>
              <a:ln w="0">
                <a:solidFill>
                  <a:srgbClr val="808080">
                    <a:alpha val="55000"/>
                  </a:srgbClr>
                </a:solidFill>
              </a:ln>
            </c:spPr>
          </c:dPt>
          <c:dLbls>
            <c:dLbl>
              <c:idx val="2"/>
              <c:txPr>
                <a:bodyPr wrap="square"/>
                <a:lstStyle/>
                <a:p>
                  <a:pPr>
                    <a:defRPr b="0" sz="1000" spc="-1" strike="noStrike">
                      <a:solidFill>
                        <a:srgbClr val="000000"/>
                      </a:solidFill>
                      <a:latin typeface="Calibri"/>
                    </a:defRPr>
                  </a:pPr>
                </a:p>
              </c:txPr>
              <c:dLblPos val="ctr"/>
              <c:showLegendKey val="0"/>
              <c:showVal val="0"/>
              <c:showCatName val="0"/>
              <c:showSerName val="0"/>
              <c:showPercent val="0"/>
              <c:separator>; </c:separator>
            </c:dLbl>
            <c:txPr>
              <a:bodyPr wrap="square"/>
              <a:lstStyle/>
              <a:p>
                <a:pPr>
                  <a:defRPr b="0" sz="1000" spc="-1" strike="noStrike">
                    <a:solidFill>
                      <a:srgbClr val="000000"/>
                    </a:solidFill>
                    <a:latin typeface="Calibri"/>
                  </a:defRPr>
                </a:pPr>
              </a:p>
            </c:txPr>
            <c:dLblPos val="ct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'7.3 Results Export'!$B$103:$B$107</c:f>
              <c:strCache>
                <c:ptCount val="5"/>
                <c:pt idx="0">
                  <c:v>Walking</c:v>
                </c:pt>
                <c:pt idx="1">
                  <c:v>Wheeling</c:v>
                </c:pt>
                <c:pt idx="2">
                  <c:v>Cycling</c:v>
                </c:pt>
                <c:pt idx="3">
                  <c:v/>
                </c:pt>
                <c:pt idx="4">
                  <c:v>Overall Street Level of Service</c:v>
                </c:pt>
              </c:strCache>
            </c:strRef>
          </c:cat>
          <c:val>
            <c:numRef>
              <c:f>'7.3 Results Export'!$C$103:$C$107</c:f>
              <c:numCache>
                <c:formatCode>General</c:formatCode>
                <c:ptCount val="5"/>
              </c:numCache>
            </c:numRef>
          </c:val>
        </c:ser>
        <c:ser>
          <c:idx val="1"/>
          <c:order val="1"/>
          <c:tx>
            <c:strRef>
              <c:f>'7.3 Results Export'!$E$101:$E$102</c:f>
              <c:strCache>
                <c:ptCount val="1"/>
                <c:pt idx="0">
                  <c:v>Net difference</c:v>
                </c:pt>
              </c:strCache>
            </c:strRef>
          </c:tx>
          <c:spPr>
            <a:solidFill>
              <a:srgbClr val="004d3b"/>
            </a:solidFill>
            <a:ln w="0">
              <a:solidFill>
                <a:srgbClr val="ffffff"/>
              </a:solidFill>
            </a:ln>
          </c:spPr>
          <c:invertIfNegative val="0"/>
          <c:dLbls>
            <c:numFmt formatCode="0%" sourceLinked="1"/>
            <c:txPr>
              <a:bodyPr wrap="square"/>
              <a:lstStyle/>
              <a:p>
                <a:pPr>
                  <a:defRPr b="1" sz="1000" spc="-1" strike="noStrike">
                    <a:solidFill>
                      <a:srgbClr val="ffffff"/>
                    </a:solidFill>
                    <a:latin typeface="Calibri"/>
                  </a:defRPr>
                </a:pPr>
              </a:p>
            </c:txPr>
            <c:dLblPos val="ctr"/>
            <c:showLegendKey val="0"/>
            <c:showVal val="1"/>
            <c:showCatName val="0"/>
            <c:showSerName val="0"/>
            <c:showPercent val="0"/>
            <c:separator>; </c:separator>
            <c:showLeaderLines val="1"/>
            <c:extLst>
              <c:ext xmlns:c15="http://schemas.microsoft.com/office/drawing/2012/chart" uri="{CE6537A1-D6FC-4f65-9D91-7224C49458BB}">
                <c15:showLeaderLines val="1"/>
              </c:ext>
            </c:extLst>
          </c:dLbls>
          <c:cat>
            <c:strRef>
              <c:f>'7.3 Results Export'!$B$103:$B$107</c:f>
              <c:strCache>
                <c:ptCount val="5"/>
                <c:pt idx="0">
                  <c:v>Walking</c:v>
                </c:pt>
                <c:pt idx="1">
                  <c:v>Wheeling</c:v>
                </c:pt>
                <c:pt idx="2">
                  <c:v>Cycling</c:v>
                </c:pt>
                <c:pt idx="3">
                  <c:v/>
                </c:pt>
                <c:pt idx="4">
                  <c:v>Overall Street Level of Service</c:v>
                </c:pt>
              </c:strCache>
            </c:strRef>
          </c:cat>
          <c:val>
            <c:numRef>
              <c:f>'7.3 Results Export'!$E$103:$E$107</c:f>
              <c:numCache>
                <c:formatCode>General</c:formatCode>
                <c:ptCount val="5"/>
              </c:numCache>
            </c:numRef>
          </c:val>
        </c:ser>
        <c:gapWidth val="75"/>
        <c:overlap val="100"/>
        <c:axId val="40018576"/>
        <c:axId val="19000253"/>
      </c:barChart>
      <c:catAx>
        <c:axId val="40018576"/>
        <c:scaling>
          <c:orientation val="minMax"/>
        </c:scaling>
        <c:delete val="0"/>
        <c:axPos val="b"/>
        <c:numFmt formatCode="General" sourceLinked="0"/>
        <c:majorTickMark val="none"/>
        <c:minorTickMark val="none"/>
        <c:tickLblPos val="low"/>
        <c:spPr>
          <a:ln w="9360">
            <a:solidFill>
              <a:srgbClr val="d9d9d9"/>
            </a:solidFill>
            <a:round/>
          </a:ln>
        </c:spPr>
        <c:txPr>
          <a:bodyPr/>
          <a:lstStyle/>
          <a:p>
            <a:pPr>
              <a:defRPr b="1" sz="1600" spc="-1" strike="noStrike">
                <a:solidFill>
                  <a:srgbClr val="004d3b"/>
                </a:solidFill>
                <a:latin typeface="Calibri"/>
              </a:defRPr>
            </a:pPr>
          </a:p>
        </c:txPr>
        <c:crossAx val="19000253"/>
        <c:crosses val="autoZero"/>
        <c:auto val="1"/>
        <c:lblAlgn val="ctr"/>
        <c:lblOffset val="100"/>
        <c:noMultiLvlLbl val="0"/>
      </c:catAx>
      <c:valAx>
        <c:axId val="19000253"/>
        <c:scaling>
          <c:orientation val="minMax"/>
          <c:max val="1"/>
          <c:min val="-0.2"/>
        </c:scaling>
        <c:delete val="0"/>
        <c:axPos val="l"/>
        <c:majorGridlines>
          <c:spPr>
            <a:ln w="9360">
              <a:solidFill>
                <a:srgbClr val="d9d9d9"/>
              </a:solidFill>
              <a:round/>
            </a:ln>
          </c:spPr>
        </c:majorGridlines>
        <c:numFmt formatCode="0%" sourceLinked="0"/>
        <c:majorTickMark val="none"/>
        <c:minorTickMark val="none"/>
        <c:tickLblPos val="nextTo"/>
        <c:spPr>
          <a:ln w="6480">
            <a:noFill/>
          </a:ln>
        </c:spPr>
        <c:txPr>
          <a:bodyPr/>
          <a:lstStyle/>
          <a:p>
            <a:pPr>
              <a:defRPr b="1" sz="1100" spc="-1" strike="noStrike">
                <a:solidFill>
                  <a:srgbClr val="595959"/>
                </a:solidFill>
                <a:latin typeface="Calibri"/>
              </a:defRPr>
            </a:pPr>
          </a:p>
        </c:txPr>
        <c:crossAx val="40018576"/>
        <c:crosses val="autoZero"/>
        <c:crossBetween val="between"/>
      </c:valAx>
      <c:spPr>
        <a:noFill/>
        <a:ln w="0">
          <a:noFill/>
        </a:ln>
      </c:spPr>
    </c:plotArea>
    <c:legend>
      <c:legendPos val="b"/>
      <c:overlay val="0"/>
      <c:spPr>
        <a:noFill/>
        <a:ln w="0">
          <a:noFill/>
        </a:ln>
      </c:spPr>
      <c:txPr>
        <a:bodyPr/>
        <a:lstStyle/>
        <a:p>
          <a:pPr>
            <a:defRPr b="0" sz="1100" spc="-1" strike="noStrike">
              <a:solidFill>
                <a:srgbClr val="595959"/>
              </a:solidFill>
              <a:latin typeface="Calibri"/>
            </a:defRPr>
          </a:pPr>
        </a:p>
      </c:txPr>
    </c:legend>
    <c:plotVisOnly val="1"/>
    <c:dispBlanksAs val="gap"/>
  </c:chart>
  <c:spPr>
    <a:solidFill>
      <a:srgbClr val="ffffff"/>
    </a:solidFill>
    <a:ln w="9360">
      <a:solidFill>
        <a:srgbClr val="004d3b"/>
      </a:solidFill>
      <a:round/>
    </a:ln>
  </c:spPr>
</c:chartSpace>
</file>

<file path=xl/charts/chart10.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barChart>
        <c:barDir val="bar"/>
        <c:grouping val="stacked"/>
        <c:varyColors val="0"/>
        <c:ser>
          <c:idx val="0"/>
          <c:order val="0"/>
          <c:tx>
            <c:strRef>
              <c:f>'7.3 Results Export'!$C$118:$C$119</c:f>
              <c:strCache>
                <c:ptCount val="1"/>
                <c:pt idx="0">
                  <c:v>Existing Layout</c:v>
                </c:pt>
              </c:strCache>
            </c:strRef>
          </c:tx>
          <c:spPr>
            <a:solidFill>
              <a:srgbClr val="808080"/>
            </a:solidFill>
            <a:ln w="0">
              <a:noFill/>
            </a:ln>
          </c:spPr>
          <c:invertIfNegative val="0"/>
          <c:dLbls>
            <c:txPr>
              <a:bodyPr wrap="square"/>
              <a:lstStyle/>
              <a:p>
                <a:pPr>
                  <a:defRPr b="0" sz="1000" spc="-1" strike="noStrike">
                    <a:solidFill>
                      <a:srgbClr val="000000"/>
                    </a:solidFill>
                    <a:latin typeface="Calibri"/>
                  </a:defRPr>
                </a:pPr>
              </a:p>
            </c:txPr>
            <c:dLblPos val="ct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'7.3 Results Export'!$B$120:$B$125</c:f>
              <c:strCache>
                <c:ptCount val="6"/>
                <c:pt idx="0">
                  <c:v>Social Activity</c:v>
                </c:pt>
                <c:pt idx="1">
                  <c:v>Personal Security</c:v>
                </c:pt>
                <c:pt idx="2">
                  <c:v>Character and Legibility</c:v>
                </c:pt>
                <c:pt idx="3">
                  <c:v>Environmental</c:v>
                </c:pt>
                <c:pt idx="4">
                  <c:v/>
                </c:pt>
                <c:pt idx="5">
                  <c:v>Overall Street Placemaking Score</c:v>
                </c:pt>
              </c:strCache>
            </c:strRef>
          </c:cat>
          <c:val>
            <c:numRef>
              <c:f>'7.3 Results Export'!$C$120:$C$125</c:f>
              <c:numCache>
                <c:formatCode>General</c:formatCode>
                <c:ptCount val="6"/>
              </c:numCache>
            </c:numRef>
          </c:val>
        </c:ser>
        <c:ser>
          <c:idx val="1"/>
          <c:order val="1"/>
          <c:tx>
            <c:strRef>
              <c:f>'7.3 Results Export'!$E$118:$E$119</c:f>
              <c:strCache>
                <c:ptCount val="1"/>
                <c:pt idx="0">
                  <c:v>Net difference</c:v>
                </c:pt>
              </c:strCache>
            </c:strRef>
          </c:tx>
          <c:spPr>
            <a:solidFill>
              <a:srgbClr val="004d3b"/>
            </a:solidFill>
            <a:ln w="0">
              <a:solidFill>
                <a:srgbClr val="ffffff"/>
              </a:solidFill>
            </a:ln>
          </c:spPr>
          <c:invertIfNegative val="0"/>
          <c:dLbls>
            <c:numFmt formatCode="0%" sourceLinked="1"/>
            <c:txPr>
              <a:bodyPr wrap="square"/>
              <a:lstStyle/>
              <a:p>
                <a:pPr>
                  <a:defRPr b="1" sz="1000" spc="-1" strike="noStrike">
                    <a:solidFill>
                      <a:srgbClr val="ffffff"/>
                    </a:solidFill>
                    <a:latin typeface="Calibri"/>
                  </a:defRPr>
                </a:pPr>
              </a:p>
            </c:txPr>
            <c:dLblPos val="ctr"/>
            <c:showLegendKey val="0"/>
            <c:showVal val="1"/>
            <c:showCatName val="0"/>
            <c:showSerName val="0"/>
            <c:showPercent val="0"/>
            <c:separator>; </c:separator>
            <c:showLeaderLines val="0"/>
            <c:extLst>
              <c:ext xmlns:c15="http://schemas.microsoft.com/office/drawing/2012/chart" uri="{CE6537A1-D6FC-4f65-9D91-7224C49458BB}">
                <c15:showLeaderLines val="0"/>
              </c:ext>
            </c:extLst>
          </c:dLbls>
          <c:cat>
            <c:strRef>
              <c:f>'7.3 Results Export'!$B$120:$B$125</c:f>
              <c:strCache>
                <c:ptCount val="6"/>
                <c:pt idx="0">
                  <c:v>Social Activity</c:v>
                </c:pt>
                <c:pt idx="1">
                  <c:v>Personal Security</c:v>
                </c:pt>
                <c:pt idx="2">
                  <c:v>Character and Legibility</c:v>
                </c:pt>
                <c:pt idx="3">
                  <c:v>Environmental</c:v>
                </c:pt>
                <c:pt idx="4">
                  <c:v/>
                </c:pt>
                <c:pt idx="5">
                  <c:v>Overall Street Placemaking Score</c:v>
                </c:pt>
              </c:strCache>
            </c:strRef>
          </c:cat>
          <c:val>
            <c:numRef>
              <c:f>'7.3 Results Export'!$E$120:$E$125</c:f>
              <c:numCache>
                <c:formatCode>General</c:formatCode>
                <c:ptCount val="6"/>
              </c:numCache>
            </c:numRef>
          </c:val>
        </c:ser>
        <c:gapWidth val="75"/>
        <c:overlap val="100"/>
        <c:axId val="11384162"/>
        <c:axId val="64982644"/>
      </c:barChart>
      <c:catAx>
        <c:axId val="11384162"/>
        <c:scaling>
          <c:orientation val="minMax"/>
        </c:scaling>
        <c:delete val="0"/>
        <c:axPos val="b"/>
        <c:numFmt formatCode="General" sourceLinked="0"/>
        <c:majorTickMark val="none"/>
        <c:minorTickMark val="none"/>
        <c:tickLblPos val="low"/>
        <c:spPr>
          <a:ln w="9360">
            <a:solidFill>
              <a:srgbClr val="d9d9d9"/>
            </a:solidFill>
            <a:round/>
          </a:ln>
        </c:spPr>
        <c:txPr>
          <a:bodyPr/>
          <a:lstStyle/>
          <a:p>
            <a:pPr>
              <a:defRPr b="1" sz="1600" spc="-1" strike="noStrike">
                <a:solidFill>
                  <a:srgbClr val="004d3b"/>
                </a:solidFill>
                <a:latin typeface="Calibri"/>
              </a:defRPr>
            </a:pPr>
          </a:p>
        </c:txPr>
        <c:crossAx val="64982644"/>
        <c:crosses val="autoZero"/>
        <c:auto val="1"/>
        <c:lblAlgn val="ctr"/>
        <c:lblOffset val="100"/>
        <c:noMultiLvlLbl val="0"/>
      </c:catAx>
      <c:valAx>
        <c:axId val="64982644"/>
        <c:scaling>
          <c:orientation val="minMax"/>
          <c:max val="1"/>
          <c:min val="-0.2"/>
        </c:scaling>
        <c:delete val="0"/>
        <c:axPos val="l"/>
        <c:majorGridlines>
          <c:spPr>
            <a:ln w="9360">
              <a:solidFill>
                <a:srgbClr val="d9d9d9"/>
              </a:solidFill>
              <a:round/>
            </a:ln>
          </c:spPr>
        </c:majorGridlines>
        <c:numFmt formatCode="0%" sourceLinked="0"/>
        <c:majorTickMark val="none"/>
        <c:minorTickMark val="none"/>
        <c:tickLblPos val="nextTo"/>
        <c:spPr>
          <a:ln w="6480">
            <a:noFill/>
          </a:ln>
        </c:spPr>
        <c:txPr>
          <a:bodyPr/>
          <a:lstStyle/>
          <a:p>
            <a:pPr>
              <a:defRPr b="1" sz="1100" spc="-1" strike="noStrike">
                <a:solidFill>
                  <a:srgbClr val="595959"/>
                </a:solidFill>
                <a:latin typeface="Calibri"/>
              </a:defRPr>
            </a:pPr>
          </a:p>
        </c:txPr>
        <c:crossAx val="11384162"/>
        <c:crosses val="autoZero"/>
        <c:crossBetween val="between"/>
      </c:valAx>
      <c:spPr>
        <a:noFill/>
        <a:ln w="0">
          <a:noFill/>
        </a:ln>
      </c:spPr>
    </c:plotArea>
    <c:legend>
      <c:legendPos val="b"/>
      <c:overlay val="0"/>
      <c:spPr>
        <a:noFill/>
        <a:ln w="0">
          <a:noFill/>
        </a:ln>
      </c:spPr>
      <c:txPr>
        <a:bodyPr/>
        <a:lstStyle/>
        <a:p>
          <a:pPr>
            <a:defRPr b="0" sz="1100" spc="-1" strike="noStrike">
              <a:solidFill>
                <a:srgbClr val="595959"/>
              </a:solidFill>
              <a:latin typeface="Calibri"/>
            </a:defRPr>
          </a:pPr>
        </a:p>
      </c:txPr>
    </c:legend>
    <c:plotVisOnly val="1"/>
    <c:dispBlanksAs val="gap"/>
  </c:chart>
  <c:spPr>
    <a:solidFill>
      <a:srgbClr val="ffffff"/>
    </a:solidFill>
    <a:ln w="9360">
      <a:solidFill>
        <a:srgbClr val="004d3b"/>
      </a:solidFill>
      <a:round/>
    </a:ln>
  </c:spPr>
</c:chartSpace>
</file>

<file path=xl/charts/chart11.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23445937460756"/>
          <c:y val="0.115369902838344"/>
          <c:w val="0.489304700908368"/>
          <c:h val="0.82640960905822"/>
        </c:manualLayout>
      </c:layout>
      <c:radarChart>
        <c:radarStyle val="marker"/>
        <c:varyColors val="0"/>
        <c:ser>
          <c:idx val="0"/>
          <c:order val="0"/>
          <c:tx>
            <c:strRef>
              <c:f>'7.3 Results Export'!$C$118:$C$119</c:f>
              <c:strCache>
                <c:ptCount val="1"/>
                <c:pt idx="0">
                  <c:v>Existing Layout</c:v>
                </c:pt>
              </c:strCache>
            </c:strRef>
          </c:tx>
          <c:spPr>
            <a:solidFill>
              <a:srgbClr val="808080"/>
            </a:solidFill>
            <a:ln cap="rnd" w="28440">
              <a:solidFill>
                <a:srgbClr val="808080"/>
              </a:solidFill>
              <a:round/>
            </a:ln>
          </c:spPr>
          <c:marker>
            <c:symbol val="circle"/>
            <c:size val="5"/>
            <c:spPr>
              <a:solidFill>
                <a:srgbClr val="808080"/>
              </a:solidFill>
            </c:spPr>
          </c:marker>
          <c:dLbls>
            <c:txPr>
              <a:bodyPr wrap="square"/>
              <a:lstStyle/>
              <a:p>
                <a:pPr>
                  <a:defRPr b="0" sz="1000" spc="-1" strike="noStrike">
                    <a:solidFill>
                      <a:srgbClr val="000000"/>
                    </a:solidFill>
                    <a:latin typeface="Calibri"/>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'7.3 Results Export'!$B$139:$B$144</c:f>
              <c:strCache>
                <c:ptCount val="6"/>
                <c:pt idx="0">
                  <c:v>Safety</c:v>
                </c:pt>
                <c:pt idx="1">
                  <c:v>Accessibility</c:v>
                </c:pt>
                <c:pt idx="2">
                  <c:v>Comfort</c:v>
                </c:pt>
                <c:pt idx="3">
                  <c:v>Directness</c:v>
                </c:pt>
                <c:pt idx="4">
                  <c:v>Attractiveness</c:v>
                </c:pt>
                <c:pt idx="5">
                  <c:v>Cohesion</c:v>
                </c:pt>
              </c:strCache>
            </c:strRef>
          </c:cat>
          <c:val>
            <c:numRef>
              <c:f>'7.3 Results Export'!$C$139:$C$144</c:f>
              <c:numCache>
                <c:formatCode>General</c:formatCode>
                <c:ptCount val="6"/>
              </c:numCache>
            </c:numRef>
          </c:val>
        </c:ser>
        <c:ser>
          <c:idx val="1"/>
          <c:order val="1"/>
          <c:tx>
            <c:strRef>
              <c:f>'7.3 Results Export'!$D$118:$D$119</c:f>
              <c:strCache>
                <c:ptCount val="1"/>
                <c:pt idx="0">
                  <c:v>Proposed Layout</c:v>
                </c:pt>
              </c:strCache>
            </c:strRef>
          </c:tx>
          <c:spPr>
            <a:solidFill>
              <a:srgbClr val="004d3b"/>
            </a:solidFill>
            <a:ln cap="rnd" w="28440">
              <a:solidFill>
                <a:srgbClr val="004d3b"/>
              </a:solidFill>
              <a:round/>
            </a:ln>
          </c:spPr>
          <c:marker>
            <c:symbol val="circle"/>
            <c:size val="5"/>
            <c:spPr>
              <a:solidFill>
                <a:srgbClr val="004d3b"/>
              </a:solidFill>
            </c:spPr>
          </c:marker>
          <c:dLbls>
            <c:txPr>
              <a:bodyPr wrap="square"/>
              <a:lstStyle/>
              <a:p>
                <a:pPr>
                  <a:defRPr b="0" sz="1000" spc="-1" strike="noStrike">
                    <a:solidFill>
                      <a:srgbClr val="000000"/>
                    </a:solidFill>
                    <a:latin typeface="Calibri"/>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'7.3 Results Export'!$B$139:$B$144</c:f>
              <c:strCache>
                <c:ptCount val="6"/>
                <c:pt idx="0">
                  <c:v>Safety</c:v>
                </c:pt>
                <c:pt idx="1">
                  <c:v>Accessibility</c:v>
                </c:pt>
                <c:pt idx="2">
                  <c:v>Comfort</c:v>
                </c:pt>
                <c:pt idx="3">
                  <c:v>Directness</c:v>
                </c:pt>
                <c:pt idx="4">
                  <c:v>Attractiveness</c:v>
                </c:pt>
                <c:pt idx="5">
                  <c:v>Cohesion</c:v>
                </c:pt>
              </c:strCache>
            </c:strRef>
          </c:cat>
          <c:val>
            <c:numRef>
              <c:f>'7.3 Results Export'!$D$139:$D$144</c:f>
              <c:numCache>
                <c:formatCode>General</c:formatCode>
                <c:ptCount val="6"/>
              </c:numCache>
            </c:numRef>
          </c:val>
        </c:ser>
        <c:axId val="65213135"/>
        <c:axId val="96562355"/>
      </c:radarChart>
      <c:catAx>
        <c:axId val="65213135"/>
        <c:scaling>
          <c:orientation val="maxMin"/>
        </c:scaling>
        <c:delete val="0"/>
        <c:axPos val="b"/>
        <c:numFmt formatCode="General" sourceLinked="0"/>
        <c:majorTickMark val="none"/>
        <c:minorTickMark val="none"/>
        <c:tickLblPos val="nextTo"/>
        <c:spPr>
          <a:ln w="9360">
            <a:noFill/>
          </a:ln>
        </c:spPr>
        <c:txPr>
          <a:bodyPr/>
          <a:lstStyle/>
          <a:p>
            <a:pPr>
              <a:defRPr b="1" sz="1600" spc="-1" strike="noStrike">
                <a:solidFill>
                  <a:srgbClr val="004d3b"/>
                </a:solidFill>
                <a:latin typeface="Calibri"/>
              </a:defRPr>
            </a:pPr>
          </a:p>
        </c:txPr>
        <c:crossAx val="96562355"/>
        <c:crosses val="autoZero"/>
        <c:auto val="1"/>
        <c:lblAlgn val="ctr"/>
        <c:lblOffset val="100"/>
        <c:noMultiLvlLbl val="0"/>
      </c:catAx>
      <c:valAx>
        <c:axId val="96562355"/>
        <c:scaling>
          <c:orientation val="minMax"/>
          <c:max val="1"/>
        </c:scaling>
        <c:delete val="0"/>
        <c:axPos val="l"/>
        <c:majorGridlines>
          <c:spPr>
            <a:ln cap="sq" w="6480">
              <a:solidFill>
                <a:srgbClr val="004d3b">
                  <a:alpha val="40000"/>
                </a:srgbClr>
              </a:solidFill>
              <a:prstDash val="lgDashDotDot"/>
              <a:round/>
            </a:ln>
          </c:spPr>
        </c:majorGridlines>
        <c:numFmt formatCode="0%" sourceLinked="0"/>
        <c:majorTickMark val="out"/>
        <c:minorTickMark val="none"/>
        <c:tickLblPos val="nextTo"/>
        <c:spPr>
          <a:ln w="6480">
            <a:noFill/>
          </a:ln>
        </c:spPr>
        <c:txPr>
          <a:bodyPr/>
          <a:lstStyle/>
          <a:p>
            <a:pPr>
              <a:defRPr b="0" sz="1000" spc="-1" strike="noStrike">
                <a:solidFill>
                  <a:srgbClr val="595959"/>
                </a:solidFill>
                <a:latin typeface="Calibri"/>
              </a:defRPr>
            </a:pPr>
          </a:p>
        </c:txPr>
        <c:crossAx val="65213135"/>
        <c:crosses val="autoZero"/>
        <c:crossBetween val="midCat"/>
        <c:majorUnit val="0.2"/>
      </c:valAx>
      <c:spPr>
        <a:noFill/>
        <a:ln w="0">
          <a:noFill/>
        </a:ln>
      </c:spPr>
    </c:plotArea>
    <c:legend>
      <c:legendPos val="r"/>
      <c:layout>
        <c:manualLayout>
          <c:xMode val="edge"/>
          <c:yMode val="edge"/>
          <c:x val="0.769743002571525"/>
          <c:y val="0.0561403410810726"/>
          <c:w val="0.217819663555429"/>
          <c:h val="0.114027942674034"/>
        </c:manualLayout>
      </c:layout>
      <c:overlay val="1"/>
      <c:spPr>
        <a:noFill/>
        <a:ln w="0">
          <a:noFill/>
        </a:ln>
      </c:spPr>
      <c:txPr>
        <a:bodyPr/>
        <a:lstStyle/>
        <a:p>
          <a:pPr>
            <a:defRPr b="0" sz="1100" spc="-1" strike="noStrike">
              <a:solidFill>
                <a:srgbClr val="595959"/>
              </a:solidFill>
              <a:latin typeface="Calibri"/>
            </a:defRPr>
          </a:pPr>
        </a:p>
      </c:txPr>
    </c:legend>
    <c:plotVisOnly val="1"/>
    <c:dispBlanksAs val="gap"/>
  </c:chart>
  <c:spPr>
    <a:solidFill>
      <a:srgbClr val="ffffff"/>
    </a:solidFill>
    <a:ln w="9360">
      <a:solidFill>
        <a:srgbClr val="004d3b"/>
      </a:solidFill>
      <a:round/>
    </a:ln>
  </c:spPr>
</c:chartSpace>
</file>

<file path=xl/charts/chart12.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barChart>
        <c:barDir val="bar"/>
        <c:grouping val="stacked"/>
        <c:varyColors val="0"/>
        <c:ser>
          <c:idx val="0"/>
          <c:order val="0"/>
          <c:tx>
            <c:strRef>
              <c:f>'7.2 Results Further Analysis'!$C$120:$C$121</c:f>
              <c:strCache>
                <c:ptCount val="1"/>
                <c:pt idx="0">
                  <c:v>Existing Layout</c:v>
                </c:pt>
              </c:strCache>
            </c:strRef>
          </c:tx>
          <c:spPr>
            <a:solidFill>
              <a:srgbClr val="808080"/>
            </a:solidFill>
            <a:ln w="0">
              <a:noFill/>
            </a:ln>
          </c:spPr>
          <c:invertIfNegative val="0"/>
          <c:dLbls>
            <c:txPr>
              <a:bodyPr wrap="square"/>
              <a:lstStyle/>
              <a:p>
                <a:pPr>
                  <a:defRPr b="0" sz="1000" spc="-1" strike="noStrike">
                    <a:solidFill>
                      <a:srgbClr val="000000"/>
                    </a:solidFill>
                    <a:latin typeface="Calibri"/>
                  </a:defRPr>
                </a:pPr>
              </a:p>
            </c:txPr>
            <c:dLblPos val="ct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'7.2 Results Further Analysis'!$B$122:$B$127</c:f>
              <c:strCache>
                <c:ptCount val="6"/>
                <c:pt idx="0">
                  <c:v>Social Activity</c:v>
                </c:pt>
                <c:pt idx="1">
                  <c:v>Personal Security</c:v>
                </c:pt>
                <c:pt idx="2">
                  <c:v>Character and Legibility</c:v>
                </c:pt>
                <c:pt idx="3">
                  <c:v>Environmental</c:v>
                </c:pt>
                <c:pt idx="4">
                  <c:v/>
                </c:pt>
                <c:pt idx="5">
                  <c:v>Overall Path Placemaking Score</c:v>
                </c:pt>
              </c:strCache>
            </c:strRef>
          </c:cat>
          <c:val>
            <c:numRef>
              <c:f>'7.2 Results Further Analysis'!$C$122:$C$127</c:f>
              <c:numCache>
                <c:formatCode>General</c:formatCode>
                <c:ptCount val="6"/>
              </c:numCache>
            </c:numRef>
          </c:val>
        </c:ser>
        <c:ser>
          <c:idx val="1"/>
          <c:order val="1"/>
          <c:tx>
            <c:strRef>
              <c:f>'7.2 Results Further Analysis'!$E$120:$E$121</c:f>
              <c:strCache>
                <c:ptCount val="1"/>
                <c:pt idx="0">
                  <c:v>Net difference</c:v>
                </c:pt>
              </c:strCache>
            </c:strRef>
          </c:tx>
          <c:spPr>
            <a:solidFill>
              <a:srgbClr val="004d3b"/>
            </a:solidFill>
            <a:ln w="0">
              <a:noFill/>
            </a:ln>
          </c:spPr>
          <c:invertIfNegative val="0"/>
          <c:dLbls>
            <c:numFmt formatCode="0%" sourceLinked="1"/>
            <c:txPr>
              <a:bodyPr wrap="square"/>
              <a:lstStyle/>
              <a:p>
                <a:pPr>
                  <a:defRPr b="1" sz="900" spc="-1" strike="noStrike">
                    <a:solidFill>
                      <a:srgbClr val="ffffff"/>
                    </a:solidFill>
                    <a:latin typeface="Calibri"/>
                  </a:defRPr>
                </a:pPr>
              </a:p>
            </c:txPr>
            <c:dLblPos val="ctr"/>
            <c:showLegendKey val="0"/>
            <c:showVal val="1"/>
            <c:showCatName val="0"/>
            <c:showSerName val="0"/>
            <c:showPercent val="0"/>
            <c:separator>; </c:separator>
            <c:showLeaderLines val="1"/>
            <c:extLst>
              <c:ext xmlns:c15="http://schemas.microsoft.com/office/drawing/2012/chart" uri="{CE6537A1-D6FC-4f65-9D91-7224C49458BB}">
                <c15:showLeaderLines val="1"/>
              </c:ext>
            </c:extLst>
          </c:dLbls>
          <c:cat>
            <c:strRef>
              <c:f>'7.2 Results Further Analysis'!$B$122:$B$127</c:f>
              <c:strCache>
                <c:ptCount val="6"/>
                <c:pt idx="0">
                  <c:v>Social Activity</c:v>
                </c:pt>
                <c:pt idx="1">
                  <c:v>Personal Security</c:v>
                </c:pt>
                <c:pt idx="2">
                  <c:v>Character and Legibility</c:v>
                </c:pt>
                <c:pt idx="3">
                  <c:v>Environmental</c:v>
                </c:pt>
                <c:pt idx="4">
                  <c:v/>
                </c:pt>
                <c:pt idx="5">
                  <c:v>Overall Path Placemaking Score</c:v>
                </c:pt>
              </c:strCache>
            </c:strRef>
          </c:cat>
          <c:val>
            <c:numRef>
              <c:f>'7.2 Results Further Analysis'!$E$122:$E$127</c:f>
              <c:numCache>
                <c:formatCode>General</c:formatCode>
                <c:ptCount val="6"/>
              </c:numCache>
            </c:numRef>
          </c:val>
        </c:ser>
        <c:gapWidth val="75"/>
        <c:overlap val="100"/>
        <c:axId val="99802054"/>
        <c:axId val="43791496"/>
      </c:barChart>
      <c:catAx>
        <c:axId val="99802054"/>
        <c:scaling>
          <c:orientation val="minMax"/>
        </c:scaling>
        <c:delete val="0"/>
        <c:axPos val="b"/>
        <c:numFmt formatCode="General" sourceLinked="0"/>
        <c:majorTickMark val="none"/>
        <c:minorTickMark val="none"/>
        <c:tickLblPos val="low"/>
        <c:spPr>
          <a:ln w="9360">
            <a:solidFill>
              <a:srgbClr val="d9d9d9"/>
            </a:solidFill>
            <a:round/>
          </a:ln>
        </c:spPr>
        <c:txPr>
          <a:bodyPr/>
          <a:lstStyle/>
          <a:p>
            <a:pPr>
              <a:defRPr b="1" sz="1600" spc="-1" strike="noStrike">
                <a:solidFill>
                  <a:srgbClr val="004d3b"/>
                </a:solidFill>
                <a:latin typeface="Calibri"/>
              </a:defRPr>
            </a:pPr>
          </a:p>
        </c:txPr>
        <c:crossAx val="43791496"/>
        <c:crosses val="autoZero"/>
        <c:auto val="1"/>
        <c:lblAlgn val="ctr"/>
        <c:lblOffset val="100"/>
        <c:noMultiLvlLbl val="0"/>
      </c:catAx>
      <c:valAx>
        <c:axId val="43791496"/>
        <c:scaling>
          <c:orientation val="minMax"/>
          <c:max val="1"/>
          <c:min val="-0.2"/>
        </c:scaling>
        <c:delete val="0"/>
        <c:axPos val="l"/>
        <c:majorGridlines>
          <c:spPr>
            <a:ln w="9360">
              <a:solidFill>
                <a:srgbClr val="d9d9d9"/>
              </a:solidFill>
              <a:round/>
            </a:ln>
          </c:spPr>
        </c:majorGridlines>
        <c:numFmt formatCode="0%" sourceLinked="0"/>
        <c:majorTickMark val="none"/>
        <c:minorTickMark val="none"/>
        <c:tickLblPos val="nextTo"/>
        <c:spPr>
          <a:ln w="6480">
            <a:noFill/>
          </a:ln>
        </c:spPr>
        <c:txPr>
          <a:bodyPr/>
          <a:lstStyle/>
          <a:p>
            <a:pPr>
              <a:defRPr b="1" sz="1100" spc="-1" strike="noStrike">
                <a:solidFill>
                  <a:srgbClr val="595959"/>
                </a:solidFill>
                <a:latin typeface="Calibri"/>
              </a:defRPr>
            </a:pPr>
          </a:p>
        </c:txPr>
        <c:crossAx val="99802054"/>
        <c:crosses val="autoZero"/>
        <c:crossBetween val="between"/>
      </c:valAx>
      <c:spPr>
        <a:noFill/>
        <a:ln w="0">
          <a:noFill/>
        </a:ln>
      </c:spPr>
    </c:plotArea>
    <c:legend>
      <c:legendPos val="b"/>
      <c:overlay val="0"/>
      <c:spPr>
        <a:noFill/>
        <a:ln w="0">
          <a:noFill/>
        </a:ln>
      </c:spPr>
      <c:txPr>
        <a:bodyPr/>
        <a:lstStyle/>
        <a:p>
          <a:pPr>
            <a:defRPr b="0" sz="1100" spc="-1" strike="noStrike">
              <a:solidFill>
                <a:srgbClr val="595959"/>
              </a:solidFill>
              <a:latin typeface="Calibri"/>
            </a:defRPr>
          </a:pPr>
        </a:p>
      </c:txPr>
    </c:legend>
    <c:plotVisOnly val="1"/>
    <c:dispBlanksAs val="gap"/>
  </c:chart>
  <c:spPr>
    <a:solidFill>
      <a:srgbClr val="ffffff"/>
    </a:solidFill>
    <a:ln w="9360">
      <a:solidFill>
        <a:srgbClr val="004d3b"/>
      </a:solidFill>
      <a:round/>
    </a:ln>
  </c:spPr>
</c:chartSpace>
</file>

<file path=xl/charts/chart13.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290612129958816"/>
          <c:y val="0.0510204081632653"/>
          <c:w val="0.688338202682249"/>
          <c:h val="0.726503759398496"/>
        </c:manualLayout>
      </c:layout>
      <c:barChart>
        <c:barDir val="bar"/>
        <c:grouping val="stacked"/>
        <c:varyColors val="0"/>
        <c:ser>
          <c:idx val="0"/>
          <c:order val="0"/>
          <c:tx>
            <c:strRef>
              <c:f>'7.3 Results Export'!$C$156</c:f>
              <c:strCache>
                <c:ptCount val="1"/>
                <c:pt idx="0">
                  <c:v>Existing Layout</c:v>
                </c:pt>
              </c:strCache>
            </c:strRef>
          </c:tx>
          <c:spPr>
            <a:solidFill>
              <a:srgbClr val="808080"/>
            </a:solidFill>
            <a:ln w="0">
              <a:noFill/>
            </a:ln>
          </c:spPr>
          <c:invertIfNegative val="0"/>
          <c:dLbls>
            <c:txPr>
              <a:bodyPr wrap="square"/>
              <a:lstStyle/>
              <a:p>
                <a:pPr>
                  <a:defRPr b="0" sz="1000" spc="-1" strike="noStrike">
                    <a:solidFill>
                      <a:srgbClr val="000000"/>
                    </a:solidFill>
                    <a:latin typeface="Calibri"/>
                  </a:defRPr>
                </a:pPr>
              </a:p>
            </c:txPr>
            <c:dLblPos val="ct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'7.3 Results Export'!$B$158:$B$163</c:f>
              <c:strCache>
                <c:ptCount val="6"/>
                <c:pt idx="0">
                  <c:v>Walking</c:v>
                </c:pt>
                <c:pt idx="1">
                  <c:v>Wheeling</c:v>
                </c:pt>
                <c:pt idx="2">
                  <c:v>Cycling</c:v>
                </c:pt>
                <c:pt idx="3">
                  <c:v>Horse Riding</c:v>
                </c:pt>
                <c:pt idx="4">
                  <c:v/>
                </c:pt>
                <c:pt idx="5">
                  <c:v>Overall Path Level of Service</c:v>
                </c:pt>
              </c:strCache>
            </c:strRef>
          </c:cat>
          <c:val>
            <c:numRef>
              <c:f>'7.3 Results Export'!$C$158:$C$163</c:f>
              <c:numCache>
                <c:formatCode>General</c:formatCode>
                <c:ptCount val="6"/>
              </c:numCache>
            </c:numRef>
          </c:val>
        </c:ser>
        <c:ser>
          <c:idx val="1"/>
          <c:order val="1"/>
          <c:tx>
            <c:strRef>
              <c:f>'7.3 Results Export'!$E$156</c:f>
              <c:strCache>
                <c:ptCount val="1"/>
                <c:pt idx="0">
                  <c:v>Net difference</c:v>
                </c:pt>
              </c:strCache>
            </c:strRef>
          </c:tx>
          <c:spPr>
            <a:solidFill>
              <a:srgbClr val="004d3b"/>
            </a:solidFill>
            <a:ln w="0">
              <a:noFill/>
            </a:ln>
          </c:spPr>
          <c:invertIfNegative val="0"/>
          <c:dLbls>
            <c:numFmt formatCode="0%" sourceLinked="1"/>
            <c:txPr>
              <a:bodyPr wrap="square"/>
              <a:lstStyle/>
              <a:p>
                <a:pPr>
                  <a:defRPr b="1" sz="900" spc="-1" strike="noStrike">
                    <a:solidFill>
                      <a:srgbClr val="ffffff"/>
                    </a:solidFill>
                    <a:latin typeface="Calibri"/>
                  </a:defRPr>
                </a:pPr>
              </a:p>
            </c:txPr>
            <c:dLblPos val="ctr"/>
            <c:showLegendKey val="0"/>
            <c:showVal val="1"/>
            <c:showCatName val="0"/>
            <c:showSerName val="0"/>
            <c:showPercent val="0"/>
            <c:separator>; </c:separator>
            <c:showLeaderLines val="1"/>
            <c:extLst>
              <c:ext xmlns:c15="http://schemas.microsoft.com/office/drawing/2012/chart" uri="{CE6537A1-D6FC-4f65-9D91-7224C49458BB}">
                <c15:showLeaderLines val="1"/>
              </c:ext>
            </c:extLst>
          </c:dLbls>
          <c:cat>
            <c:strRef>
              <c:f>'7.3 Results Export'!$B$158:$B$163</c:f>
              <c:strCache>
                <c:ptCount val="6"/>
                <c:pt idx="0">
                  <c:v>Walking</c:v>
                </c:pt>
                <c:pt idx="1">
                  <c:v>Wheeling</c:v>
                </c:pt>
                <c:pt idx="2">
                  <c:v>Cycling</c:v>
                </c:pt>
                <c:pt idx="3">
                  <c:v>Horse Riding</c:v>
                </c:pt>
                <c:pt idx="4">
                  <c:v/>
                </c:pt>
                <c:pt idx="5">
                  <c:v>Overall Path Level of Service</c:v>
                </c:pt>
              </c:strCache>
            </c:strRef>
          </c:cat>
          <c:val>
            <c:numRef>
              <c:f>'7.3 Results Export'!$E$158:$E$163</c:f>
              <c:numCache>
                <c:formatCode>General</c:formatCode>
                <c:ptCount val="6"/>
              </c:numCache>
            </c:numRef>
          </c:val>
        </c:ser>
        <c:gapWidth val="75"/>
        <c:overlap val="100"/>
        <c:axId val="66693729"/>
        <c:axId val="1550281"/>
      </c:barChart>
      <c:catAx>
        <c:axId val="66693729"/>
        <c:scaling>
          <c:orientation val="minMax"/>
        </c:scaling>
        <c:delete val="0"/>
        <c:axPos val="b"/>
        <c:numFmt formatCode="General" sourceLinked="0"/>
        <c:majorTickMark val="none"/>
        <c:minorTickMark val="none"/>
        <c:tickLblPos val="low"/>
        <c:spPr>
          <a:ln w="9360">
            <a:solidFill>
              <a:srgbClr val="d9d9d9"/>
            </a:solidFill>
            <a:round/>
          </a:ln>
        </c:spPr>
        <c:txPr>
          <a:bodyPr/>
          <a:lstStyle/>
          <a:p>
            <a:pPr>
              <a:defRPr b="1" sz="1600" spc="-1" strike="noStrike">
                <a:solidFill>
                  <a:srgbClr val="004d3b"/>
                </a:solidFill>
                <a:latin typeface="Calibri"/>
              </a:defRPr>
            </a:pPr>
          </a:p>
        </c:txPr>
        <c:crossAx val="1550281"/>
        <c:crosses val="autoZero"/>
        <c:auto val="1"/>
        <c:lblAlgn val="ctr"/>
        <c:lblOffset val="100"/>
        <c:noMultiLvlLbl val="0"/>
      </c:catAx>
      <c:valAx>
        <c:axId val="1550281"/>
        <c:scaling>
          <c:orientation val="minMax"/>
          <c:max val="1"/>
          <c:min val="-0.2"/>
        </c:scaling>
        <c:delete val="0"/>
        <c:axPos val="l"/>
        <c:majorGridlines>
          <c:spPr>
            <a:ln w="9360">
              <a:solidFill>
                <a:srgbClr val="d9d9d9"/>
              </a:solidFill>
              <a:round/>
            </a:ln>
          </c:spPr>
        </c:majorGridlines>
        <c:numFmt formatCode="0%" sourceLinked="0"/>
        <c:majorTickMark val="none"/>
        <c:minorTickMark val="none"/>
        <c:tickLblPos val="nextTo"/>
        <c:spPr>
          <a:ln w="6480">
            <a:noFill/>
          </a:ln>
        </c:spPr>
        <c:txPr>
          <a:bodyPr/>
          <a:lstStyle/>
          <a:p>
            <a:pPr>
              <a:defRPr b="0" sz="900" spc="-1" strike="noStrike">
                <a:solidFill>
                  <a:srgbClr val="595959"/>
                </a:solidFill>
                <a:latin typeface="Calibri"/>
              </a:defRPr>
            </a:pPr>
          </a:p>
        </c:txPr>
        <c:crossAx val="66693729"/>
        <c:crosses val="autoZero"/>
        <c:crossBetween val="between"/>
      </c:valAx>
      <c:spPr>
        <a:noFill/>
        <a:ln w="0">
          <a:noFill/>
        </a:ln>
      </c:spPr>
    </c:plotArea>
    <c:legend>
      <c:legendPos val="b"/>
      <c:overlay val="0"/>
      <c:spPr>
        <a:noFill/>
        <a:ln w="0">
          <a:noFill/>
        </a:ln>
      </c:spPr>
      <c:txPr>
        <a:bodyPr/>
        <a:lstStyle/>
        <a:p>
          <a:pPr>
            <a:defRPr b="0" sz="1050" spc="-1" strike="noStrike">
              <a:solidFill>
                <a:srgbClr val="595959"/>
              </a:solidFill>
              <a:latin typeface="Calibri"/>
            </a:defRPr>
          </a:pPr>
        </a:p>
      </c:txPr>
    </c:legend>
    <c:plotVisOnly val="1"/>
    <c:dispBlanksAs val="gap"/>
  </c:chart>
  <c:spPr>
    <a:solidFill>
      <a:srgbClr val="ffffff"/>
    </a:solidFill>
    <a:ln w="936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
</Relationships>
</file>

<file path=xl/drawings/_rels/drawing2.xml.rels><?xml version="1.0" encoding="UTF-8"?>
<Relationships xmlns="http://schemas.openxmlformats.org/package/2006/relationships"><Relationship Id="rId1" Type="http://schemas.openxmlformats.org/officeDocument/2006/relationships/image" Target="../media/image3.png"/>
</Relationships>
</file>

<file path=xl/drawings/_rels/drawing3.xml.rels><?xml version="1.0" encoding="UTF-8"?>
<Relationships xmlns="http://schemas.openxmlformats.org/package/2006/relationships"><Relationship Id="rId1" Type="http://schemas.openxmlformats.org/officeDocument/2006/relationships/image" Target="../media/image4.png"/>
</Relationships>
</file>

<file path=xl/drawings/_rels/drawing4.xml.rels><?xml version="1.0" encoding="UTF-8"?>
<Relationships xmlns="http://schemas.openxmlformats.org/package/2006/relationships"><Relationship Id="rId1" Type="http://schemas.openxmlformats.org/officeDocument/2006/relationships/image" Target="../media/image5.png"/>
</Relationships>
</file>

<file path=xl/drawings/_rels/drawing5.xml.rels><?xml version="1.0" encoding="UTF-8"?>
<Relationships xmlns="http://schemas.openxmlformats.org/package/2006/relationships"><Relationship Id="rId1" Type="http://schemas.openxmlformats.org/officeDocument/2006/relationships/image" Target="../media/image6.png"/>
</Relationships>
</file>

<file path=xl/drawings/_rels/drawing6.xml.rels><?xml version="1.0" encoding="UTF-8"?>
<Relationships xmlns="http://schemas.openxmlformats.org/package/2006/relationships"><Relationship Id="rId1" Type="http://schemas.openxmlformats.org/officeDocument/2006/relationships/image" Target="../media/image7.png"/>
</Relationships>
</file>

<file path=xl/drawings/_rels/drawing7.xml.rels><?xml version="1.0" encoding="UTF-8"?>
<Relationships xmlns="http://schemas.openxmlformats.org/package/2006/relationships"><Relationship Id="rId1" Type="http://schemas.openxmlformats.org/officeDocument/2006/relationships/image" Target="../media/image8.png"/>
</Relationships>
</file>

<file path=xl/drawings/_rels/drawing8.xml.rels><?xml version="1.0" encoding="UTF-8"?>
<Relationships xmlns="http://schemas.openxmlformats.org/package/2006/relationships"><Relationship Id="rId1" Type="http://schemas.openxmlformats.org/officeDocument/2006/relationships/image" Target="../media/image9.png"/>
</Relationships>
</file>

<file path=xl/drawings/_rels/drawing9.xml.rels><?xml version="1.0" encoding="UTF-8"?>
<Relationships xmlns="http://schemas.openxmlformats.org/package/2006/relationships"><Relationship Id="rId1" Type="http://schemas.openxmlformats.org/officeDocument/2006/relationships/image" Target="../media/image10.png"/>
</Relationships>
</file>

<file path=xl/drawings/_rels/drawing10.xml.rels><?xml version="1.0" encoding="UTF-8"?>
<Relationships xmlns="http://schemas.openxmlformats.org/package/2006/relationships"><Relationship Id="rId1" Type="http://schemas.openxmlformats.org/officeDocument/2006/relationships/image" Target="../media/image11.png"/>
</Relationships>
</file>

<file path=xl/drawings/_rels/drawing11.xml.rels><?xml version="1.0" encoding="UTF-8"?>
<Relationships xmlns="http://schemas.openxmlformats.org/package/2006/relationships"><Relationship Id="rId1" Type="http://schemas.openxmlformats.org/officeDocument/2006/relationships/image" Target="../media/image12.png"/>
</Relationships>
</file>

<file path=xl/drawings/_rels/drawing12.xml.rels><?xml version="1.0" encoding="UTF-8"?>
<Relationships xmlns="http://schemas.openxmlformats.org/package/2006/relationships"><Relationship Id="rId1" Type="http://schemas.openxmlformats.org/officeDocument/2006/relationships/image" Target="../media/image13.png"/>
</Relationships>
</file>

<file path=xl/drawings/_rels/drawing13.xml.rels><?xml version="1.0" encoding="UTF-8"?>
<Relationships xmlns="http://schemas.openxmlformats.org/package/2006/relationships"><Relationship Id="rId1" Type="http://schemas.openxmlformats.org/officeDocument/2006/relationships/chart" Target="../charts/chart1.xml"/><Relationship Id="rId2" Type="http://schemas.openxmlformats.org/officeDocument/2006/relationships/image" Target="../media/image14.png"/>
</Relationships>
</file>

<file path=xl/drawings/_rels/drawing14.xml.rels><?xml version="1.0" encoding="UTF-8"?>
<Relationships xmlns="http://schemas.openxmlformats.org/package/2006/relationships"><Relationship Id="rId1" Type="http://schemas.openxmlformats.org/officeDocument/2006/relationships/chart" Target="../charts/chart2.xml"/><Relationship Id="rId2" Type="http://schemas.openxmlformats.org/officeDocument/2006/relationships/image" Target="../media/image15.png"/><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 Id="rId6" Type="http://schemas.openxmlformats.org/officeDocument/2006/relationships/chart" Target="../charts/chart6.xml"/><Relationship Id="rId7" Type="http://schemas.openxmlformats.org/officeDocument/2006/relationships/chart" Target="../charts/chart7.xml"/>
</Relationships>
</file>

<file path=xl/drawings/_rels/drawing15.xml.rels><?xml version="1.0" encoding="UTF-8"?>
<Relationships xmlns="http://schemas.openxmlformats.org/package/2006/relationships"><Relationship Id="rId1" Type="http://schemas.openxmlformats.org/officeDocument/2006/relationships/chart" Target="../charts/chart8.xml"/><Relationship Id="rId2" Type="http://schemas.openxmlformats.org/officeDocument/2006/relationships/image" Target="../media/image16.png"/><Relationship Id="rId3" Type="http://schemas.openxmlformats.org/officeDocument/2006/relationships/chart" Target="../charts/chart9.xml"/><Relationship Id="rId4" Type="http://schemas.openxmlformats.org/officeDocument/2006/relationships/chart" Target="../charts/chart10.xml"/><Relationship Id="rId5" Type="http://schemas.openxmlformats.org/officeDocument/2006/relationships/chart" Target="../charts/chart11.xml"/><Relationship Id="rId6" Type="http://schemas.openxmlformats.org/officeDocument/2006/relationships/chart" Target="../charts/chart12.xml"/><Relationship Id="rId7" Type="http://schemas.openxmlformats.org/officeDocument/2006/relationships/chart" Target="../charts/chart13.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62640</xdr:colOff>
      <xdr:row>1</xdr:row>
      <xdr:rowOff>80640</xdr:rowOff>
    </xdr:from>
    <xdr:to>
      <xdr:col>0</xdr:col>
      <xdr:colOff>65880</xdr:colOff>
      <xdr:row>1</xdr:row>
      <xdr:rowOff>616320</xdr:rowOff>
    </xdr:to>
    <xdr:pic>
      <xdr:nvPicPr>
        <xdr:cNvPr id="0" name="Picture 1" descr=""/>
        <xdr:cNvPicPr/>
      </xdr:nvPicPr>
      <xdr:blipFill>
        <a:blip r:embed="rId1"/>
        <a:stretch/>
      </xdr:blipFill>
      <xdr:spPr>
        <a:xfrm>
          <a:off x="62640" y="156960"/>
          <a:ext cx="3240" cy="535680"/>
        </a:xfrm>
        <a:prstGeom prst="rect">
          <a:avLst/>
        </a:prstGeom>
        <a:ln w="0">
          <a:noFill/>
        </a:ln>
      </xdr:spPr>
    </xdr:pic>
    <xdr:clientData/>
  </xdr:twoCellAnchor>
  <xdr:twoCellAnchor editAs="oneCell">
    <xdr:from>
      <xdr:col>0</xdr:col>
      <xdr:colOff>60840</xdr:colOff>
      <xdr:row>1</xdr:row>
      <xdr:rowOff>99000</xdr:rowOff>
    </xdr:from>
    <xdr:to>
      <xdr:col>2</xdr:col>
      <xdr:colOff>9360</xdr:colOff>
      <xdr:row>1</xdr:row>
      <xdr:rowOff>615600</xdr:rowOff>
    </xdr:to>
    <xdr:pic>
      <xdr:nvPicPr>
        <xdr:cNvPr id="1" name="Picture 2" descr=""/>
        <xdr:cNvPicPr/>
      </xdr:nvPicPr>
      <xdr:blipFill>
        <a:blip r:embed="rId2"/>
        <a:stretch/>
      </xdr:blipFill>
      <xdr:spPr>
        <a:xfrm>
          <a:off x="60840" y="175320"/>
          <a:ext cx="2120400" cy="51660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62640</xdr:colOff>
      <xdr:row>1</xdr:row>
      <xdr:rowOff>80640</xdr:rowOff>
    </xdr:from>
    <xdr:to>
      <xdr:col>2</xdr:col>
      <xdr:colOff>3240</xdr:colOff>
      <xdr:row>1</xdr:row>
      <xdr:rowOff>626400</xdr:rowOff>
    </xdr:to>
    <xdr:pic>
      <xdr:nvPicPr>
        <xdr:cNvPr id="2" name="Picture 2" descr=""/>
        <xdr:cNvPicPr/>
      </xdr:nvPicPr>
      <xdr:blipFill>
        <a:blip r:embed="rId1"/>
        <a:stretch/>
      </xdr:blipFill>
      <xdr:spPr>
        <a:xfrm>
          <a:off x="62640" y="156960"/>
          <a:ext cx="2112480" cy="545760"/>
        </a:xfrm>
        <a:prstGeom prst="rect">
          <a:avLst/>
        </a:prstGeom>
        <a:ln w="0">
          <a:noFill/>
        </a:ln>
      </xdr:spPr>
    </xdr:pic>
    <xdr:clientData/>
  </xdr:twoCellAnchor>
  <xdr:twoCellAnchor editAs="oneCell">
    <xdr:from>
      <xdr:col>2</xdr:col>
      <xdr:colOff>5546520</xdr:colOff>
      <xdr:row>0</xdr:row>
      <xdr:rowOff>0</xdr:rowOff>
    </xdr:from>
    <xdr:to>
      <xdr:col>2</xdr:col>
      <xdr:colOff>7867440</xdr:colOff>
      <xdr:row>2</xdr:row>
      <xdr:rowOff>88560</xdr:rowOff>
    </xdr:to>
    <xdr:sp>
      <xdr:nvSpPr>
        <xdr:cNvPr id="3" name="Rectangle 3"/>
        <xdr:cNvSpPr/>
      </xdr:nvSpPr>
      <xdr:spPr>
        <a:xfrm>
          <a:off x="7718400" y="0"/>
          <a:ext cx="2320920" cy="850680"/>
        </a:xfrm>
        <a:prstGeom prst="rect">
          <a:avLst/>
        </a:prstGeom>
        <a:noFill/>
        <a:ln w="0">
          <a:noFill/>
        </a:ln>
      </xdr:spPr>
      <xdr:style>
        <a:lnRef idx="0"/>
        <a:fillRef idx="0"/>
        <a:effectRef idx="0"/>
        <a:fontRef idx="minor"/>
      </xdr:style>
      <xdr:txBody>
        <a:bodyPr anchor="t">
          <a:spAutoFit/>
        </a:bodyPr>
        <a:p>
          <a:pPr algn="ctr">
            <a:lnSpc>
              <a:spcPct val="100000"/>
            </a:lnSpc>
          </a:pPr>
          <a:r>
            <a:rPr b="1" lang="en-US" sz="5400" spc="-1" strike="noStrike">
              <a:solidFill>
                <a:srgbClr val="ff0000"/>
              </a:solidFill>
              <a:latin typeface="Times New Roman"/>
            </a:rPr>
            <a:t>Draft</a:t>
          </a:r>
          <a:endParaRPr b="0" lang="en-GB" sz="5400" spc="-1" strike="noStrike">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145440</xdr:colOff>
      <xdr:row>1</xdr:row>
      <xdr:rowOff>21960</xdr:rowOff>
    </xdr:from>
    <xdr:to>
      <xdr:col>1</xdr:col>
      <xdr:colOff>2118600</xdr:colOff>
      <xdr:row>1</xdr:row>
      <xdr:rowOff>675360</xdr:rowOff>
    </xdr:to>
    <xdr:pic>
      <xdr:nvPicPr>
        <xdr:cNvPr id="4" name="Picture 1" descr=""/>
        <xdr:cNvPicPr/>
      </xdr:nvPicPr>
      <xdr:blipFill>
        <a:blip r:embed="rId1"/>
        <a:stretch/>
      </xdr:blipFill>
      <xdr:spPr>
        <a:xfrm>
          <a:off x="145440" y="98280"/>
          <a:ext cx="2151000" cy="653400"/>
        </a:xfrm>
        <a:prstGeom prst="rect">
          <a:avLst/>
        </a:prstGeom>
        <a:ln w="0">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53280</xdr:colOff>
      <xdr:row>1</xdr:row>
      <xdr:rowOff>114480</xdr:rowOff>
    </xdr:from>
    <xdr:to>
      <xdr:col>2</xdr:col>
      <xdr:colOff>1006200</xdr:colOff>
      <xdr:row>1</xdr:row>
      <xdr:rowOff>647640</xdr:rowOff>
    </xdr:to>
    <xdr:pic>
      <xdr:nvPicPr>
        <xdr:cNvPr id="5" name="Picture 1" descr=""/>
        <xdr:cNvPicPr/>
      </xdr:nvPicPr>
      <xdr:blipFill>
        <a:blip r:embed="rId1"/>
        <a:stretch/>
      </xdr:blipFill>
      <xdr:spPr>
        <a:xfrm>
          <a:off x="53280" y="190800"/>
          <a:ext cx="1715040" cy="533160"/>
        </a:xfrm>
        <a:prstGeom prst="rect">
          <a:avLst/>
        </a:prstGeom>
        <a:ln w="0">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95400</xdr:colOff>
      <xdr:row>1</xdr:row>
      <xdr:rowOff>54360</xdr:rowOff>
    </xdr:from>
    <xdr:to>
      <xdr:col>6</xdr:col>
      <xdr:colOff>1513080</xdr:colOff>
      <xdr:row>2</xdr:row>
      <xdr:rowOff>236880</xdr:rowOff>
    </xdr:to>
    <xdr:pic>
      <xdr:nvPicPr>
        <xdr:cNvPr id="6" name="Picture 1" descr=""/>
        <xdr:cNvPicPr/>
      </xdr:nvPicPr>
      <xdr:blipFill>
        <a:blip r:embed="rId1"/>
        <a:stretch/>
      </xdr:blipFill>
      <xdr:spPr>
        <a:xfrm>
          <a:off x="2140560" y="244800"/>
          <a:ext cx="2433960" cy="754200"/>
        </a:xfrm>
        <a:prstGeom prst="rect">
          <a:avLst/>
        </a:prstGeom>
        <a:ln w="0">
          <a:noFill/>
        </a:ln>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218160</xdr:colOff>
      <xdr:row>1</xdr:row>
      <xdr:rowOff>97560</xdr:rowOff>
    </xdr:from>
    <xdr:to>
      <xdr:col>1</xdr:col>
      <xdr:colOff>600480</xdr:colOff>
      <xdr:row>3</xdr:row>
      <xdr:rowOff>126360</xdr:rowOff>
    </xdr:to>
    <xdr:pic>
      <xdr:nvPicPr>
        <xdr:cNvPr id="7" name="Picture 1" descr=""/>
        <xdr:cNvPicPr/>
      </xdr:nvPicPr>
      <xdr:blipFill>
        <a:blip r:embed="rId1"/>
        <a:stretch/>
      </xdr:blipFill>
      <xdr:spPr>
        <a:xfrm>
          <a:off x="218160" y="192960"/>
          <a:ext cx="2034000" cy="514440"/>
        </a:xfrm>
        <a:prstGeom prst="rect">
          <a:avLst/>
        </a:prstGeom>
        <a:ln w="0">
          <a:noFill/>
        </a:ln>
      </xdr:spPr>
    </xdr:pic>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95400</xdr:colOff>
      <xdr:row>1</xdr:row>
      <xdr:rowOff>54360</xdr:rowOff>
    </xdr:from>
    <xdr:to>
      <xdr:col>6</xdr:col>
      <xdr:colOff>1550520</xdr:colOff>
      <xdr:row>2</xdr:row>
      <xdr:rowOff>240120</xdr:rowOff>
    </xdr:to>
    <xdr:pic>
      <xdr:nvPicPr>
        <xdr:cNvPr id="8" name="Picture 2" descr=""/>
        <xdr:cNvPicPr/>
      </xdr:nvPicPr>
      <xdr:blipFill>
        <a:blip r:embed="rId1"/>
        <a:stretch/>
      </xdr:blipFill>
      <xdr:spPr>
        <a:xfrm>
          <a:off x="2140560" y="244800"/>
          <a:ext cx="2471400" cy="757440"/>
        </a:xfrm>
        <a:prstGeom prst="rect">
          <a:avLst/>
        </a:prstGeom>
        <a:ln w="0">
          <a:noFill/>
        </a:ln>
      </xdr:spPr>
    </xdr:pic>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218160</xdr:colOff>
      <xdr:row>1</xdr:row>
      <xdr:rowOff>97560</xdr:rowOff>
    </xdr:from>
    <xdr:to>
      <xdr:col>1</xdr:col>
      <xdr:colOff>693720</xdr:colOff>
      <xdr:row>3</xdr:row>
      <xdr:rowOff>122400</xdr:rowOff>
    </xdr:to>
    <xdr:pic>
      <xdr:nvPicPr>
        <xdr:cNvPr id="9" name="Picture 3" descr=""/>
        <xdr:cNvPicPr/>
      </xdr:nvPicPr>
      <xdr:blipFill>
        <a:blip r:embed="rId1"/>
        <a:stretch/>
      </xdr:blipFill>
      <xdr:spPr>
        <a:xfrm>
          <a:off x="218160" y="192960"/>
          <a:ext cx="2025000" cy="510480"/>
        </a:xfrm>
        <a:prstGeom prst="rect">
          <a:avLst/>
        </a:prstGeom>
        <a:ln w="0">
          <a:noFill/>
        </a:ln>
      </xdr:spPr>
    </xdr:pic>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218160</xdr:colOff>
      <xdr:row>1</xdr:row>
      <xdr:rowOff>97560</xdr:rowOff>
    </xdr:from>
    <xdr:to>
      <xdr:col>2</xdr:col>
      <xdr:colOff>150840</xdr:colOff>
      <xdr:row>3</xdr:row>
      <xdr:rowOff>179640</xdr:rowOff>
    </xdr:to>
    <xdr:pic>
      <xdr:nvPicPr>
        <xdr:cNvPr id="10" name="Picture 1" descr=""/>
        <xdr:cNvPicPr/>
      </xdr:nvPicPr>
      <xdr:blipFill>
        <a:blip r:embed="rId1"/>
        <a:stretch/>
      </xdr:blipFill>
      <xdr:spPr>
        <a:xfrm>
          <a:off x="218160" y="192960"/>
          <a:ext cx="2320200" cy="539280"/>
        </a:xfrm>
        <a:prstGeom prst="rect">
          <a:avLst/>
        </a:prstGeom>
        <a:ln w="0">
          <a:noFill/>
        </a:ln>
      </xdr:spPr>
    </xdr:pic>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13680</xdr:colOff>
      <xdr:row>1</xdr:row>
      <xdr:rowOff>5040</xdr:rowOff>
    </xdr:from>
    <xdr:to>
      <xdr:col>0</xdr:col>
      <xdr:colOff>1626120</xdr:colOff>
      <xdr:row>3</xdr:row>
      <xdr:rowOff>26640</xdr:rowOff>
    </xdr:to>
    <xdr:pic>
      <xdr:nvPicPr>
        <xdr:cNvPr id="11" name="Picture 1" descr=""/>
        <xdr:cNvPicPr/>
      </xdr:nvPicPr>
      <xdr:blipFill>
        <a:blip r:embed="rId1"/>
        <a:stretch/>
      </xdr:blipFill>
      <xdr:spPr>
        <a:xfrm>
          <a:off x="13680" y="100440"/>
          <a:ext cx="1612440" cy="507240"/>
        </a:xfrm>
        <a:prstGeom prst="rect">
          <a:avLst/>
        </a:prstGeom>
        <a:ln w="0">
          <a:noFill/>
        </a:ln>
      </xdr:spPr>
    </xdr:pic>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218160</xdr:colOff>
      <xdr:row>1</xdr:row>
      <xdr:rowOff>97560</xdr:rowOff>
    </xdr:from>
    <xdr:to>
      <xdr:col>1</xdr:col>
      <xdr:colOff>240480</xdr:colOff>
      <xdr:row>3</xdr:row>
      <xdr:rowOff>140760</xdr:rowOff>
    </xdr:to>
    <xdr:pic>
      <xdr:nvPicPr>
        <xdr:cNvPr id="12" name="Picture 1" descr=""/>
        <xdr:cNvPicPr/>
      </xdr:nvPicPr>
      <xdr:blipFill>
        <a:blip r:embed="rId1"/>
        <a:stretch/>
      </xdr:blipFill>
      <xdr:spPr>
        <a:xfrm>
          <a:off x="218160" y="192960"/>
          <a:ext cx="2118600" cy="528840"/>
        </a:xfrm>
        <a:prstGeom prst="rect">
          <a:avLst/>
        </a:prstGeom>
        <a:ln w="0">
          <a:noFill/>
        </a:ln>
      </xdr:spPr>
    </xdr:pic>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editAs="oneCell">
    <xdr:from>
      <xdr:col>7</xdr:col>
      <xdr:colOff>147600</xdr:colOff>
      <xdr:row>1</xdr:row>
      <xdr:rowOff>108720</xdr:rowOff>
    </xdr:from>
    <xdr:to>
      <xdr:col>8</xdr:col>
      <xdr:colOff>941760</xdr:colOff>
      <xdr:row>4</xdr:row>
      <xdr:rowOff>48960</xdr:rowOff>
    </xdr:to>
    <xdr:pic>
      <xdr:nvPicPr>
        <xdr:cNvPr id="13" name="Picture 3" descr=""/>
        <xdr:cNvPicPr/>
      </xdr:nvPicPr>
      <xdr:blipFill>
        <a:blip r:embed="rId1"/>
        <a:stretch/>
      </xdr:blipFill>
      <xdr:spPr>
        <a:xfrm>
          <a:off x="4948920" y="185040"/>
          <a:ext cx="2610000" cy="692640"/>
        </a:xfrm>
        <a:prstGeom prst="rect">
          <a:avLst/>
        </a:prstGeom>
        <a:ln w="0">
          <a:noFill/>
        </a:ln>
      </xdr:spPr>
    </xdr:pic>
    <xdr:clientData/>
  </xdr:twoCellAnchor>
  <xdr:twoCellAnchor editAs="twoCell">
    <xdr:from>
      <xdr:col>5</xdr:col>
      <xdr:colOff>1683000</xdr:colOff>
      <xdr:row>9</xdr:row>
      <xdr:rowOff>256680</xdr:rowOff>
    </xdr:from>
    <xdr:to>
      <xdr:col>5</xdr:col>
      <xdr:colOff>2019240</xdr:colOff>
      <xdr:row>9</xdr:row>
      <xdr:rowOff>377280</xdr:rowOff>
    </xdr:to>
    <xdr:sp>
      <xdr:nvSpPr>
        <xdr:cNvPr id="14" name="Arrow: Right 72"/>
        <xdr:cNvSpPr/>
      </xdr:nvSpPr>
      <xdr:spPr>
        <a:xfrm rot="8776200">
          <a:off x="1683000" y="5561640"/>
          <a:ext cx="336240" cy="120600"/>
        </a:xfrm>
        <a:prstGeom prst="rightArrow">
          <a:avLst>
            <a:gd name="adj1" fmla="val 50000"/>
            <a:gd name="adj2" fmla="val 50000"/>
          </a:avLst>
        </a:prstGeom>
        <a:solidFill>
          <a:srgbClr val="ffc000"/>
        </a:solidFill>
        <a:ln>
          <a:solidFill>
            <a:srgbClr val="ffc00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5</xdr:col>
      <xdr:colOff>1820160</xdr:colOff>
      <xdr:row>9</xdr:row>
      <xdr:rowOff>388800</xdr:rowOff>
    </xdr:from>
    <xdr:to>
      <xdr:col>5</xdr:col>
      <xdr:colOff>2171880</xdr:colOff>
      <xdr:row>9</xdr:row>
      <xdr:rowOff>614520</xdr:rowOff>
    </xdr:to>
    <xdr:sp>
      <xdr:nvSpPr>
        <xdr:cNvPr id="15" name="Arrow: Bent 73"/>
        <xdr:cNvSpPr/>
      </xdr:nvSpPr>
      <xdr:spPr>
        <a:xfrm flipV="1" rot="3229200">
          <a:off x="1882800" y="5630400"/>
          <a:ext cx="225720" cy="351720"/>
        </a:xfrm>
        <a:prstGeom prst="bentArrow">
          <a:avLst>
            <a:gd name="adj1" fmla="val 25000"/>
            <a:gd name="adj2" fmla="val 25000"/>
            <a:gd name="adj3" fmla="val 25000"/>
            <a:gd name="adj4" fmla="val 49992"/>
          </a:avLst>
        </a:prstGeom>
        <a:solidFill>
          <a:srgbClr val="92d050"/>
        </a:solidFill>
        <a:ln>
          <a:solidFill>
            <a:srgbClr val="92d05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5</xdr:col>
      <xdr:colOff>1490400</xdr:colOff>
      <xdr:row>9</xdr:row>
      <xdr:rowOff>42840</xdr:rowOff>
    </xdr:from>
    <xdr:to>
      <xdr:col>5</xdr:col>
      <xdr:colOff>1804680</xdr:colOff>
      <xdr:row>9</xdr:row>
      <xdr:rowOff>256320</xdr:rowOff>
    </xdr:to>
    <xdr:sp>
      <xdr:nvSpPr>
        <xdr:cNvPr id="16" name="Arrow: Bent 74"/>
        <xdr:cNvSpPr/>
      </xdr:nvSpPr>
      <xdr:spPr>
        <a:xfrm rot="14151000">
          <a:off x="1540800" y="5297760"/>
          <a:ext cx="213480" cy="314280"/>
        </a:xfrm>
        <a:prstGeom prst="bentArrow">
          <a:avLst>
            <a:gd name="adj1" fmla="val 26392"/>
            <a:gd name="adj2" fmla="val 25000"/>
            <a:gd name="adj3" fmla="val 25000"/>
            <a:gd name="adj4" fmla="val 4375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5</xdr:col>
      <xdr:colOff>537120</xdr:colOff>
      <xdr:row>11</xdr:row>
      <xdr:rowOff>426600</xdr:rowOff>
    </xdr:from>
    <xdr:to>
      <xdr:col>5</xdr:col>
      <xdr:colOff>816120</xdr:colOff>
      <xdr:row>11</xdr:row>
      <xdr:rowOff>540000</xdr:rowOff>
    </xdr:to>
    <xdr:sp>
      <xdr:nvSpPr>
        <xdr:cNvPr id="17" name="Arrow: Right 82"/>
        <xdr:cNvSpPr/>
      </xdr:nvSpPr>
      <xdr:spPr>
        <a:xfrm rot="19431000">
          <a:off x="536760" y="6760800"/>
          <a:ext cx="279000" cy="113400"/>
        </a:xfrm>
        <a:prstGeom prst="rightArrow">
          <a:avLst>
            <a:gd name="adj1" fmla="val 50000"/>
            <a:gd name="adj2" fmla="val 50000"/>
          </a:avLst>
        </a:prstGeom>
        <a:solidFill>
          <a:srgbClr val="ffc000"/>
        </a:solidFill>
        <a:ln>
          <a:solidFill>
            <a:srgbClr val="ffc00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5</xdr:col>
      <xdr:colOff>409680</xdr:colOff>
      <xdr:row>11</xdr:row>
      <xdr:rowOff>203040</xdr:rowOff>
    </xdr:from>
    <xdr:to>
      <xdr:col>5</xdr:col>
      <xdr:colOff>683640</xdr:colOff>
      <xdr:row>11</xdr:row>
      <xdr:rowOff>462600</xdr:rowOff>
    </xdr:to>
    <xdr:sp>
      <xdr:nvSpPr>
        <xdr:cNvPr id="18" name="Arrow: Bent 83"/>
        <xdr:cNvSpPr/>
      </xdr:nvSpPr>
      <xdr:spPr>
        <a:xfrm flipV="1" rot="13884000">
          <a:off x="416520" y="6529680"/>
          <a:ext cx="259560" cy="273960"/>
        </a:xfrm>
        <a:prstGeom prst="bentArrow">
          <a:avLst>
            <a:gd name="adj1" fmla="val 25000"/>
            <a:gd name="adj2" fmla="val 25000"/>
            <a:gd name="adj3" fmla="val 25000"/>
            <a:gd name="adj4" fmla="val 49992"/>
          </a:avLst>
        </a:prstGeom>
        <a:solidFill>
          <a:srgbClr val="ffc000"/>
        </a:solidFill>
        <a:ln>
          <a:solidFill>
            <a:srgbClr val="ffc00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5</xdr:col>
      <xdr:colOff>637920</xdr:colOff>
      <xdr:row>11</xdr:row>
      <xdr:rowOff>540360</xdr:rowOff>
    </xdr:from>
    <xdr:to>
      <xdr:col>5</xdr:col>
      <xdr:colOff>987840</xdr:colOff>
      <xdr:row>12</xdr:row>
      <xdr:rowOff>166680</xdr:rowOff>
    </xdr:to>
    <xdr:sp>
      <xdr:nvSpPr>
        <xdr:cNvPr id="19" name="Arrow: Bent 84"/>
        <xdr:cNvSpPr/>
      </xdr:nvSpPr>
      <xdr:spPr>
        <a:xfrm rot="3205800">
          <a:off x="704520" y="6807960"/>
          <a:ext cx="216720" cy="349920"/>
        </a:xfrm>
        <a:prstGeom prst="bentArrow">
          <a:avLst>
            <a:gd name="adj1" fmla="val 26392"/>
            <a:gd name="adj2" fmla="val 25000"/>
            <a:gd name="adj3" fmla="val 25000"/>
            <a:gd name="adj4" fmla="val 43750"/>
          </a:avLst>
        </a:prstGeom>
        <a:solidFill>
          <a:srgbClr val="ffc000"/>
        </a:solidFill>
        <a:ln>
          <a:solidFill>
            <a:srgbClr val="ffc00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5</xdr:col>
      <xdr:colOff>1576440</xdr:colOff>
      <xdr:row>11</xdr:row>
      <xdr:rowOff>484920</xdr:rowOff>
    </xdr:from>
    <xdr:to>
      <xdr:col>5</xdr:col>
      <xdr:colOff>1923840</xdr:colOff>
      <xdr:row>12</xdr:row>
      <xdr:rowOff>140760</xdr:rowOff>
    </xdr:to>
    <xdr:sp>
      <xdr:nvSpPr>
        <xdr:cNvPr id="20" name="Arrow: Bent 85"/>
        <xdr:cNvSpPr/>
      </xdr:nvSpPr>
      <xdr:spPr>
        <a:xfrm flipV="1" rot="7189800">
          <a:off x="1626840" y="6768000"/>
          <a:ext cx="246240" cy="347400"/>
        </a:xfrm>
        <a:prstGeom prst="bentArrow">
          <a:avLst>
            <a:gd name="adj1" fmla="val 25000"/>
            <a:gd name="adj2" fmla="val 25000"/>
            <a:gd name="adj3" fmla="val 25000"/>
            <a:gd name="adj4" fmla="val 49992"/>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5</xdr:col>
      <xdr:colOff>592920</xdr:colOff>
      <xdr:row>9</xdr:row>
      <xdr:rowOff>105120</xdr:rowOff>
    </xdr:from>
    <xdr:to>
      <xdr:col>5</xdr:col>
      <xdr:colOff>885600</xdr:colOff>
      <xdr:row>9</xdr:row>
      <xdr:rowOff>376920</xdr:rowOff>
    </xdr:to>
    <xdr:sp>
      <xdr:nvSpPr>
        <xdr:cNvPr id="21" name="Arrow: Bent 86"/>
        <xdr:cNvSpPr/>
      </xdr:nvSpPr>
      <xdr:spPr>
        <a:xfrm flipV="1" rot="17685000">
          <a:off x="603000" y="5399640"/>
          <a:ext cx="271800" cy="292680"/>
        </a:xfrm>
        <a:prstGeom prst="bentArrow">
          <a:avLst>
            <a:gd name="adj1" fmla="val 25000"/>
            <a:gd name="adj2" fmla="val 25000"/>
            <a:gd name="adj3" fmla="val 25000"/>
            <a:gd name="adj4" fmla="val 49992"/>
          </a:avLst>
        </a:prstGeom>
        <a:solidFill>
          <a:srgbClr val="92d050"/>
        </a:solidFill>
        <a:ln>
          <a:solidFill>
            <a:srgbClr val="92d05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5</xdr:col>
      <xdr:colOff>358920</xdr:colOff>
      <xdr:row>9</xdr:row>
      <xdr:rowOff>492840</xdr:rowOff>
    </xdr:from>
    <xdr:to>
      <xdr:col>5</xdr:col>
      <xdr:colOff>726120</xdr:colOff>
      <xdr:row>9</xdr:row>
      <xdr:rowOff>712080</xdr:rowOff>
    </xdr:to>
    <xdr:sp>
      <xdr:nvSpPr>
        <xdr:cNvPr id="22" name="Arrow: Bent 87"/>
        <xdr:cNvSpPr/>
      </xdr:nvSpPr>
      <xdr:spPr>
        <a:xfrm rot="7006200">
          <a:off x="433080" y="5724000"/>
          <a:ext cx="219240" cy="367200"/>
        </a:xfrm>
        <a:prstGeom prst="bentArrow">
          <a:avLst>
            <a:gd name="adj1" fmla="val 26392"/>
            <a:gd name="adj2" fmla="val 25000"/>
            <a:gd name="adj3" fmla="val 25000"/>
            <a:gd name="adj4" fmla="val 43750"/>
          </a:avLst>
        </a:prstGeom>
        <a:solidFill>
          <a:srgbClr val="92d050"/>
        </a:solidFill>
        <a:ln>
          <a:solidFill>
            <a:srgbClr val="92d05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5</xdr:col>
      <xdr:colOff>432000</xdr:colOff>
      <xdr:row>9</xdr:row>
      <xdr:rowOff>370800</xdr:rowOff>
    </xdr:from>
    <xdr:to>
      <xdr:col>5</xdr:col>
      <xdr:colOff>847440</xdr:colOff>
      <xdr:row>9</xdr:row>
      <xdr:rowOff>510840</xdr:rowOff>
    </xdr:to>
    <xdr:sp>
      <xdr:nvSpPr>
        <xdr:cNvPr id="23" name="Arrow: Right 88"/>
        <xdr:cNvSpPr/>
      </xdr:nvSpPr>
      <xdr:spPr>
        <a:xfrm rot="1632000">
          <a:off x="432000" y="5676120"/>
          <a:ext cx="415440" cy="140040"/>
        </a:xfrm>
        <a:prstGeom prst="rightArrow">
          <a:avLst>
            <a:gd name="adj1" fmla="val 50000"/>
            <a:gd name="adj2" fmla="val 50000"/>
          </a:avLst>
        </a:prstGeom>
        <a:solidFill>
          <a:srgbClr val="92d050"/>
        </a:solidFill>
        <a:ln>
          <a:solidFill>
            <a:srgbClr val="92d05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5</xdr:col>
      <xdr:colOff>1777320</xdr:colOff>
      <xdr:row>11</xdr:row>
      <xdr:rowOff>339840</xdr:rowOff>
    </xdr:from>
    <xdr:to>
      <xdr:col>5</xdr:col>
      <xdr:colOff>2081160</xdr:colOff>
      <xdr:row>11</xdr:row>
      <xdr:rowOff>484920</xdr:rowOff>
    </xdr:to>
    <xdr:sp>
      <xdr:nvSpPr>
        <xdr:cNvPr id="24" name="Arrow: Right 106"/>
        <xdr:cNvSpPr/>
      </xdr:nvSpPr>
      <xdr:spPr>
        <a:xfrm rot="12736800">
          <a:off x="1777320" y="6673680"/>
          <a:ext cx="303840" cy="145080"/>
        </a:xfrm>
        <a:prstGeom prst="rightArrow">
          <a:avLst>
            <a:gd name="adj1" fmla="val 50000"/>
            <a:gd name="adj2" fmla="val 5000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5</xdr:col>
      <xdr:colOff>1890000</xdr:colOff>
      <xdr:row>11</xdr:row>
      <xdr:rowOff>132480</xdr:rowOff>
    </xdr:from>
    <xdr:to>
      <xdr:col>5</xdr:col>
      <xdr:colOff>2166480</xdr:colOff>
      <xdr:row>11</xdr:row>
      <xdr:rowOff>318600</xdr:rowOff>
    </xdr:to>
    <xdr:sp>
      <xdr:nvSpPr>
        <xdr:cNvPr id="25" name="Arrow: Bent 107"/>
        <xdr:cNvSpPr/>
      </xdr:nvSpPr>
      <xdr:spPr>
        <a:xfrm rot="18111000">
          <a:off x="1935360" y="6421320"/>
          <a:ext cx="186120" cy="276480"/>
        </a:xfrm>
        <a:prstGeom prst="bentArrow">
          <a:avLst>
            <a:gd name="adj1" fmla="val 26392"/>
            <a:gd name="adj2" fmla="val 25000"/>
            <a:gd name="adj3" fmla="val 25000"/>
            <a:gd name="adj4" fmla="val 4375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5</xdr:col>
      <xdr:colOff>389880</xdr:colOff>
      <xdr:row>6</xdr:row>
      <xdr:rowOff>2199960</xdr:rowOff>
    </xdr:from>
    <xdr:to>
      <xdr:col>5</xdr:col>
      <xdr:colOff>1246320</xdr:colOff>
      <xdr:row>6</xdr:row>
      <xdr:rowOff>2936880</xdr:rowOff>
    </xdr:to>
    <xdr:sp>
      <xdr:nvSpPr>
        <xdr:cNvPr id="26" name="Straight Arrow Connector 5"/>
        <xdr:cNvSpPr/>
      </xdr:nvSpPr>
      <xdr:spPr>
        <a:xfrm>
          <a:off x="389880" y="3514320"/>
          <a:ext cx="856440" cy="736920"/>
        </a:xfrm>
        <a:custGeom>
          <a:avLst/>
          <a:gdLst/>
          <a:ahLst/>
          <a:rect l="l" t="t" r="r" b="b"/>
          <a:pathLst>
            <a:path w="21600" h="21600">
              <a:moveTo>
                <a:pt x="0" y="0"/>
              </a:moveTo>
              <a:lnTo>
                <a:pt x="21600" y="21600"/>
              </a:lnTo>
            </a:path>
          </a:pathLst>
        </a:custGeom>
        <a:noFill/>
        <a:ln w="57150">
          <a:solidFill>
            <a:srgbClr val="000000"/>
          </a:solidFill>
          <a:prstDash val="sysDot"/>
          <a:headEnd len="med" type="triangle" w="med"/>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5</xdr:col>
      <xdr:colOff>267120</xdr:colOff>
      <xdr:row>6</xdr:row>
      <xdr:rowOff>999720</xdr:rowOff>
    </xdr:from>
    <xdr:to>
      <xdr:col>5</xdr:col>
      <xdr:colOff>1064160</xdr:colOff>
      <xdr:row>6</xdr:row>
      <xdr:rowOff>1922040</xdr:rowOff>
    </xdr:to>
    <xdr:sp>
      <xdr:nvSpPr>
        <xdr:cNvPr id="27" name="Straight Arrow Connector 6"/>
        <xdr:cNvSpPr/>
      </xdr:nvSpPr>
      <xdr:spPr>
        <a:xfrm flipV="1">
          <a:off x="267120" y="2314080"/>
          <a:ext cx="797040" cy="922320"/>
        </a:xfrm>
        <a:custGeom>
          <a:avLst/>
          <a:gdLst/>
          <a:ahLst/>
          <a:rect l="l" t="t" r="r" b="b"/>
          <a:pathLst>
            <a:path w="21600" h="21600">
              <a:moveTo>
                <a:pt x="0" y="0"/>
              </a:moveTo>
              <a:lnTo>
                <a:pt x="21600" y="21600"/>
              </a:lnTo>
            </a:path>
          </a:pathLst>
        </a:custGeom>
        <a:noFill/>
        <a:ln w="57150">
          <a:solidFill>
            <a:srgbClr val="ffc000"/>
          </a:solidFill>
          <a:prstDash val="sysDot"/>
          <a:headEnd len="med" type="triangle" w="med"/>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5</xdr:col>
      <xdr:colOff>1607400</xdr:colOff>
      <xdr:row>6</xdr:row>
      <xdr:rowOff>2075400</xdr:rowOff>
    </xdr:from>
    <xdr:to>
      <xdr:col>5</xdr:col>
      <xdr:colOff>2341440</xdr:colOff>
      <xdr:row>6</xdr:row>
      <xdr:rowOff>2868840</xdr:rowOff>
    </xdr:to>
    <xdr:sp>
      <xdr:nvSpPr>
        <xdr:cNvPr id="28" name="Straight Arrow Connector 8"/>
        <xdr:cNvSpPr/>
      </xdr:nvSpPr>
      <xdr:spPr>
        <a:xfrm flipV="1">
          <a:off x="1607400" y="3389760"/>
          <a:ext cx="734040" cy="793440"/>
        </a:xfrm>
        <a:custGeom>
          <a:avLst/>
          <a:gdLst/>
          <a:ahLst/>
          <a:rect l="l" t="t" r="r" b="b"/>
          <a:pathLst>
            <a:path w="21600" h="21600">
              <a:moveTo>
                <a:pt x="0" y="0"/>
              </a:moveTo>
              <a:lnTo>
                <a:pt x="21600" y="21600"/>
              </a:lnTo>
            </a:path>
          </a:pathLst>
        </a:custGeom>
        <a:noFill/>
        <a:ln w="57150">
          <a:solidFill>
            <a:srgbClr val="ff0000"/>
          </a:solidFill>
          <a:prstDash val="sysDot"/>
          <a:headEnd len="med" type="triangle" w="med"/>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5</xdr:col>
      <xdr:colOff>538560</xdr:colOff>
      <xdr:row>6</xdr:row>
      <xdr:rowOff>806040</xdr:rowOff>
    </xdr:from>
    <xdr:to>
      <xdr:col>5</xdr:col>
      <xdr:colOff>799920</xdr:colOff>
      <xdr:row>6</xdr:row>
      <xdr:rowOff>1061640</xdr:rowOff>
    </xdr:to>
    <xdr:sp>
      <xdr:nvSpPr>
        <xdr:cNvPr id="29" name="TextBox 10"/>
        <xdr:cNvSpPr/>
      </xdr:nvSpPr>
      <xdr:spPr>
        <a:xfrm>
          <a:off x="538560" y="2120400"/>
          <a:ext cx="261360" cy="255600"/>
        </a:xfrm>
        <a:prstGeom prst="rect">
          <a:avLst/>
        </a:prstGeom>
        <a:solidFill>
          <a:schemeClr val="lt1"/>
        </a:solidFill>
        <a:ln w="9525">
          <a:solidFill>
            <a:srgbClr val="ffffff">
              <a:shade val="50000"/>
            </a:srgbClr>
          </a:solidFill>
          <a:round/>
        </a:ln>
      </xdr:spPr>
      <xdr:style>
        <a:lnRef idx="0"/>
        <a:fillRef idx="0"/>
        <a:effectRef idx="0"/>
        <a:fontRef idx="minor"/>
      </xdr:style>
      <xdr:txBody>
        <a:bodyPr horzOverflow="clip" vertOverflow="clip" lIns="90000" rIns="90000" tIns="45000" bIns="45000" anchor="t">
          <a:noAutofit/>
        </a:bodyPr>
        <a:p>
          <a:pPr>
            <a:lnSpc>
              <a:spcPct val="100000"/>
            </a:lnSpc>
          </a:pPr>
          <a:r>
            <a:rPr b="1" lang="en-GB" sz="1100" spc="-1" strike="noStrike">
              <a:solidFill>
                <a:srgbClr val="000000"/>
              </a:solidFill>
              <a:latin typeface="Calibri"/>
            </a:rPr>
            <a:t>A</a:t>
          </a:r>
          <a:endParaRPr b="0" lang="en-GB" sz="1100" spc="-1" strike="noStrike">
            <a:latin typeface="Times New Roman"/>
          </a:endParaRPr>
        </a:p>
        <a:p>
          <a:pPr>
            <a:lnSpc>
              <a:spcPct val="100000"/>
            </a:lnSpc>
          </a:pPr>
          <a:endParaRPr b="0" lang="en-GB" sz="1100" spc="-1" strike="noStrike">
            <a:latin typeface="Times New Roman"/>
          </a:endParaRPr>
        </a:p>
      </xdr:txBody>
    </xdr:sp>
    <xdr:clientData/>
  </xdr:twoCellAnchor>
  <xdr:twoCellAnchor editAs="twoCell">
    <xdr:from>
      <xdr:col>5</xdr:col>
      <xdr:colOff>2144880</xdr:colOff>
      <xdr:row>6</xdr:row>
      <xdr:rowOff>2469960</xdr:rowOff>
    </xdr:from>
    <xdr:to>
      <xdr:col>5</xdr:col>
      <xdr:colOff>2375280</xdr:colOff>
      <xdr:row>6</xdr:row>
      <xdr:rowOff>2688120</xdr:rowOff>
    </xdr:to>
    <xdr:sp>
      <xdr:nvSpPr>
        <xdr:cNvPr id="30" name="TextBox 11"/>
        <xdr:cNvSpPr/>
      </xdr:nvSpPr>
      <xdr:spPr>
        <a:xfrm>
          <a:off x="2144880" y="3784320"/>
          <a:ext cx="230400" cy="218160"/>
        </a:xfrm>
        <a:prstGeom prst="rect">
          <a:avLst/>
        </a:prstGeom>
        <a:solidFill>
          <a:schemeClr val="lt1"/>
        </a:solidFill>
        <a:ln w="9525">
          <a:solidFill>
            <a:srgbClr val="ffffff">
              <a:shade val="50000"/>
            </a:srgbClr>
          </a:solidFill>
          <a:round/>
        </a:ln>
      </xdr:spPr>
      <xdr:style>
        <a:lnRef idx="0"/>
        <a:fillRef idx="0"/>
        <a:effectRef idx="0"/>
        <a:fontRef idx="minor"/>
      </xdr:style>
      <xdr:txBody>
        <a:bodyPr horzOverflow="clip" vertOverflow="clip" lIns="90000" rIns="90000" tIns="45000" bIns="45000" anchor="t">
          <a:noAutofit/>
        </a:bodyPr>
        <a:p>
          <a:pPr>
            <a:lnSpc>
              <a:spcPct val="100000"/>
            </a:lnSpc>
          </a:pPr>
          <a:r>
            <a:rPr b="1" lang="en-GB" sz="1100" spc="-1" strike="noStrike">
              <a:solidFill>
                <a:srgbClr val="000000"/>
              </a:solidFill>
              <a:latin typeface="Calibri"/>
            </a:rPr>
            <a:t>C</a:t>
          </a:r>
          <a:endParaRPr b="0" lang="en-GB" sz="1100" spc="-1" strike="noStrike">
            <a:latin typeface="Times New Roman"/>
          </a:endParaRPr>
        </a:p>
        <a:p>
          <a:pPr>
            <a:lnSpc>
              <a:spcPct val="100000"/>
            </a:lnSpc>
          </a:pPr>
          <a:endParaRPr b="0" lang="en-GB" sz="1100" spc="-1" strike="noStrike">
            <a:latin typeface="Times New Roman"/>
          </a:endParaRPr>
        </a:p>
      </xdr:txBody>
    </xdr:sp>
    <xdr:clientData/>
  </xdr:twoCellAnchor>
  <xdr:twoCellAnchor editAs="twoCell">
    <xdr:from>
      <xdr:col>5</xdr:col>
      <xdr:colOff>473760</xdr:colOff>
      <xdr:row>6</xdr:row>
      <xdr:rowOff>2655720</xdr:rowOff>
    </xdr:from>
    <xdr:to>
      <xdr:col>5</xdr:col>
      <xdr:colOff>728280</xdr:colOff>
      <xdr:row>6</xdr:row>
      <xdr:rowOff>2923920</xdr:rowOff>
    </xdr:to>
    <xdr:sp>
      <xdr:nvSpPr>
        <xdr:cNvPr id="31" name="TextBox 12"/>
        <xdr:cNvSpPr/>
      </xdr:nvSpPr>
      <xdr:spPr>
        <a:xfrm>
          <a:off x="473760" y="3970080"/>
          <a:ext cx="254520" cy="268200"/>
        </a:xfrm>
        <a:prstGeom prst="rect">
          <a:avLst/>
        </a:prstGeom>
        <a:solidFill>
          <a:schemeClr val="lt1"/>
        </a:solidFill>
        <a:ln w="9525">
          <a:solidFill>
            <a:srgbClr val="ffffff">
              <a:shade val="50000"/>
            </a:srgbClr>
          </a:solidFill>
          <a:round/>
        </a:ln>
      </xdr:spPr>
      <xdr:style>
        <a:lnRef idx="0"/>
        <a:fillRef idx="0"/>
        <a:effectRef idx="0"/>
        <a:fontRef idx="minor"/>
      </xdr:style>
      <xdr:txBody>
        <a:bodyPr horzOverflow="clip" vertOverflow="clip" lIns="90000" rIns="90000" tIns="45000" bIns="45000" anchor="t">
          <a:noAutofit/>
        </a:bodyPr>
        <a:p>
          <a:pPr>
            <a:lnSpc>
              <a:spcPct val="100000"/>
            </a:lnSpc>
          </a:pPr>
          <a:r>
            <a:rPr b="1" lang="en-GB" sz="1100" spc="-1" strike="noStrike">
              <a:solidFill>
                <a:srgbClr val="000000"/>
              </a:solidFill>
              <a:latin typeface="Calibri"/>
            </a:rPr>
            <a:t>D</a:t>
          </a:r>
          <a:endParaRPr b="0" lang="en-GB" sz="1100" spc="-1" strike="noStrike">
            <a:latin typeface="Times New Roman"/>
          </a:endParaRPr>
        </a:p>
        <a:p>
          <a:pPr>
            <a:lnSpc>
              <a:spcPct val="100000"/>
            </a:lnSpc>
          </a:pPr>
          <a:endParaRPr b="0" lang="en-GB" sz="1100" spc="-1" strike="noStrike">
            <a:latin typeface="Times New Roman"/>
          </a:endParaRPr>
        </a:p>
      </xdr:txBody>
    </xdr:sp>
    <xdr:clientData/>
  </xdr:twoCellAnchor>
  <xdr:twoCellAnchor editAs="twoCell">
    <xdr:from>
      <xdr:col>5</xdr:col>
      <xdr:colOff>2030040</xdr:colOff>
      <xdr:row>6</xdr:row>
      <xdr:rowOff>793440</xdr:rowOff>
    </xdr:from>
    <xdr:to>
      <xdr:col>5</xdr:col>
      <xdr:colOff>2259720</xdr:colOff>
      <xdr:row>6</xdr:row>
      <xdr:rowOff>1033200</xdr:rowOff>
    </xdr:to>
    <xdr:sp>
      <xdr:nvSpPr>
        <xdr:cNvPr id="32" name="TextBox 13"/>
        <xdr:cNvSpPr/>
      </xdr:nvSpPr>
      <xdr:spPr>
        <a:xfrm>
          <a:off x="2030040" y="2107800"/>
          <a:ext cx="229680" cy="239760"/>
        </a:xfrm>
        <a:prstGeom prst="rect">
          <a:avLst/>
        </a:prstGeom>
        <a:solidFill>
          <a:schemeClr val="lt1"/>
        </a:solidFill>
        <a:ln w="9525">
          <a:solidFill>
            <a:srgbClr val="ffffff">
              <a:shade val="50000"/>
            </a:srgbClr>
          </a:solidFill>
          <a:round/>
        </a:ln>
      </xdr:spPr>
      <xdr:style>
        <a:lnRef idx="0"/>
        <a:fillRef idx="0"/>
        <a:effectRef idx="0"/>
        <a:fontRef idx="minor"/>
      </xdr:style>
      <xdr:txBody>
        <a:bodyPr horzOverflow="clip" vertOverflow="clip" lIns="90000" rIns="90000" tIns="45000" bIns="45000" anchor="t">
          <a:noAutofit/>
        </a:bodyPr>
        <a:p>
          <a:pPr>
            <a:lnSpc>
              <a:spcPct val="100000"/>
            </a:lnSpc>
          </a:pPr>
          <a:r>
            <a:rPr b="1" lang="en-GB" sz="1100" spc="-1" strike="noStrike">
              <a:solidFill>
                <a:srgbClr val="000000"/>
              </a:solidFill>
              <a:latin typeface="Calibri"/>
            </a:rPr>
            <a:t>B</a:t>
          </a:r>
          <a:endParaRPr b="0" lang="en-GB" sz="1100" spc="-1" strike="noStrike">
            <a:latin typeface="Times New Roman"/>
          </a:endParaRPr>
        </a:p>
        <a:p>
          <a:pPr>
            <a:lnSpc>
              <a:spcPct val="100000"/>
            </a:lnSpc>
          </a:pPr>
          <a:endParaRPr b="0" lang="en-GB" sz="1100" spc="-1" strike="noStrike">
            <a:latin typeface="Times New Roman"/>
          </a:endParaRPr>
        </a:p>
      </xdr:txBody>
    </xdr:sp>
    <xdr:clientData/>
  </xdr:twoCellAnchor>
  <xdr:twoCellAnchor editAs="twoCell">
    <xdr:from>
      <xdr:col>5</xdr:col>
      <xdr:colOff>1468440</xdr:colOff>
      <xdr:row>6</xdr:row>
      <xdr:rowOff>867240</xdr:rowOff>
    </xdr:from>
    <xdr:to>
      <xdr:col>5</xdr:col>
      <xdr:colOff>2321640</xdr:colOff>
      <xdr:row>6</xdr:row>
      <xdr:rowOff>1666440</xdr:rowOff>
    </xdr:to>
    <xdr:sp>
      <xdr:nvSpPr>
        <xdr:cNvPr id="33" name="Straight Arrow Connector 14"/>
        <xdr:cNvSpPr/>
      </xdr:nvSpPr>
      <xdr:spPr>
        <a:xfrm>
          <a:off x="1468440" y="2181600"/>
          <a:ext cx="853200" cy="799200"/>
        </a:xfrm>
        <a:custGeom>
          <a:avLst/>
          <a:gdLst/>
          <a:ahLst/>
          <a:rect l="l" t="t" r="r" b="b"/>
          <a:pathLst>
            <a:path w="21600" h="21600">
              <a:moveTo>
                <a:pt x="0" y="0"/>
              </a:moveTo>
              <a:lnTo>
                <a:pt x="21600" y="21600"/>
              </a:lnTo>
            </a:path>
          </a:pathLst>
        </a:custGeom>
        <a:noFill/>
        <a:ln w="57150">
          <a:solidFill>
            <a:srgbClr val="92d050"/>
          </a:solidFill>
          <a:prstDash val="sysDot"/>
          <a:headEnd len="med" type="triangle" w="med"/>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5</xdr:col>
      <xdr:colOff>1539000</xdr:colOff>
      <xdr:row>8</xdr:row>
      <xdr:rowOff>25560</xdr:rowOff>
    </xdr:from>
    <xdr:to>
      <xdr:col>5</xdr:col>
      <xdr:colOff>1807560</xdr:colOff>
      <xdr:row>9</xdr:row>
      <xdr:rowOff>87480</xdr:rowOff>
    </xdr:to>
    <xdr:sp>
      <xdr:nvSpPr>
        <xdr:cNvPr id="34" name="TextBox 4"/>
        <xdr:cNvSpPr/>
      </xdr:nvSpPr>
      <xdr:spPr>
        <a:xfrm>
          <a:off x="1539000" y="5140440"/>
          <a:ext cx="268560" cy="252360"/>
        </a:xfrm>
        <a:prstGeom prst="rect">
          <a:avLst/>
        </a:prstGeom>
        <a:noFill/>
        <a:ln w="0">
          <a:noFill/>
        </a:ln>
      </xdr:spPr>
      <xdr:style>
        <a:lnRef idx="0"/>
        <a:fillRef idx="0"/>
        <a:effectRef idx="0"/>
        <a:fontRef idx="minor"/>
      </xdr:style>
      <xdr:txBody>
        <a:bodyPr wrap="none" horzOverflow="clip" vertOverflow="clip" lIns="90000" rIns="90000" tIns="45000" bIns="45000" anchor="t">
          <a:spAutoFit/>
        </a:bodyPr>
        <a:p>
          <a:pPr>
            <a:lnSpc>
              <a:spcPct val="100000"/>
            </a:lnSpc>
          </a:pPr>
          <a:r>
            <a:rPr b="0" lang="en-GB" sz="1100" spc="-1" strike="noStrike">
              <a:solidFill>
                <a:srgbClr val="000000"/>
              </a:solidFill>
              <a:latin typeface="Calibri"/>
            </a:rPr>
            <a:t>1</a:t>
          </a:r>
          <a:endParaRPr b="0" lang="en-GB" sz="1100" spc="-1" strike="noStrike">
            <a:latin typeface="Times New Roman"/>
          </a:endParaRPr>
        </a:p>
      </xdr:txBody>
    </xdr:sp>
    <xdr:clientData/>
  </xdr:twoCellAnchor>
  <xdr:twoCellAnchor editAs="oneCell">
    <xdr:from>
      <xdr:col>5</xdr:col>
      <xdr:colOff>1884600</xdr:colOff>
      <xdr:row>8</xdr:row>
      <xdr:rowOff>141480</xdr:rowOff>
    </xdr:from>
    <xdr:to>
      <xdr:col>5</xdr:col>
      <xdr:colOff>2153160</xdr:colOff>
      <xdr:row>9</xdr:row>
      <xdr:rowOff>203400</xdr:rowOff>
    </xdr:to>
    <xdr:sp>
      <xdr:nvSpPr>
        <xdr:cNvPr id="35" name="TextBox 7"/>
        <xdr:cNvSpPr/>
      </xdr:nvSpPr>
      <xdr:spPr>
        <a:xfrm>
          <a:off x="1884600" y="5256360"/>
          <a:ext cx="268560" cy="252360"/>
        </a:xfrm>
        <a:prstGeom prst="rect">
          <a:avLst/>
        </a:prstGeom>
        <a:noFill/>
        <a:ln w="0">
          <a:noFill/>
        </a:ln>
      </xdr:spPr>
      <xdr:style>
        <a:lnRef idx="0"/>
        <a:fillRef idx="0"/>
        <a:effectRef idx="0"/>
        <a:fontRef idx="minor"/>
      </xdr:style>
      <xdr:txBody>
        <a:bodyPr wrap="none" horzOverflow="clip" vertOverflow="clip" lIns="90000" rIns="90000" tIns="45000" bIns="45000" anchor="t">
          <a:spAutoFit/>
        </a:bodyPr>
        <a:p>
          <a:pPr>
            <a:lnSpc>
              <a:spcPct val="100000"/>
            </a:lnSpc>
          </a:pPr>
          <a:r>
            <a:rPr b="0" lang="en-GB" sz="1100" spc="-1" strike="noStrike">
              <a:solidFill>
                <a:srgbClr val="000000"/>
              </a:solidFill>
              <a:latin typeface="Calibri"/>
            </a:rPr>
            <a:t>2</a:t>
          </a:r>
          <a:endParaRPr b="0" lang="en-GB" sz="1100" spc="-1" strike="noStrike">
            <a:latin typeface="Times New Roman"/>
          </a:endParaRPr>
        </a:p>
      </xdr:txBody>
    </xdr:sp>
    <xdr:clientData/>
  </xdr:twoCellAnchor>
  <xdr:twoCellAnchor editAs="oneCell">
    <xdr:from>
      <xdr:col>5</xdr:col>
      <xdr:colOff>2084400</xdr:colOff>
      <xdr:row>9</xdr:row>
      <xdr:rowOff>185400</xdr:rowOff>
    </xdr:from>
    <xdr:to>
      <xdr:col>5</xdr:col>
      <xdr:colOff>2352960</xdr:colOff>
      <xdr:row>9</xdr:row>
      <xdr:rowOff>437760</xdr:rowOff>
    </xdr:to>
    <xdr:sp>
      <xdr:nvSpPr>
        <xdr:cNvPr id="36" name="TextBox 15"/>
        <xdr:cNvSpPr/>
      </xdr:nvSpPr>
      <xdr:spPr>
        <a:xfrm>
          <a:off x="2084400" y="5490720"/>
          <a:ext cx="268560" cy="252360"/>
        </a:xfrm>
        <a:prstGeom prst="rect">
          <a:avLst/>
        </a:prstGeom>
        <a:noFill/>
        <a:ln w="0">
          <a:noFill/>
        </a:ln>
      </xdr:spPr>
      <xdr:style>
        <a:lnRef idx="0"/>
        <a:fillRef idx="0"/>
        <a:effectRef idx="0"/>
        <a:fontRef idx="minor"/>
      </xdr:style>
      <xdr:txBody>
        <a:bodyPr wrap="none" horzOverflow="clip" vertOverflow="clip" lIns="90000" rIns="90000" tIns="45000" bIns="45000" anchor="t">
          <a:spAutoFit/>
        </a:bodyPr>
        <a:p>
          <a:pPr>
            <a:lnSpc>
              <a:spcPct val="100000"/>
            </a:lnSpc>
          </a:pPr>
          <a:r>
            <a:rPr b="0" lang="en-GB" sz="1100" spc="-1" strike="noStrike">
              <a:solidFill>
                <a:srgbClr val="000000"/>
              </a:solidFill>
              <a:latin typeface="Calibri"/>
            </a:rPr>
            <a:t>3</a:t>
          </a:r>
          <a:endParaRPr b="0" lang="en-GB" sz="1100" spc="-1" strike="noStrike">
            <a:latin typeface="Times New Roman"/>
          </a:endParaRPr>
        </a:p>
      </xdr:txBody>
    </xdr:sp>
    <xdr:clientData/>
  </xdr:twoCellAnchor>
  <xdr:twoCellAnchor editAs="oneCell">
    <xdr:from>
      <xdr:col>5</xdr:col>
      <xdr:colOff>2067840</xdr:colOff>
      <xdr:row>11</xdr:row>
      <xdr:rowOff>182160</xdr:rowOff>
    </xdr:from>
    <xdr:to>
      <xdr:col>5</xdr:col>
      <xdr:colOff>2336400</xdr:colOff>
      <xdr:row>11</xdr:row>
      <xdr:rowOff>434520</xdr:rowOff>
    </xdr:to>
    <xdr:sp>
      <xdr:nvSpPr>
        <xdr:cNvPr id="37" name="TextBox 16"/>
        <xdr:cNvSpPr/>
      </xdr:nvSpPr>
      <xdr:spPr>
        <a:xfrm>
          <a:off x="2067840" y="6516360"/>
          <a:ext cx="268560" cy="252360"/>
        </a:xfrm>
        <a:prstGeom prst="rect">
          <a:avLst/>
        </a:prstGeom>
        <a:noFill/>
        <a:ln w="0">
          <a:noFill/>
        </a:ln>
      </xdr:spPr>
      <xdr:style>
        <a:lnRef idx="0"/>
        <a:fillRef idx="0"/>
        <a:effectRef idx="0"/>
        <a:fontRef idx="minor"/>
      </xdr:style>
      <xdr:txBody>
        <a:bodyPr wrap="none" horzOverflow="clip" vertOverflow="clip" lIns="90000" rIns="90000" tIns="45000" bIns="45000" anchor="t">
          <a:spAutoFit/>
        </a:bodyPr>
        <a:p>
          <a:pPr>
            <a:lnSpc>
              <a:spcPct val="100000"/>
            </a:lnSpc>
          </a:pPr>
          <a:r>
            <a:rPr b="0" lang="en-GB" sz="1100" spc="-1" strike="noStrike">
              <a:solidFill>
                <a:srgbClr val="000000"/>
              </a:solidFill>
              <a:latin typeface="Calibri"/>
            </a:rPr>
            <a:t>4</a:t>
          </a:r>
          <a:endParaRPr b="0" lang="en-GB" sz="1100" spc="-1" strike="noStrike">
            <a:latin typeface="Times New Roman"/>
          </a:endParaRPr>
        </a:p>
      </xdr:txBody>
    </xdr:sp>
    <xdr:clientData/>
  </xdr:twoCellAnchor>
  <xdr:twoCellAnchor editAs="oneCell">
    <xdr:from>
      <xdr:col>5</xdr:col>
      <xdr:colOff>2000520</xdr:colOff>
      <xdr:row>11</xdr:row>
      <xdr:rowOff>424080</xdr:rowOff>
    </xdr:from>
    <xdr:to>
      <xdr:col>5</xdr:col>
      <xdr:colOff>2269080</xdr:colOff>
      <xdr:row>12</xdr:row>
      <xdr:rowOff>86040</xdr:rowOff>
    </xdr:to>
    <xdr:sp>
      <xdr:nvSpPr>
        <xdr:cNvPr id="38" name="TextBox 18"/>
        <xdr:cNvSpPr/>
      </xdr:nvSpPr>
      <xdr:spPr>
        <a:xfrm>
          <a:off x="2000520" y="6758280"/>
          <a:ext cx="268560" cy="252360"/>
        </a:xfrm>
        <a:prstGeom prst="rect">
          <a:avLst/>
        </a:prstGeom>
        <a:noFill/>
        <a:ln w="0">
          <a:noFill/>
        </a:ln>
      </xdr:spPr>
      <xdr:style>
        <a:lnRef idx="0"/>
        <a:fillRef idx="0"/>
        <a:effectRef idx="0"/>
        <a:fontRef idx="minor"/>
      </xdr:style>
      <xdr:txBody>
        <a:bodyPr wrap="none" horzOverflow="clip" vertOverflow="clip" lIns="90000" rIns="90000" tIns="45000" bIns="45000" anchor="t">
          <a:spAutoFit/>
        </a:bodyPr>
        <a:p>
          <a:pPr>
            <a:lnSpc>
              <a:spcPct val="100000"/>
            </a:lnSpc>
          </a:pPr>
          <a:r>
            <a:rPr b="0" lang="en-GB" sz="1100" spc="-1" strike="noStrike">
              <a:solidFill>
                <a:srgbClr val="000000"/>
              </a:solidFill>
              <a:latin typeface="Calibri"/>
            </a:rPr>
            <a:t>5</a:t>
          </a:r>
          <a:endParaRPr b="0" lang="en-GB" sz="1100" spc="-1" strike="noStrike">
            <a:latin typeface="Times New Roman"/>
          </a:endParaRPr>
        </a:p>
      </xdr:txBody>
    </xdr:sp>
    <xdr:clientData/>
  </xdr:twoCellAnchor>
  <xdr:twoCellAnchor editAs="oneCell">
    <xdr:from>
      <xdr:col>5</xdr:col>
      <xdr:colOff>1871280</xdr:colOff>
      <xdr:row>12</xdr:row>
      <xdr:rowOff>28440</xdr:rowOff>
    </xdr:from>
    <xdr:to>
      <xdr:col>5</xdr:col>
      <xdr:colOff>2139840</xdr:colOff>
      <xdr:row>13</xdr:row>
      <xdr:rowOff>80640</xdr:rowOff>
    </xdr:to>
    <xdr:sp>
      <xdr:nvSpPr>
        <xdr:cNvPr id="39" name="TextBox 19"/>
        <xdr:cNvSpPr/>
      </xdr:nvSpPr>
      <xdr:spPr>
        <a:xfrm>
          <a:off x="1871280" y="6953040"/>
          <a:ext cx="268560" cy="252360"/>
        </a:xfrm>
        <a:prstGeom prst="rect">
          <a:avLst/>
        </a:prstGeom>
        <a:noFill/>
        <a:ln w="0">
          <a:noFill/>
        </a:ln>
      </xdr:spPr>
      <xdr:style>
        <a:lnRef idx="0"/>
        <a:fillRef idx="0"/>
        <a:effectRef idx="0"/>
        <a:fontRef idx="minor"/>
      </xdr:style>
      <xdr:txBody>
        <a:bodyPr wrap="none" horzOverflow="clip" vertOverflow="clip" lIns="90000" rIns="90000" tIns="45000" bIns="45000" anchor="t">
          <a:spAutoFit/>
        </a:bodyPr>
        <a:p>
          <a:pPr>
            <a:lnSpc>
              <a:spcPct val="100000"/>
            </a:lnSpc>
          </a:pPr>
          <a:r>
            <a:rPr b="0" lang="en-GB" sz="1100" spc="-1" strike="noStrike">
              <a:solidFill>
                <a:srgbClr val="000000"/>
              </a:solidFill>
              <a:latin typeface="Calibri"/>
            </a:rPr>
            <a:t>6</a:t>
          </a:r>
          <a:endParaRPr b="0" lang="en-GB" sz="1100" spc="-1" strike="noStrike">
            <a:latin typeface="Times New Roman"/>
          </a:endParaRPr>
        </a:p>
      </xdr:txBody>
    </xdr:sp>
    <xdr:clientData/>
  </xdr:twoCellAnchor>
  <xdr:twoCellAnchor editAs="oneCell">
    <xdr:from>
      <xdr:col>5</xdr:col>
      <xdr:colOff>476280</xdr:colOff>
      <xdr:row>12</xdr:row>
      <xdr:rowOff>65160</xdr:rowOff>
    </xdr:from>
    <xdr:to>
      <xdr:col>5</xdr:col>
      <xdr:colOff>744840</xdr:colOff>
      <xdr:row>13</xdr:row>
      <xdr:rowOff>117360</xdr:rowOff>
    </xdr:to>
    <xdr:sp>
      <xdr:nvSpPr>
        <xdr:cNvPr id="40" name="TextBox 21"/>
        <xdr:cNvSpPr/>
      </xdr:nvSpPr>
      <xdr:spPr>
        <a:xfrm>
          <a:off x="476280" y="6989760"/>
          <a:ext cx="268560" cy="252360"/>
        </a:xfrm>
        <a:prstGeom prst="rect">
          <a:avLst/>
        </a:prstGeom>
        <a:noFill/>
        <a:ln w="0">
          <a:noFill/>
        </a:ln>
      </xdr:spPr>
      <xdr:style>
        <a:lnRef idx="0"/>
        <a:fillRef idx="0"/>
        <a:effectRef idx="0"/>
        <a:fontRef idx="minor"/>
      </xdr:style>
      <xdr:txBody>
        <a:bodyPr wrap="none" horzOverflow="clip" vertOverflow="clip" lIns="90000" rIns="90000" tIns="45000" bIns="45000" anchor="t">
          <a:spAutoFit/>
        </a:bodyPr>
        <a:p>
          <a:pPr>
            <a:lnSpc>
              <a:spcPct val="100000"/>
            </a:lnSpc>
          </a:pPr>
          <a:r>
            <a:rPr b="0" lang="en-GB" sz="1100" spc="-1" strike="noStrike">
              <a:solidFill>
                <a:srgbClr val="000000"/>
              </a:solidFill>
              <a:latin typeface="Calibri"/>
            </a:rPr>
            <a:t>7</a:t>
          </a:r>
          <a:endParaRPr b="0" lang="en-GB" sz="1100" spc="-1" strike="noStrike">
            <a:latin typeface="Times New Roman"/>
          </a:endParaRPr>
        </a:p>
      </xdr:txBody>
    </xdr:sp>
    <xdr:clientData/>
  </xdr:twoCellAnchor>
  <xdr:twoCellAnchor editAs="oneCell">
    <xdr:from>
      <xdr:col>5</xdr:col>
      <xdr:colOff>373680</xdr:colOff>
      <xdr:row>11</xdr:row>
      <xdr:rowOff>487800</xdr:rowOff>
    </xdr:from>
    <xdr:to>
      <xdr:col>5</xdr:col>
      <xdr:colOff>642240</xdr:colOff>
      <xdr:row>12</xdr:row>
      <xdr:rowOff>149760</xdr:rowOff>
    </xdr:to>
    <xdr:sp>
      <xdr:nvSpPr>
        <xdr:cNvPr id="41" name="TextBox 23"/>
        <xdr:cNvSpPr/>
      </xdr:nvSpPr>
      <xdr:spPr>
        <a:xfrm>
          <a:off x="373680" y="6822000"/>
          <a:ext cx="268560" cy="252360"/>
        </a:xfrm>
        <a:prstGeom prst="rect">
          <a:avLst/>
        </a:prstGeom>
        <a:noFill/>
        <a:ln w="0">
          <a:noFill/>
        </a:ln>
      </xdr:spPr>
      <xdr:style>
        <a:lnRef idx="0"/>
        <a:fillRef idx="0"/>
        <a:effectRef idx="0"/>
        <a:fontRef idx="minor"/>
      </xdr:style>
      <xdr:txBody>
        <a:bodyPr wrap="none" horzOverflow="clip" vertOverflow="clip" lIns="90000" rIns="90000" tIns="45000" bIns="45000" anchor="t">
          <a:spAutoFit/>
        </a:bodyPr>
        <a:p>
          <a:pPr>
            <a:lnSpc>
              <a:spcPct val="100000"/>
            </a:lnSpc>
          </a:pPr>
          <a:r>
            <a:rPr b="0" lang="en-GB" sz="1100" spc="-1" strike="noStrike">
              <a:solidFill>
                <a:srgbClr val="000000"/>
              </a:solidFill>
              <a:latin typeface="Calibri"/>
            </a:rPr>
            <a:t>8</a:t>
          </a:r>
          <a:endParaRPr b="0" lang="en-GB" sz="1100" spc="-1" strike="noStrike">
            <a:latin typeface="Times New Roman"/>
          </a:endParaRPr>
        </a:p>
      </xdr:txBody>
    </xdr:sp>
    <xdr:clientData/>
  </xdr:twoCellAnchor>
  <xdr:twoCellAnchor editAs="oneCell">
    <xdr:from>
      <xdr:col>5</xdr:col>
      <xdr:colOff>266400</xdr:colOff>
      <xdr:row>11</xdr:row>
      <xdr:rowOff>333360</xdr:rowOff>
    </xdr:from>
    <xdr:to>
      <xdr:col>5</xdr:col>
      <xdr:colOff>534960</xdr:colOff>
      <xdr:row>11</xdr:row>
      <xdr:rowOff>585720</xdr:rowOff>
    </xdr:to>
    <xdr:sp>
      <xdr:nvSpPr>
        <xdr:cNvPr id="42" name="TextBox 27"/>
        <xdr:cNvSpPr/>
      </xdr:nvSpPr>
      <xdr:spPr>
        <a:xfrm>
          <a:off x="266400" y="6667560"/>
          <a:ext cx="268560" cy="252360"/>
        </a:xfrm>
        <a:prstGeom prst="rect">
          <a:avLst/>
        </a:prstGeom>
        <a:noFill/>
        <a:ln w="0">
          <a:noFill/>
        </a:ln>
      </xdr:spPr>
      <xdr:style>
        <a:lnRef idx="0"/>
        <a:fillRef idx="0"/>
        <a:effectRef idx="0"/>
        <a:fontRef idx="minor"/>
      </xdr:style>
      <xdr:txBody>
        <a:bodyPr wrap="none" horzOverflow="clip" vertOverflow="clip" lIns="90000" rIns="90000" tIns="45000" bIns="45000" anchor="t">
          <a:spAutoFit/>
        </a:bodyPr>
        <a:p>
          <a:pPr>
            <a:lnSpc>
              <a:spcPct val="100000"/>
            </a:lnSpc>
          </a:pPr>
          <a:r>
            <a:rPr b="0" lang="en-GB" sz="1100" spc="-1" strike="noStrike">
              <a:solidFill>
                <a:srgbClr val="000000"/>
              </a:solidFill>
              <a:latin typeface="Calibri"/>
            </a:rPr>
            <a:t>9</a:t>
          </a:r>
          <a:endParaRPr b="0" lang="en-GB" sz="1100" spc="-1" strike="noStrike">
            <a:latin typeface="Times New Roman"/>
          </a:endParaRPr>
        </a:p>
      </xdr:txBody>
    </xdr:sp>
    <xdr:clientData/>
  </xdr:twoCellAnchor>
  <xdr:twoCellAnchor editAs="oneCell">
    <xdr:from>
      <xdr:col>5</xdr:col>
      <xdr:colOff>73080</xdr:colOff>
      <xdr:row>9</xdr:row>
      <xdr:rowOff>353160</xdr:rowOff>
    </xdr:from>
    <xdr:to>
      <xdr:col>5</xdr:col>
      <xdr:colOff>430560</xdr:colOff>
      <xdr:row>9</xdr:row>
      <xdr:rowOff>605520</xdr:rowOff>
    </xdr:to>
    <xdr:sp>
      <xdr:nvSpPr>
        <xdr:cNvPr id="43" name="TextBox 29"/>
        <xdr:cNvSpPr/>
      </xdr:nvSpPr>
      <xdr:spPr>
        <a:xfrm>
          <a:off x="73080" y="5658480"/>
          <a:ext cx="357480" cy="252360"/>
        </a:xfrm>
        <a:prstGeom prst="rect">
          <a:avLst/>
        </a:prstGeom>
        <a:noFill/>
        <a:ln w="0">
          <a:noFill/>
        </a:ln>
      </xdr:spPr>
      <xdr:style>
        <a:lnRef idx="0"/>
        <a:fillRef idx="0"/>
        <a:effectRef idx="0"/>
        <a:fontRef idx="minor"/>
      </xdr:style>
      <xdr:txBody>
        <a:bodyPr wrap="none" horzOverflow="clip" vertOverflow="clip" lIns="90000" rIns="90000" tIns="45000" bIns="45000" anchor="t">
          <a:spAutoFit/>
        </a:bodyPr>
        <a:p>
          <a:pPr>
            <a:lnSpc>
              <a:spcPct val="100000"/>
            </a:lnSpc>
          </a:pPr>
          <a:r>
            <a:rPr b="0" lang="en-GB" sz="1100" spc="-1" strike="noStrike">
              <a:solidFill>
                <a:srgbClr val="000000"/>
              </a:solidFill>
              <a:latin typeface="Calibri"/>
            </a:rPr>
            <a:t>10</a:t>
          </a:r>
          <a:endParaRPr b="0" lang="en-GB" sz="1100" spc="-1" strike="noStrike">
            <a:latin typeface="Times New Roman"/>
          </a:endParaRPr>
        </a:p>
      </xdr:txBody>
    </xdr:sp>
    <xdr:clientData/>
  </xdr:twoCellAnchor>
  <xdr:twoCellAnchor editAs="oneCell">
    <xdr:from>
      <xdr:col>5</xdr:col>
      <xdr:colOff>88560</xdr:colOff>
      <xdr:row>9</xdr:row>
      <xdr:rowOff>110160</xdr:rowOff>
    </xdr:from>
    <xdr:to>
      <xdr:col>5</xdr:col>
      <xdr:colOff>446040</xdr:colOff>
      <xdr:row>9</xdr:row>
      <xdr:rowOff>362520</xdr:rowOff>
    </xdr:to>
    <xdr:sp>
      <xdr:nvSpPr>
        <xdr:cNvPr id="44" name="TextBox 223"/>
        <xdr:cNvSpPr/>
      </xdr:nvSpPr>
      <xdr:spPr>
        <a:xfrm>
          <a:off x="88560" y="5415480"/>
          <a:ext cx="357480" cy="252360"/>
        </a:xfrm>
        <a:prstGeom prst="rect">
          <a:avLst/>
        </a:prstGeom>
        <a:noFill/>
        <a:ln w="0">
          <a:noFill/>
        </a:ln>
      </xdr:spPr>
      <xdr:style>
        <a:lnRef idx="0"/>
        <a:fillRef idx="0"/>
        <a:effectRef idx="0"/>
        <a:fontRef idx="minor"/>
      </xdr:style>
      <xdr:txBody>
        <a:bodyPr wrap="none" horzOverflow="clip" vertOverflow="clip" lIns="90000" rIns="90000" tIns="45000" bIns="45000" anchor="t">
          <a:spAutoFit/>
        </a:bodyPr>
        <a:p>
          <a:pPr>
            <a:lnSpc>
              <a:spcPct val="100000"/>
            </a:lnSpc>
          </a:pPr>
          <a:r>
            <a:rPr b="0" lang="en-GB" sz="1100" spc="-1" strike="noStrike">
              <a:solidFill>
                <a:srgbClr val="000000"/>
              </a:solidFill>
              <a:latin typeface="Calibri"/>
            </a:rPr>
            <a:t>11</a:t>
          </a:r>
          <a:endParaRPr b="0" lang="en-GB" sz="1100" spc="-1" strike="noStrike">
            <a:latin typeface="Times New Roman"/>
          </a:endParaRPr>
        </a:p>
      </xdr:txBody>
    </xdr:sp>
    <xdr:clientData/>
  </xdr:twoCellAnchor>
  <xdr:twoCellAnchor editAs="oneCell">
    <xdr:from>
      <xdr:col>5</xdr:col>
      <xdr:colOff>433080</xdr:colOff>
      <xdr:row>8</xdr:row>
      <xdr:rowOff>151200</xdr:rowOff>
    </xdr:from>
    <xdr:to>
      <xdr:col>5</xdr:col>
      <xdr:colOff>790560</xdr:colOff>
      <xdr:row>9</xdr:row>
      <xdr:rowOff>213120</xdr:rowOff>
    </xdr:to>
    <xdr:sp>
      <xdr:nvSpPr>
        <xdr:cNvPr id="45" name="TextBox 241"/>
        <xdr:cNvSpPr/>
      </xdr:nvSpPr>
      <xdr:spPr>
        <a:xfrm>
          <a:off x="433080" y="5266080"/>
          <a:ext cx="357480" cy="252360"/>
        </a:xfrm>
        <a:prstGeom prst="rect">
          <a:avLst/>
        </a:prstGeom>
        <a:noFill/>
        <a:ln w="0">
          <a:noFill/>
        </a:ln>
      </xdr:spPr>
      <xdr:style>
        <a:lnRef idx="0"/>
        <a:fillRef idx="0"/>
        <a:effectRef idx="0"/>
        <a:fontRef idx="minor"/>
      </xdr:style>
      <xdr:txBody>
        <a:bodyPr wrap="none" horzOverflow="clip" vertOverflow="clip" lIns="90000" rIns="90000" tIns="45000" bIns="45000" anchor="t">
          <a:spAutoFit/>
        </a:bodyPr>
        <a:p>
          <a:pPr>
            <a:lnSpc>
              <a:spcPct val="100000"/>
            </a:lnSpc>
          </a:pPr>
          <a:r>
            <a:rPr b="0" lang="en-GB" sz="1100" spc="-1" strike="noStrike">
              <a:solidFill>
                <a:srgbClr val="000000"/>
              </a:solidFill>
              <a:latin typeface="Calibri"/>
            </a:rPr>
            <a:t>12</a:t>
          </a:r>
          <a:endParaRPr b="0" lang="en-GB" sz="1100" spc="-1" strike="noStrike">
            <a:latin typeface="Times New Roman"/>
          </a:endParaRPr>
        </a:p>
      </xdr:txBody>
    </xdr:sp>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609120</xdr:colOff>
      <xdr:row>16</xdr:row>
      <xdr:rowOff>30240</xdr:rowOff>
    </xdr:from>
    <xdr:to>
      <xdr:col>9</xdr:col>
      <xdr:colOff>12600</xdr:colOff>
      <xdr:row>29</xdr:row>
      <xdr:rowOff>158760</xdr:rowOff>
    </xdr:to>
    <xdr:graphicFrame>
      <xdr:nvGraphicFramePr>
        <xdr:cNvPr id="46" name="Chart 2"/>
        <xdr:cNvGraphicFramePr/>
      </xdr:nvGraphicFramePr>
      <xdr:xfrm>
        <a:off x="10122840" y="5935680"/>
        <a:ext cx="8472240" cy="39672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78480</xdr:colOff>
      <xdr:row>1</xdr:row>
      <xdr:rowOff>219240</xdr:rowOff>
    </xdr:from>
    <xdr:to>
      <xdr:col>1</xdr:col>
      <xdr:colOff>1856880</xdr:colOff>
      <xdr:row>3</xdr:row>
      <xdr:rowOff>181080</xdr:rowOff>
    </xdr:to>
    <xdr:pic>
      <xdr:nvPicPr>
        <xdr:cNvPr id="47" name="Picture 3" descr=""/>
        <xdr:cNvPicPr/>
      </xdr:nvPicPr>
      <xdr:blipFill>
        <a:blip r:embed="rId2"/>
        <a:stretch/>
      </xdr:blipFill>
      <xdr:spPr>
        <a:xfrm>
          <a:off x="243720" y="314640"/>
          <a:ext cx="1778400" cy="647640"/>
        </a:xfrm>
        <a:prstGeom prst="rect">
          <a:avLst/>
        </a:prstGeom>
        <a:ln w="0">
          <a:noFill/>
        </a:ln>
      </xdr:spPr>
    </xdr:pic>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585000</xdr:colOff>
      <xdr:row>33</xdr:row>
      <xdr:rowOff>10080</xdr:rowOff>
    </xdr:from>
    <xdr:to>
      <xdr:col>9</xdr:col>
      <xdr:colOff>1210680</xdr:colOff>
      <xdr:row>46</xdr:row>
      <xdr:rowOff>149040</xdr:rowOff>
    </xdr:to>
    <xdr:graphicFrame>
      <xdr:nvGraphicFramePr>
        <xdr:cNvPr id="48" name="Chart 1"/>
        <xdr:cNvGraphicFramePr/>
      </xdr:nvGraphicFramePr>
      <xdr:xfrm>
        <a:off x="10366560" y="12097440"/>
        <a:ext cx="8095320" cy="40442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78480</xdr:colOff>
      <xdr:row>1</xdr:row>
      <xdr:rowOff>219240</xdr:rowOff>
    </xdr:from>
    <xdr:to>
      <xdr:col>1</xdr:col>
      <xdr:colOff>1859400</xdr:colOff>
      <xdr:row>3</xdr:row>
      <xdr:rowOff>183240</xdr:rowOff>
    </xdr:to>
    <xdr:pic>
      <xdr:nvPicPr>
        <xdr:cNvPr id="49" name="Picture 2" descr=""/>
        <xdr:cNvPicPr/>
      </xdr:nvPicPr>
      <xdr:blipFill>
        <a:blip r:embed="rId2"/>
        <a:stretch/>
      </xdr:blipFill>
      <xdr:spPr>
        <a:xfrm>
          <a:off x="916560" y="314640"/>
          <a:ext cx="1780920" cy="649800"/>
        </a:xfrm>
        <a:prstGeom prst="rect">
          <a:avLst/>
        </a:prstGeom>
        <a:ln w="0">
          <a:noFill/>
        </a:ln>
      </xdr:spPr>
    </xdr:pic>
    <xdr:clientData/>
  </xdr:twoCellAnchor>
  <xdr:twoCellAnchor editAs="oneCell">
    <xdr:from>
      <xdr:col>5</xdr:col>
      <xdr:colOff>632160</xdr:colOff>
      <xdr:row>47</xdr:row>
      <xdr:rowOff>352800</xdr:rowOff>
    </xdr:from>
    <xdr:to>
      <xdr:col>9</xdr:col>
      <xdr:colOff>1247760</xdr:colOff>
      <xdr:row>65</xdr:row>
      <xdr:rowOff>159840</xdr:rowOff>
    </xdr:to>
    <xdr:graphicFrame>
      <xdr:nvGraphicFramePr>
        <xdr:cNvPr id="50" name="Chart 4"/>
        <xdr:cNvGraphicFramePr/>
      </xdr:nvGraphicFramePr>
      <xdr:xfrm>
        <a:off x="10413720" y="16583400"/>
        <a:ext cx="8085240" cy="287424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5</xdr:col>
      <xdr:colOff>564840</xdr:colOff>
      <xdr:row>70</xdr:row>
      <xdr:rowOff>136080</xdr:rowOff>
    </xdr:from>
    <xdr:to>
      <xdr:col>9</xdr:col>
      <xdr:colOff>1195560</xdr:colOff>
      <xdr:row>82</xdr:row>
      <xdr:rowOff>163080</xdr:rowOff>
    </xdr:to>
    <xdr:graphicFrame>
      <xdr:nvGraphicFramePr>
        <xdr:cNvPr id="51" name="Chart 5"/>
        <xdr:cNvGraphicFramePr/>
      </xdr:nvGraphicFramePr>
      <xdr:xfrm>
        <a:off x="10346400" y="20338560"/>
        <a:ext cx="8100360" cy="277992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5</xdr:col>
      <xdr:colOff>565200</xdr:colOff>
      <xdr:row>89</xdr:row>
      <xdr:rowOff>142920</xdr:rowOff>
    </xdr:from>
    <xdr:to>
      <xdr:col>9</xdr:col>
      <xdr:colOff>1267200</xdr:colOff>
      <xdr:row>102</xdr:row>
      <xdr:rowOff>30240</xdr:rowOff>
    </xdr:to>
    <xdr:graphicFrame>
      <xdr:nvGraphicFramePr>
        <xdr:cNvPr id="52" name="Chart 6"/>
        <xdr:cNvGraphicFramePr/>
      </xdr:nvGraphicFramePr>
      <xdr:xfrm>
        <a:off x="10346760" y="24612480"/>
        <a:ext cx="8171640" cy="432612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5</xdr:col>
      <xdr:colOff>528480</xdr:colOff>
      <xdr:row>115</xdr:row>
      <xdr:rowOff>65880</xdr:rowOff>
    </xdr:from>
    <xdr:to>
      <xdr:col>9</xdr:col>
      <xdr:colOff>1341000</xdr:colOff>
      <xdr:row>130</xdr:row>
      <xdr:rowOff>136800</xdr:rowOff>
    </xdr:to>
    <xdr:graphicFrame>
      <xdr:nvGraphicFramePr>
        <xdr:cNvPr id="53" name="Chart 8"/>
        <xdr:cNvGraphicFramePr/>
      </xdr:nvGraphicFramePr>
      <xdr:xfrm>
        <a:off x="10310040" y="32193720"/>
        <a:ext cx="8282160" cy="340452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5</xdr:col>
      <xdr:colOff>525600</xdr:colOff>
      <xdr:row>102</xdr:row>
      <xdr:rowOff>325080</xdr:rowOff>
    </xdr:from>
    <xdr:to>
      <xdr:col>9</xdr:col>
      <xdr:colOff>1347120</xdr:colOff>
      <xdr:row>114</xdr:row>
      <xdr:rowOff>336600</xdr:rowOff>
    </xdr:to>
    <xdr:graphicFrame>
      <xdr:nvGraphicFramePr>
        <xdr:cNvPr id="54" name="Chart 7"/>
        <xdr:cNvGraphicFramePr/>
      </xdr:nvGraphicFramePr>
      <xdr:xfrm>
        <a:off x="10307160" y="29233440"/>
        <a:ext cx="8291160" cy="270720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612360</xdr:colOff>
      <xdr:row>78</xdr:row>
      <xdr:rowOff>121320</xdr:rowOff>
    </xdr:from>
    <xdr:to>
      <xdr:col>7</xdr:col>
      <xdr:colOff>6084360</xdr:colOff>
      <xdr:row>94</xdr:row>
      <xdr:rowOff>380520</xdr:rowOff>
    </xdr:to>
    <xdr:graphicFrame>
      <xdr:nvGraphicFramePr>
        <xdr:cNvPr id="55" name="Chart 1"/>
        <xdr:cNvGraphicFramePr/>
      </xdr:nvGraphicFramePr>
      <xdr:xfrm>
        <a:off x="12171960" y="41269320"/>
        <a:ext cx="10082520" cy="48312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78480</xdr:colOff>
      <xdr:row>1</xdr:row>
      <xdr:rowOff>219240</xdr:rowOff>
    </xdr:from>
    <xdr:to>
      <xdr:col>1</xdr:col>
      <xdr:colOff>1857600</xdr:colOff>
      <xdr:row>3</xdr:row>
      <xdr:rowOff>177840</xdr:rowOff>
    </xdr:to>
    <xdr:pic>
      <xdr:nvPicPr>
        <xdr:cNvPr id="56" name="Picture 2" descr=""/>
        <xdr:cNvPicPr/>
      </xdr:nvPicPr>
      <xdr:blipFill>
        <a:blip r:embed="rId2"/>
        <a:stretch/>
      </xdr:blipFill>
      <xdr:spPr>
        <a:xfrm>
          <a:off x="916560" y="314640"/>
          <a:ext cx="1779120" cy="644400"/>
        </a:xfrm>
        <a:prstGeom prst="rect">
          <a:avLst/>
        </a:prstGeom>
        <a:ln w="0">
          <a:noFill/>
        </a:ln>
      </xdr:spPr>
    </xdr:pic>
    <xdr:clientData/>
  </xdr:twoCellAnchor>
  <xdr:twoCellAnchor editAs="oneCell">
    <xdr:from>
      <xdr:col>5</xdr:col>
      <xdr:colOff>619200</xdr:colOff>
      <xdr:row>95</xdr:row>
      <xdr:rowOff>245160</xdr:rowOff>
    </xdr:from>
    <xdr:to>
      <xdr:col>7</xdr:col>
      <xdr:colOff>4524120</xdr:colOff>
      <xdr:row>110</xdr:row>
      <xdr:rowOff>164880</xdr:rowOff>
    </xdr:to>
    <xdr:graphicFrame>
      <xdr:nvGraphicFramePr>
        <xdr:cNvPr id="57" name="Chart 4"/>
        <xdr:cNvGraphicFramePr/>
      </xdr:nvGraphicFramePr>
      <xdr:xfrm>
        <a:off x="12178800" y="46346040"/>
        <a:ext cx="8515440" cy="352044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5</xdr:col>
      <xdr:colOff>595440</xdr:colOff>
      <xdr:row>115</xdr:row>
      <xdr:rowOff>0</xdr:rowOff>
    </xdr:from>
    <xdr:to>
      <xdr:col>7</xdr:col>
      <xdr:colOff>4524120</xdr:colOff>
      <xdr:row>127</xdr:row>
      <xdr:rowOff>27000</xdr:rowOff>
    </xdr:to>
    <xdr:graphicFrame>
      <xdr:nvGraphicFramePr>
        <xdr:cNvPr id="58" name="Chart 7"/>
        <xdr:cNvGraphicFramePr/>
      </xdr:nvGraphicFramePr>
      <xdr:xfrm>
        <a:off x="12155040" y="50606280"/>
        <a:ext cx="8539200" cy="304632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5</xdr:col>
      <xdr:colOff>546480</xdr:colOff>
      <xdr:row>133</xdr:row>
      <xdr:rowOff>259920</xdr:rowOff>
    </xdr:from>
    <xdr:to>
      <xdr:col>7</xdr:col>
      <xdr:colOff>4535640</xdr:colOff>
      <xdr:row>151</xdr:row>
      <xdr:rowOff>97920</xdr:rowOff>
    </xdr:to>
    <xdr:graphicFrame>
      <xdr:nvGraphicFramePr>
        <xdr:cNvPr id="59" name="Chart 8"/>
        <xdr:cNvGraphicFramePr/>
      </xdr:nvGraphicFramePr>
      <xdr:xfrm>
        <a:off x="12106080" y="55219320"/>
        <a:ext cx="8599680" cy="470520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5</xdr:col>
      <xdr:colOff>511920</xdr:colOff>
      <xdr:row>167</xdr:row>
      <xdr:rowOff>35640</xdr:rowOff>
    </xdr:from>
    <xdr:to>
      <xdr:col>8</xdr:col>
      <xdr:colOff>11520</xdr:colOff>
      <xdr:row>182</xdr:row>
      <xdr:rowOff>147960</xdr:rowOff>
    </xdr:to>
    <xdr:graphicFrame>
      <xdr:nvGraphicFramePr>
        <xdr:cNvPr id="60" name="Chart 8"/>
        <xdr:cNvGraphicFramePr/>
      </xdr:nvGraphicFramePr>
      <xdr:xfrm>
        <a:off x="12071520" y="62919720"/>
        <a:ext cx="10194840" cy="339840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5</xdr:col>
      <xdr:colOff>468000</xdr:colOff>
      <xdr:row>152</xdr:row>
      <xdr:rowOff>24120</xdr:rowOff>
    </xdr:from>
    <xdr:to>
      <xdr:col>7</xdr:col>
      <xdr:colOff>6084360</xdr:colOff>
      <xdr:row>166</xdr:row>
      <xdr:rowOff>9720</xdr:rowOff>
    </xdr:to>
    <xdr:graphicFrame>
      <xdr:nvGraphicFramePr>
        <xdr:cNvPr id="61" name="Chart 6"/>
        <xdr:cNvGraphicFramePr/>
      </xdr:nvGraphicFramePr>
      <xdr:xfrm>
        <a:off x="12027600" y="60031800"/>
        <a:ext cx="10226880" cy="268092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_rels/sheet8.xml.rels><?xml version="1.0" encoding="UTF-8"?>
<Relationships xmlns="http://schemas.openxmlformats.org/package/2006/relationships"><Relationship Id="rId1" Type="http://schemas.openxmlformats.org/officeDocument/2006/relationships/drawing" Target="../drawings/drawing8.xml"/>
</Relationships>
</file>

<file path=xl/worksheets/_rels/sheet9.xml.rels><?xml version="1.0" encoding="UTF-8"?>
<Relationships xmlns="http://schemas.openxmlformats.org/package/2006/relationships"><Relationship Id="rId1" Type="http://schemas.openxmlformats.org/officeDocument/2006/relationships/drawing" Target="../drawings/drawing9.xml"/>
</Relationships>
</file>

<file path=xl/worksheets/_rels/sheet10.xml.rels><?xml version="1.0" encoding="UTF-8"?>
<Relationships xmlns="http://schemas.openxmlformats.org/package/2006/relationships"><Relationship Id="rId1" Type="http://schemas.openxmlformats.org/officeDocument/2006/relationships/drawing" Target="../drawings/drawing10.xml"/>
</Relationships>
</file>

<file path=xl/worksheets/_rels/sheet11.xml.rels><?xml version="1.0" encoding="UTF-8"?>
<Relationships xmlns="http://schemas.openxmlformats.org/package/2006/relationships"><Relationship Id="rId1" Type="http://schemas.openxmlformats.org/officeDocument/2006/relationships/drawing" Target="../drawings/drawing11.xml"/>
</Relationships>
</file>

<file path=xl/worksheets/_rels/sheet12.xml.rels><?xml version="1.0" encoding="UTF-8"?>
<Relationships xmlns="http://schemas.openxmlformats.org/package/2006/relationships"><Relationship Id="rId1" Type="http://schemas.openxmlformats.org/officeDocument/2006/relationships/drawing" Target="../drawings/drawing12.xml"/>
</Relationships>
</file>

<file path=xl/worksheets/_rels/sheet13.xml.rels><?xml version="1.0" encoding="UTF-8"?>
<Relationships xmlns="http://schemas.openxmlformats.org/package/2006/relationships"><Relationship Id="rId1" Type="http://schemas.openxmlformats.org/officeDocument/2006/relationships/drawing" Target="../drawings/drawing13.xml"/>
</Relationships>
</file>

<file path=xl/worksheets/_rels/sheet14.xml.rels><?xml version="1.0" encoding="UTF-8"?>
<Relationships xmlns="http://schemas.openxmlformats.org/package/2006/relationships"><Relationship Id="rId1" Type="http://schemas.openxmlformats.org/officeDocument/2006/relationships/drawing" Target="../drawings/drawing14.xml"/>
</Relationships>
</file>

<file path=xl/worksheets/_rels/sheet15.xml.rels><?xml version="1.0" encoding="UTF-8"?>
<Relationships xmlns="http://schemas.openxmlformats.org/package/2006/relationships"><Relationship Id="rId1" Type="http://schemas.openxmlformats.org/officeDocument/2006/relationships/drawing" Target="../drawings/drawing15.xml"/>
</Relationships>
</file>

<file path=xl/worksheets/_rels/sheet17.xml.rels><?xml version="1.0" encoding="UTF-8"?>
<Relationships xmlns="http://schemas.openxmlformats.org/package/2006/relationships"><Relationship Id="rId1" Type="http://schemas.openxmlformats.org/officeDocument/2006/relationships/comments" Target="../comments17.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7E6E6"/>
    <pageSetUpPr fitToPage="false"/>
  </sheetPr>
  <dimension ref="A1:E60"/>
  <sheetViews>
    <sheetView showFormulas="false" showGridLines="true" showRowColHeaders="true" showZeros="true" rightToLeft="false" tabSelected="false" showOutlineSymbols="true" defaultGridColor="true" view="normal" topLeftCell="A7" colorId="64" zoomScale="85" zoomScaleNormal="85" zoomScalePageLayoutView="100" workbookViewId="0">
      <selection pane="topLeft" activeCell="C17" activeCellId="0" sqref="C17"/>
    </sheetView>
  </sheetViews>
  <sheetFormatPr defaultColWidth="8.57421875" defaultRowHeight="14.25" zeroHeight="true" outlineLevelRow="0" outlineLevelCol="0"/>
  <cols>
    <col collapsed="false" customWidth="true" hidden="false" outlineLevel="0" max="1" min="1" style="1" width="2"/>
    <col collapsed="false" customWidth="true" hidden="false" outlineLevel="0" max="2" min="2" style="1" width="22.43"/>
    <col collapsed="false" customWidth="true" hidden="false" outlineLevel="0" max="3" min="3" style="1" width="90.57"/>
    <col collapsed="false" customWidth="true" hidden="false" outlineLevel="0" max="4" min="4" style="1" width="21.43"/>
    <col collapsed="false" customWidth="true" hidden="false" outlineLevel="0" max="5" min="5" style="1" width="2.43"/>
    <col collapsed="false" customWidth="false" hidden="true" outlineLevel="0" max="1024" min="6" style="1" width="8.57"/>
  </cols>
  <sheetData>
    <row r="1" customFormat="false" ht="6" hidden="false" customHeight="true" outlineLevel="0" collapsed="false"/>
    <row r="2" customFormat="false" ht="54" hidden="false" customHeight="true" outlineLevel="0" collapsed="false">
      <c r="C2" s="2" t="s">
        <v>0</v>
      </c>
      <c r="D2" s="3"/>
    </row>
    <row r="3" customFormat="false" ht="9" hidden="false" customHeight="true" outlineLevel="0" collapsed="false">
      <c r="C3" s="3"/>
      <c r="D3" s="3"/>
    </row>
    <row r="4" customFormat="false" ht="30" hidden="false" customHeight="true" outlineLevel="0" collapsed="false">
      <c r="B4" s="2" t="s">
        <v>1</v>
      </c>
      <c r="C4" s="2"/>
      <c r="D4" s="2"/>
      <c r="E4" s="1" t="s">
        <v>2</v>
      </c>
    </row>
    <row r="5" customFormat="false" ht="14.25" hidden="false" customHeight="true" outlineLevel="0" collapsed="false">
      <c r="C5" s="3"/>
      <c r="D5" s="3"/>
    </row>
    <row r="6" customFormat="false" ht="27" hidden="false" customHeight="true" outlineLevel="0" collapsed="false">
      <c r="B6" s="4" t="s">
        <v>3</v>
      </c>
      <c r="C6" s="4" t="s">
        <v>4</v>
      </c>
      <c r="D6" s="4" t="s">
        <v>5</v>
      </c>
    </row>
    <row r="7" s="10" customFormat="true" ht="45" hidden="false" customHeight="true" outlineLevel="0" collapsed="false">
      <c r="A7" s="5"/>
      <c r="B7" s="6" t="n">
        <v>1</v>
      </c>
      <c r="C7" s="7" t="s">
        <v>6</v>
      </c>
      <c r="D7" s="8" t="n">
        <v>44593</v>
      </c>
      <c r="E7" s="9"/>
    </row>
    <row r="8" s="10" customFormat="true" ht="33" hidden="false" customHeight="true" outlineLevel="0" collapsed="false">
      <c r="A8" s="5"/>
      <c r="B8" s="11" t="n">
        <v>2</v>
      </c>
      <c r="C8" s="12" t="s">
        <v>7</v>
      </c>
      <c r="D8" s="8" t="n">
        <v>44652</v>
      </c>
      <c r="E8" s="9"/>
    </row>
    <row r="9" s="10" customFormat="true" ht="31.5" hidden="false" customHeight="true" outlineLevel="0" collapsed="false">
      <c r="A9" s="5"/>
      <c r="B9" s="13" t="n">
        <v>2.1</v>
      </c>
      <c r="C9" s="14" t="s">
        <v>8</v>
      </c>
      <c r="D9" s="8" t="n">
        <v>44682</v>
      </c>
      <c r="E9" s="9"/>
    </row>
    <row r="10" s="10" customFormat="true" ht="33" hidden="false" customHeight="true" outlineLevel="0" collapsed="false">
      <c r="A10" s="5"/>
      <c r="B10" s="13" t="n">
        <v>2.2</v>
      </c>
      <c r="C10" s="14" t="s">
        <v>9</v>
      </c>
      <c r="D10" s="15" t="n">
        <v>44728</v>
      </c>
      <c r="E10" s="9"/>
    </row>
    <row r="11" s="10" customFormat="true" ht="31.5" hidden="false" customHeight="true" outlineLevel="0" collapsed="false">
      <c r="A11" s="5"/>
      <c r="B11" s="13" t="n">
        <v>3</v>
      </c>
      <c r="C11" s="14" t="s">
        <v>10</v>
      </c>
      <c r="D11" s="16" t="n">
        <v>44729</v>
      </c>
      <c r="E11" s="9"/>
    </row>
    <row r="12" s="10" customFormat="true" ht="33.75" hidden="false" customHeight="true" outlineLevel="0" collapsed="false">
      <c r="A12" s="5"/>
      <c r="B12" s="6" t="n">
        <v>3.1</v>
      </c>
      <c r="C12" s="7" t="s">
        <v>11</v>
      </c>
      <c r="D12" s="15" t="n">
        <v>44732</v>
      </c>
      <c r="E12" s="9"/>
    </row>
    <row r="13" s="10" customFormat="true" ht="26.25" hidden="false" customHeight="true" outlineLevel="0" collapsed="false">
      <c r="A13" s="5"/>
      <c r="B13" s="13" t="n">
        <v>3.2</v>
      </c>
      <c r="C13" s="14" t="s">
        <v>12</v>
      </c>
      <c r="D13" s="16" t="n">
        <v>44757</v>
      </c>
      <c r="E13" s="9"/>
    </row>
    <row r="14" s="10" customFormat="true" ht="18" hidden="false" customHeight="true" outlineLevel="0" collapsed="false">
      <c r="A14" s="5"/>
      <c r="B14" s="13" t="n">
        <v>3.3</v>
      </c>
      <c r="C14" s="17" t="s">
        <v>13</v>
      </c>
      <c r="D14" s="16" t="n">
        <v>44761</v>
      </c>
      <c r="E14" s="9"/>
    </row>
    <row r="15" customFormat="false" ht="72" hidden="false" customHeight="true" outlineLevel="0" collapsed="false">
      <c r="A15" s="18"/>
      <c r="B15" s="19" t="n">
        <v>3.4</v>
      </c>
      <c r="C15" s="20" t="s">
        <v>14</v>
      </c>
      <c r="D15" s="21" t="n">
        <v>44816</v>
      </c>
      <c r="E15" s="22"/>
    </row>
    <row r="16" s="10" customFormat="true" ht="37.5" hidden="false" customHeight="true" outlineLevel="0" collapsed="false">
      <c r="A16" s="5"/>
      <c r="B16" s="11" t="s">
        <v>15</v>
      </c>
      <c r="C16" s="12" t="s">
        <v>16</v>
      </c>
      <c r="D16" s="23" t="n">
        <v>44882</v>
      </c>
      <c r="E16" s="9"/>
    </row>
    <row r="17" s="10" customFormat="true" ht="33.75" hidden="false" customHeight="true" outlineLevel="0" collapsed="false">
      <c r="A17" s="5"/>
      <c r="B17" s="11" t="s">
        <v>15</v>
      </c>
      <c r="C17" s="12" t="s">
        <v>17</v>
      </c>
      <c r="D17" s="23" t="n">
        <v>44952</v>
      </c>
      <c r="E17" s="9"/>
    </row>
    <row r="18" customFormat="false" ht="36.75" hidden="false" customHeight="true" outlineLevel="0" collapsed="false">
      <c r="A18" s="18"/>
      <c r="B18" s="11" t="s">
        <v>18</v>
      </c>
      <c r="C18" s="12" t="s">
        <v>19</v>
      </c>
      <c r="D18" s="23" t="n">
        <v>45230</v>
      </c>
      <c r="E18" s="22"/>
    </row>
    <row r="19" customFormat="false" ht="36.75" hidden="false" customHeight="true" outlineLevel="0" collapsed="false">
      <c r="A19" s="18"/>
      <c r="B19" s="11" t="s">
        <v>20</v>
      </c>
      <c r="C19" s="12" t="s">
        <v>21</v>
      </c>
      <c r="D19" s="23" t="n">
        <v>45232</v>
      </c>
      <c r="E19" s="22"/>
    </row>
    <row r="20" s="10" customFormat="true" ht="36.75" hidden="false" customHeight="true" outlineLevel="0" collapsed="false">
      <c r="A20" s="5"/>
      <c r="B20" s="11" t="s">
        <v>22</v>
      </c>
      <c r="C20" s="12" t="s">
        <v>23</v>
      </c>
      <c r="D20" s="23" t="n">
        <v>45303</v>
      </c>
      <c r="E20" s="9"/>
    </row>
    <row r="21" s="10" customFormat="true" ht="36.75" hidden="false" customHeight="true" outlineLevel="0" collapsed="false">
      <c r="A21" s="5"/>
      <c r="B21" s="11" t="s">
        <v>24</v>
      </c>
      <c r="C21" s="24" t="s">
        <v>25</v>
      </c>
      <c r="D21" s="23"/>
      <c r="E21" s="9"/>
    </row>
    <row r="22" customFormat="false" ht="37.5" hidden="false" customHeight="false" outlineLevel="0" collapsed="false">
      <c r="A22" s="18"/>
      <c r="B22" s="11" t="s">
        <v>26</v>
      </c>
      <c r="C22" s="12" t="s">
        <v>27</v>
      </c>
      <c r="D22" s="23" t="n">
        <v>45603</v>
      </c>
      <c r="E22" s="22"/>
    </row>
    <row r="23" customFormat="false" ht="75" hidden="false" customHeight="true" outlineLevel="0" collapsed="false">
      <c r="A23" s="18"/>
      <c r="B23" s="11" t="s">
        <v>28</v>
      </c>
      <c r="C23" s="12" t="s">
        <v>29</v>
      </c>
      <c r="D23" s="23" t="n">
        <v>45691</v>
      </c>
      <c r="E23" s="25"/>
    </row>
    <row r="24" s="10" customFormat="true" ht="58.5" hidden="false" customHeight="true" outlineLevel="0" collapsed="false">
      <c r="A24" s="5"/>
      <c r="B24" s="11"/>
      <c r="C24" s="12"/>
      <c r="D24" s="23"/>
      <c r="E24" s="9"/>
    </row>
    <row r="25" s="10" customFormat="true" ht="66" hidden="false" customHeight="true" outlineLevel="0" collapsed="false">
      <c r="A25" s="5"/>
      <c r="B25" s="11"/>
      <c r="C25" s="12"/>
      <c r="D25" s="23"/>
      <c r="E25" s="9"/>
    </row>
    <row r="26" s="10" customFormat="true" ht="42" hidden="false" customHeight="true" outlineLevel="0" collapsed="false">
      <c r="A26" s="5"/>
      <c r="B26" s="11"/>
      <c r="C26" s="12"/>
      <c r="D26" s="23"/>
      <c r="E26" s="9"/>
    </row>
    <row r="27" customFormat="false" ht="18.75" hidden="false" customHeight="false" outlineLevel="0" collapsed="false">
      <c r="A27" s="18"/>
      <c r="B27" s="11"/>
      <c r="C27" s="12"/>
      <c r="D27" s="23"/>
      <c r="E27" s="22"/>
    </row>
    <row r="28" s="10" customFormat="true" ht="37.5" hidden="false" customHeight="true" outlineLevel="0" collapsed="false">
      <c r="A28" s="5"/>
      <c r="B28" s="11"/>
      <c r="C28" s="12"/>
      <c r="D28" s="23"/>
      <c r="E28" s="9"/>
    </row>
    <row r="29" s="10" customFormat="true" ht="43.5" hidden="false" customHeight="true" outlineLevel="0" collapsed="false">
      <c r="B29" s="26"/>
      <c r="C29" s="26"/>
      <c r="D29" s="26"/>
    </row>
    <row r="30" s="10" customFormat="true" ht="24.75" hidden="false" customHeight="true" outlineLevel="0" collapsed="false">
      <c r="B30" s="26"/>
      <c r="C30" s="26"/>
      <c r="D30" s="26"/>
    </row>
    <row r="31" s="10" customFormat="true" ht="24.75" hidden="false" customHeight="true" outlineLevel="0" collapsed="false">
      <c r="B31" s="26"/>
      <c r="C31" s="26"/>
      <c r="D31" s="26"/>
    </row>
    <row r="32" customFormat="false" ht="22.5" hidden="false" customHeight="true" outlineLevel="0" collapsed="false">
      <c r="B32" s="27"/>
      <c r="C32" s="28"/>
      <c r="D32" s="29"/>
    </row>
    <row r="33" s="10" customFormat="true" ht="62.25" hidden="false" customHeight="true" outlineLevel="0" collapsed="false">
      <c r="B33" s="26"/>
      <c r="C33" s="26"/>
      <c r="D33" s="26"/>
    </row>
    <row r="34" s="10" customFormat="true" ht="30" hidden="false" customHeight="true" outlineLevel="0" collapsed="false">
      <c r="B34" s="26"/>
      <c r="C34" s="26"/>
      <c r="D34" s="26"/>
    </row>
    <row r="35" customFormat="false" ht="15" hidden="false" customHeight="false" outlineLevel="0" collapsed="false"/>
    <row r="36" customFormat="false" ht="15" hidden="false" customHeight="false" outlineLevel="0" collapsed="false"/>
    <row r="37" customFormat="false" ht="15" hidden="false" customHeight="false" outlineLevel="0" collapsed="false"/>
    <row r="38" customFormat="false" ht="15" hidden="false" customHeight="false" outlineLevel="0" collapsed="false"/>
    <row r="39" customFormat="false" ht="15" hidden="false" customHeight="false" outlineLevel="0" collapsed="false"/>
    <row r="40" customFormat="false" ht="15" hidden="false" customHeight="false" outlineLevel="0" collapsed="false"/>
    <row r="41" customFormat="false" ht="15" hidden="false" customHeight="false" outlineLevel="0" collapsed="false"/>
    <row r="42" customFormat="false" ht="15" hidden="false" customHeight="false" outlineLevel="0" collapsed="false"/>
    <row r="43" customFormat="false" ht="15" hidden="false" customHeight="false" outlineLevel="0" collapsed="false"/>
    <row r="44" customFormat="false" ht="15" hidden="false" customHeight="false" outlineLevel="0" collapsed="false"/>
    <row r="45" customFormat="false" ht="15" hidden="false" customHeight="false" outlineLevel="0" collapsed="false"/>
    <row r="46" customFormat="false" ht="15" hidden="false" customHeight="false" outlineLevel="0" collapsed="false"/>
    <row r="47" customFormat="false" ht="15" hidden="false" customHeight="false" outlineLevel="0" collapsed="false"/>
    <row r="48" customFormat="false" ht="15" hidden="false" customHeight="false" outlineLevel="0" collapsed="false"/>
    <row r="49" customFormat="false" ht="15" hidden="false" customHeight="false" outlineLevel="0" collapsed="false"/>
    <row r="50" customFormat="false" ht="15" hidden="false" customHeight="false" outlineLevel="0" collapsed="false"/>
    <row r="51" customFormat="false" ht="15" hidden="false" customHeight="false" outlineLevel="0" collapsed="false"/>
    <row r="52" customFormat="false" ht="15" hidden="false" customHeight="fals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sheetData>
  <mergeCells count="6">
    <mergeCell ref="B4:D4"/>
    <mergeCell ref="B29:D29"/>
    <mergeCell ref="B30:D30"/>
    <mergeCell ref="B31:D31"/>
    <mergeCell ref="B33:D33"/>
    <mergeCell ref="B34:D34"/>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A6A6A6"/>
    <pageSetUpPr fitToPage="false"/>
  </sheetPr>
  <dimension ref="B1:E5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8" activeCellId="0" sqref="B8"/>
    </sheetView>
  </sheetViews>
  <sheetFormatPr defaultColWidth="8.57421875" defaultRowHeight="15" zeroHeight="true" outlineLevelRow="0" outlineLevelCol="0"/>
  <cols>
    <col collapsed="false" customWidth="true" hidden="false" outlineLevel="0" max="1" min="1" style="1" width="2"/>
    <col collapsed="false" customWidth="true" hidden="false" outlineLevel="0" max="2" min="2" style="1" width="22.43"/>
    <col collapsed="false" customWidth="true" hidden="false" outlineLevel="0" max="3" min="3" style="1" width="90.57"/>
    <col collapsed="false" customWidth="true" hidden="false" outlineLevel="0" max="4" min="4" style="1" width="21.43"/>
    <col collapsed="false" customWidth="true" hidden="false" outlineLevel="0" max="5" min="5" style="1" width="2.43"/>
    <col collapsed="false" customWidth="false" hidden="true" outlineLevel="0" max="1024" min="6" style="1" width="8.57"/>
  </cols>
  <sheetData>
    <row r="1" customFormat="false" ht="6" hidden="false" customHeight="true" outlineLevel="0" collapsed="false"/>
    <row r="2" customFormat="false" ht="54" hidden="false" customHeight="true" outlineLevel="0" collapsed="false">
      <c r="C2" s="2" t="s">
        <v>0</v>
      </c>
      <c r="D2" s="3"/>
    </row>
    <row r="3" customFormat="false" ht="9" hidden="false" customHeight="true" outlineLevel="0" collapsed="false">
      <c r="C3" s="3"/>
      <c r="D3" s="3"/>
    </row>
    <row r="4" customFormat="false" ht="30" hidden="false" customHeight="true" outlineLevel="0" collapsed="false">
      <c r="B4" s="2" t="s">
        <v>30</v>
      </c>
      <c r="C4" s="2"/>
      <c r="D4" s="2"/>
      <c r="E4" s="1" t="s">
        <v>2</v>
      </c>
    </row>
    <row r="5" customFormat="false" ht="14.25" hidden="false" customHeight="true" outlineLevel="0" collapsed="false">
      <c r="C5" s="3"/>
      <c r="D5" s="3"/>
    </row>
    <row r="6" s="10" customFormat="true" ht="15" hidden="false" customHeight="true" outlineLevel="0" collapsed="false">
      <c r="B6" s="30" t="s">
        <v>31</v>
      </c>
      <c r="C6" s="30"/>
      <c r="D6" s="30"/>
    </row>
    <row r="7" s="10" customFormat="true" ht="18" hidden="false" customHeight="true" outlineLevel="0" collapsed="false">
      <c r="B7" s="31"/>
      <c r="C7" s="31"/>
      <c r="D7" s="32"/>
    </row>
    <row r="8" s="10" customFormat="true" ht="272.25" hidden="false" customHeight="true" outlineLevel="0" collapsed="false">
      <c r="B8" s="33" t="s">
        <v>32</v>
      </c>
      <c r="C8" s="33"/>
      <c r="D8" s="33"/>
    </row>
    <row r="9" customFormat="false" ht="15" hidden="false" customHeight="false" outlineLevel="0" collapsed="false">
      <c r="B9" s="34"/>
      <c r="C9" s="34"/>
      <c r="D9" s="34"/>
    </row>
    <row r="10" s="10" customFormat="true" ht="207.75" hidden="false" customHeight="true" outlineLevel="0" collapsed="false">
      <c r="B10" s="35" t="s">
        <v>33</v>
      </c>
      <c r="C10" s="35"/>
      <c r="D10" s="35"/>
    </row>
    <row r="11" s="10" customFormat="true" ht="15" hidden="false" customHeight="true" outlineLevel="0" collapsed="false">
      <c r="B11" s="36"/>
      <c r="C11" s="36"/>
      <c r="D11" s="36"/>
    </row>
    <row r="12" customFormat="false" ht="359.25" hidden="false" customHeight="true" outlineLevel="0" collapsed="false">
      <c r="B12" s="35" t="s">
        <v>34</v>
      </c>
      <c r="C12" s="35"/>
      <c r="D12" s="35"/>
    </row>
    <row r="13" s="10" customFormat="true" ht="18" hidden="false" customHeight="true" outlineLevel="0" collapsed="false">
      <c r="B13" s="35"/>
      <c r="C13" s="35"/>
      <c r="D13" s="35"/>
    </row>
    <row r="14" s="10" customFormat="true" ht="144" hidden="false" customHeight="true" outlineLevel="0" collapsed="false">
      <c r="B14" s="35" t="s">
        <v>35</v>
      </c>
      <c r="C14" s="35"/>
      <c r="D14" s="35"/>
    </row>
    <row r="15" customFormat="false" ht="22.5" hidden="false" customHeight="true" outlineLevel="0" collapsed="false">
      <c r="B15" s="37"/>
      <c r="C15" s="38"/>
      <c r="D15" s="39"/>
    </row>
    <row r="16" s="10" customFormat="true" ht="110.25" hidden="false" customHeight="true" outlineLevel="0" collapsed="false">
      <c r="B16" s="35" t="s">
        <v>36</v>
      </c>
      <c r="C16" s="35"/>
      <c r="D16" s="35"/>
    </row>
    <row r="17" s="10" customFormat="true" ht="12" hidden="false" customHeight="true" outlineLevel="0" collapsed="false">
      <c r="B17" s="35"/>
      <c r="C17" s="35"/>
      <c r="D17" s="35"/>
    </row>
    <row r="18" s="10" customFormat="true" ht="70.5" hidden="false" customHeight="true" outlineLevel="0" collapsed="false">
      <c r="B18" s="35" t="s">
        <v>37</v>
      </c>
      <c r="C18" s="35"/>
      <c r="D18" s="35"/>
    </row>
    <row r="19" customFormat="false" ht="15" hidden="false" customHeight="false" outlineLevel="0" collapsed="false"/>
    <row r="20" customFormat="false" ht="15" hidden="false" customHeight="false" outlineLevel="0" collapsed="false"/>
    <row r="21" customFormat="false" ht="15" hidden="false" customHeight="false" outlineLevel="0" collapsed="false"/>
    <row r="22" customFormat="false" ht="15" hidden="false" customHeight="false" outlineLevel="0" collapsed="false"/>
    <row r="23" customFormat="false" ht="15" hidden="false" customHeight="false" outlineLevel="0" collapsed="false"/>
    <row r="24" customFormat="false" ht="15" hidden="false" customHeight="false" outlineLevel="0" collapsed="false"/>
    <row r="25" customFormat="false" ht="15" hidden="false" customHeight="false" outlineLevel="0" collapsed="false"/>
    <row r="26" customFormat="false" ht="15" hidden="false" customHeight="false" outlineLevel="0" collapsed="false"/>
    <row r="27" customFormat="false" ht="15" hidden="false" customHeight="false" outlineLevel="0" collapsed="false"/>
    <row r="28" customFormat="false" ht="15" hidden="false" customHeight="false" outlineLevel="0" collapsed="false"/>
    <row r="29" customFormat="false" ht="15" hidden="false" customHeight="false" outlineLevel="0" collapsed="false"/>
    <row r="30" customFormat="false" ht="15" hidden="false" customHeight="false" outlineLevel="0" collapsed="false"/>
    <row r="31" customFormat="false" ht="15" hidden="false" customHeight="false" outlineLevel="0" collapsed="false"/>
    <row r="32" customFormat="false" ht="15" hidden="false" customHeight="false" outlineLevel="0" collapsed="false"/>
    <row r="33" customFormat="false" ht="15" hidden="false" customHeight="false" outlineLevel="0" collapsed="false"/>
    <row r="34" customFormat="false" ht="15" hidden="false" customHeight="false" outlineLevel="0" collapsed="false"/>
    <row r="35" customFormat="false" ht="15" hidden="false" customHeight="false" outlineLevel="0" collapsed="false"/>
    <row r="36" customFormat="false" ht="15" hidden="false" customHeight="false" outlineLevel="0" collapsed="false"/>
    <row r="37" customFormat="false" ht="15" hidden="false" customHeight="false" outlineLevel="0" collapsed="false"/>
    <row r="38" customFormat="false" ht="15" hidden="false" customHeight="false" outlineLevel="0" collapsed="false"/>
    <row r="39" customFormat="false" ht="15" hidden="false" customHeight="false" outlineLevel="0" collapsed="false"/>
    <row r="40" customFormat="false" ht="15" hidden="false" customHeight="false" outlineLevel="0" collapsed="false"/>
    <row r="41" customFormat="false" ht="15" hidden="false" customHeight="false" outlineLevel="0" collapsed="false"/>
    <row r="42" customFormat="false" ht="15" hidden="false" customHeight="false" outlineLevel="0" collapsed="false"/>
    <row r="43" customFormat="false" ht="15" hidden="false" customHeight="false" outlineLevel="0" collapsed="false"/>
    <row r="44" customFormat="false" ht="15" hidden="false" customHeight="false" outlineLevel="0" collapsed="false"/>
    <row r="45" customFormat="false" ht="15" hidden="false" customHeight="false" outlineLevel="0" collapsed="false"/>
    <row r="46" customFormat="false" ht="15" hidden="false" customHeight="false" outlineLevel="0" collapsed="false"/>
    <row r="47" customFormat="false" ht="15" hidden="false" customHeight="false" outlineLevel="0" collapsed="false"/>
    <row r="48" customFormat="false" ht="15" hidden="false" customHeight="false" outlineLevel="0" collapsed="false"/>
    <row r="49" customFormat="false" ht="15" hidden="false" customHeight="false" outlineLevel="0" collapsed="false"/>
    <row r="50" customFormat="false" ht="15" hidden="false" customHeight="false" outlineLevel="0" collapsed="false"/>
    <row r="51" customFormat="false" ht="15" hidden="false" customHeight="false" outlineLevel="0" collapsed="false"/>
    <row r="52" customFormat="false" ht="15" hidden="false" customHeight="false" outlineLevel="0" collapsed="false"/>
    <row r="53" customFormat="false" ht="15" hidden="false" customHeight="false" outlineLevel="0" collapsed="false"/>
    <row r="54" customFormat="false" ht="15" hidden="false" customHeight="false" outlineLevel="0" collapsed="false"/>
    <row r="55" customFormat="false" ht="15" hidden="false" customHeight="false" outlineLevel="0" collapsed="false"/>
    <row r="56" customFormat="false" ht="15" hidden="false" customHeight="false" outlineLevel="0" collapsed="false"/>
    <row r="57" customFormat="false" ht="15" hidden="false" customHeight="false" outlineLevel="0" collapsed="false"/>
    <row r="58" customFormat="false" ht="15" hidden="false" customHeight="false" outlineLevel="0" collapsed="false"/>
  </sheetData>
  <mergeCells count="11">
    <mergeCell ref="B4:D4"/>
    <mergeCell ref="B6:D6"/>
    <mergeCell ref="B8:D8"/>
    <mergeCell ref="B10:D10"/>
    <mergeCell ref="B11:D11"/>
    <mergeCell ref="B12:D12"/>
    <mergeCell ref="B13:D13"/>
    <mergeCell ref="B14:D14"/>
    <mergeCell ref="B16:D16"/>
    <mergeCell ref="B17:D17"/>
    <mergeCell ref="B18:D18"/>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84"/>
  <sheetViews>
    <sheetView showFormulas="false" showGridLines="true" showRowColHeaders="true" showZeros="true" rightToLeft="false" tabSelected="false" showOutlineSymbols="true" defaultGridColor="true" view="normal" topLeftCell="A1" colorId="64" zoomScale="107" zoomScaleNormal="107" zoomScalePageLayoutView="100" workbookViewId="0">
      <selection pane="topLeft" activeCell="C9" activeCellId="0" sqref="C9"/>
    </sheetView>
  </sheetViews>
  <sheetFormatPr defaultColWidth="8.57421875" defaultRowHeight="14.25" zeroHeight="true" outlineLevelRow="0" outlineLevelCol="0"/>
  <cols>
    <col collapsed="false" customWidth="true" hidden="false" outlineLevel="0" max="1" min="1" style="40" width="2"/>
    <col collapsed="false" customWidth="true" hidden="false" outlineLevel="0" max="2" min="2" style="40" width="36.28"/>
    <col collapsed="false" customWidth="true" hidden="false" outlineLevel="0" max="3" min="3" style="40" width="42.57"/>
    <col collapsed="false" customWidth="true" hidden="false" outlineLevel="0" max="4" min="4" style="40" width="27.57"/>
    <col collapsed="false" customWidth="true" hidden="false" outlineLevel="0" max="5" min="5" style="40" width="31.71"/>
    <col collapsed="false" customWidth="true" hidden="false" outlineLevel="0" max="6" min="6" style="40" width="4.43"/>
    <col collapsed="false" customWidth="false" hidden="true" outlineLevel="0" max="1024" min="7" style="41" width="8.57"/>
  </cols>
  <sheetData>
    <row r="1" s="41" customFormat="true" ht="6" hidden="false" customHeight="true" outlineLevel="0" collapsed="false"/>
    <row r="2" s="41" customFormat="true" ht="57" hidden="false" customHeight="true" outlineLevel="0" collapsed="false">
      <c r="C2" s="42" t="s">
        <v>0</v>
      </c>
      <c r="D2" s="42"/>
    </row>
    <row r="3" s="41" customFormat="true" ht="8.25" hidden="false" customHeight="true" outlineLevel="0" collapsed="false">
      <c r="C3" s="43"/>
    </row>
    <row r="4" s="41" customFormat="true" ht="30" hidden="false" customHeight="true" outlineLevel="0" collapsed="false">
      <c r="B4" s="44" t="s">
        <v>38</v>
      </c>
      <c r="C4" s="44"/>
      <c r="D4" s="44"/>
      <c r="E4" s="44"/>
    </row>
    <row r="5" customFormat="false" ht="8.25" hidden="false" customHeight="true" outlineLevel="0" collapsed="false">
      <c r="A5" s="45"/>
      <c r="B5" s="46"/>
      <c r="C5" s="47"/>
      <c r="D5" s="48"/>
      <c r="E5" s="49"/>
      <c r="F5" s="50"/>
    </row>
    <row r="6" customFormat="false" ht="16.5" hidden="false" customHeight="true" outlineLevel="0" collapsed="false">
      <c r="A6" s="51"/>
      <c r="B6" s="52" t="s">
        <v>39</v>
      </c>
      <c r="C6" s="53"/>
      <c r="D6" s="53"/>
      <c r="E6" s="53"/>
      <c r="F6" s="50"/>
    </row>
    <row r="7" customFormat="false" ht="16.5" hidden="false" customHeight="true" outlineLevel="0" collapsed="false">
      <c r="A7" s="54"/>
      <c r="B7" s="55" t="s">
        <v>40</v>
      </c>
      <c r="C7" s="56"/>
      <c r="D7" s="56"/>
      <c r="E7" s="56"/>
      <c r="F7" s="50"/>
    </row>
    <row r="8" customFormat="false" ht="16.5" hidden="false" customHeight="true" outlineLevel="0" collapsed="false">
      <c r="A8" s="54"/>
      <c r="B8" s="55" t="s">
        <v>41</v>
      </c>
      <c r="C8" s="56"/>
      <c r="D8" s="56"/>
      <c r="E8" s="56"/>
      <c r="F8" s="50"/>
    </row>
    <row r="9" customFormat="false" ht="16.5" hidden="false" customHeight="true" outlineLevel="0" collapsed="false">
      <c r="A9" s="54"/>
      <c r="B9" s="55" t="s">
        <v>42</v>
      </c>
      <c r="C9" s="56"/>
      <c r="D9" s="56"/>
      <c r="E9" s="56"/>
      <c r="F9" s="50"/>
    </row>
    <row r="10" customFormat="false" ht="16.5" hidden="false" customHeight="true" outlineLevel="0" collapsed="false">
      <c r="A10" s="54"/>
      <c r="B10" s="55" t="s">
        <v>43</v>
      </c>
      <c r="C10" s="56"/>
      <c r="D10" s="56"/>
      <c r="E10" s="56"/>
      <c r="F10" s="50"/>
    </row>
    <row r="11" customFormat="false" ht="16.5" hidden="false" customHeight="true" outlineLevel="0" collapsed="false">
      <c r="A11" s="54"/>
      <c r="B11" s="55" t="s">
        <v>44</v>
      </c>
      <c r="C11" s="56"/>
      <c r="D11" s="56"/>
      <c r="E11" s="56"/>
      <c r="F11" s="50"/>
    </row>
    <row r="12" customFormat="false" ht="16.5" hidden="false" customHeight="true" outlineLevel="0" collapsed="false">
      <c r="A12" s="54"/>
      <c r="B12" s="55" t="s">
        <v>45</v>
      </c>
      <c r="C12" s="56"/>
      <c r="D12" s="56"/>
      <c r="E12" s="56"/>
      <c r="F12" s="50"/>
    </row>
    <row r="13" customFormat="false" ht="16.5" hidden="false" customHeight="true" outlineLevel="0" collapsed="false">
      <c r="A13" s="54"/>
      <c r="B13" s="55" t="s">
        <v>46</v>
      </c>
      <c r="C13" s="56"/>
      <c r="D13" s="56"/>
      <c r="E13" s="56"/>
      <c r="F13" s="50"/>
    </row>
    <row r="14" customFormat="false" ht="16.5" hidden="false" customHeight="true" outlineLevel="0" collapsed="false">
      <c r="A14" s="54"/>
      <c r="B14" s="55" t="s">
        <v>47</v>
      </c>
      <c r="C14" s="56"/>
      <c r="D14" s="56"/>
      <c r="E14" s="56"/>
      <c r="F14" s="50"/>
    </row>
    <row r="15" customFormat="false" ht="15.75" hidden="false" customHeight="true" outlineLevel="0" collapsed="false">
      <c r="A15" s="54"/>
      <c r="B15" s="55" t="s">
        <v>48</v>
      </c>
      <c r="C15" s="56"/>
      <c r="D15" s="56"/>
      <c r="E15" s="56"/>
      <c r="F15" s="50"/>
    </row>
    <row r="16" customFormat="false" ht="16.5" hidden="false" customHeight="true" outlineLevel="0" collapsed="false">
      <c r="A16" s="51"/>
      <c r="B16" s="57" t="s">
        <v>49</v>
      </c>
      <c r="C16" s="56"/>
      <c r="D16" s="56"/>
      <c r="E16" s="56"/>
      <c r="F16" s="50"/>
    </row>
    <row r="17" customFormat="false" ht="16.5" hidden="false" customHeight="true" outlineLevel="0" collapsed="false">
      <c r="A17" s="51"/>
      <c r="B17" s="52" t="s">
        <v>50</v>
      </c>
      <c r="C17" s="58"/>
      <c r="D17" s="58"/>
      <c r="E17" s="58"/>
      <c r="F17" s="50"/>
    </row>
    <row r="18" customFormat="false" ht="15.75" hidden="false" customHeight="true" outlineLevel="0" collapsed="false">
      <c r="A18" s="51"/>
      <c r="B18" s="52" t="s">
        <v>51</v>
      </c>
      <c r="C18" s="59"/>
      <c r="D18" s="59"/>
      <c r="E18" s="59"/>
      <c r="F18" s="50"/>
    </row>
    <row r="19" customFormat="false" ht="15.75" hidden="false" customHeight="true" outlineLevel="0" collapsed="false">
      <c r="A19" s="51"/>
      <c r="B19" s="57" t="s">
        <v>52</v>
      </c>
      <c r="C19" s="60"/>
      <c r="D19" s="60"/>
      <c r="E19" s="60"/>
      <c r="F19" s="50"/>
    </row>
    <row r="20" customFormat="false" ht="15.75" hidden="false" customHeight="false" outlineLevel="0" collapsed="false">
      <c r="A20" s="51"/>
      <c r="B20" s="61" t="s">
        <v>4</v>
      </c>
      <c r="C20" s="62"/>
      <c r="D20" s="62"/>
      <c r="E20" s="62"/>
      <c r="F20" s="50"/>
    </row>
    <row r="21" customFormat="false" ht="21" hidden="false" customHeight="true" outlineLevel="0" collapsed="false">
      <c r="A21" s="54"/>
      <c r="B21" s="63"/>
      <c r="C21" s="64"/>
      <c r="D21" s="63"/>
      <c r="E21" s="63"/>
      <c r="F21" s="50"/>
    </row>
    <row r="22" s="70" customFormat="true" ht="66" hidden="false" customHeight="true" outlineLevel="0" collapsed="false">
      <c r="A22" s="65"/>
      <c r="B22" s="66" t="s">
        <v>53</v>
      </c>
      <c r="C22" s="67" t="s">
        <v>54</v>
      </c>
      <c r="D22" s="68"/>
      <c r="E22" s="68"/>
      <c r="F22" s="69"/>
    </row>
    <row r="23" s="41" customFormat="true" ht="14.25" hidden="false" customHeight="true" outlineLevel="0" collapsed="false">
      <c r="B23" s="71"/>
      <c r="C23" s="72"/>
      <c r="D23" s="73"/>
      <c r="E23" s="74"/>
    </row>
    <row r="24" customFormat="false" ht="6" hidden="false" customHeight="true" outlineLevel="0" collapsed="false">
      <c r="B24" s="75"/>
    </row>
    <row r="25" customFormat="false" ht="23.25" hidden="false" customHeight="true" outlineLevel="0" collapsed="false">
      <c r="B25" s="76"/>
      <c r="C25" s="77" t="s">
        <v>55</v>
      </c>
      <c r="D25" s="77"/>
      <c r="E25" s="77"/>
    </row>
    <row r="26" customFormat="false" ht="14.25" hidden="false" customHeight="true" outlineLevel="0" collapsed="false">
      <c r="B26" s="77" t="s">
        <v>56</v>
      </c>
      <c r="C26" s="78"/>
      <c r="D26" s="78"/>
      <c r="E26" s="78"/>
    </row>
    <row r="27" customFormat="false" ht="14.25" hidden="false" customHeight="true" outlineLevel="0" collapsed="false">
      <c r="B27" s="77" t="s">
        <v>57</v>
      </c>
      <c r="C27" s="79"/>
      <c r="D27" s="79"/>
      <c r="E27" s="79"/>
    </row>
    <row r="28" customFormat="false" ht="25.5" hidden="false" customHeight="true" outlineLevel="0" collapsed="false">
      <c r="B28" s="77" t="s">
        <v>58</v>
      </c>
      <c r="C28" s="80"/>
      <c r="D28" s="80"/>
      <c r="E28" s="80"/>
    </row>
    <row r="29" customFormat="false" ht="14.25" hidden="false" customHeight="true" outlineLevel="0" collapsed="false">
      <c r="B29" s="75"/>
    </row>
    <row r="30" customFormat="false" ht="43.5" hidden="false" customHeight="true" outlineLevel="0" collapsed="false">
      <c r="A30" s="54"/>
      <c r="B30" s="66" t="s">
        <v>59</v>
      </c>
      <c r="C30" s="81" t="s">
        <v>60</v>
      </c>
      <c r="D30" s="81"/>
      <c r="E30" s="81"/>
      <c r="F30" s="50"/>
    </row>
    <row r="31" customFormat="false" ht="14.25" hidden="false" customHeight="true" outlineLevel="0" collapsed="false">
      <c r="B31" s="82"/>
      <c r="C31" s="82"/>
      <c r="D31" s="82"/>
      <c r="E31" s="82"/>
    </row>
    <row r="32" customFormat="false" ht="14.25" hidden="false" customHeight="true" outlineLevel="0" collapsed="false">
      <c r="B32" s="82"/>
      <c r="C32" s="82"/>
      <c r="D32" s="82"/>
      <c r="E32" s="82"/>
    </row>
    <row r="33" customFormat="false" ht="14.25" hidden="false" customHeight="true" outlineLevel="0" collapsed="false">
      <c r="B33" s="82"/>
      <c r="C33" s="82"/>
      <c r="D33" s="82"/>
      <c r="E33" s="82"/>
    </row>
    <row r="34" customFormat="false" ht="14.25" hidden="false" customHeight="true" outlineLevel="0" collapsed="false">
      <c r="B34" s="82"/>
      <c r="C34" s="82"/>
      <c r="D34" s="82"/>
      <c r="E34" s="82"/>
    </row>
    <row r="35" customFormat="false" ht="14.25" hidden="false" customHeight="true" outlineLevel="0" collapsed="false">
      <c r="B35" s="82"/>
      <c r="C35" s="82"/>
      <c r="D35" s="82"/>
      <c r="E35" s="82"/>
    </row>
    <row r="36" customFormat="false" ht="14.25" hidden="false" customHeight="true" outlineLevel="0" collapsed="false">
      <c r="B36" s="82"/>
      <c r="C36" s="82"/>
      <c r="D36" s="82"/>
      <c r="E36" s="82"/>
    </row>
    <row r="37" customFormat="false" ht="14.25" hidden="false" customHeight="true" outlineLevel="0" collapsed="false">
      <c r="B37" s="82"/>
      <c r="C37" s="82"/>
      <c r="D37" s="82"/>
      <c r="E37" s="82"/>
    </row>
    <row r="38" customFormat="false" ht="14.25" hidden="false" customHeight="true" outlineLevel="0" collapsed="false">
      <c r="B38" s="82"/>
      <c r="C38" s="82"/>
      <c r="D38" s="82"/>
      <c r="E38" s="82"/>
    </row>
    <row r="39" customFormat="false" ht="14.25" hidden="false" customHeight="true" outlineLevel="0" collapsed="false">
      <c r="B39" s="82"/>
      <c r="C39" s="82"/>
      <c r="D39" s="82"/>
      <c r="E39" s="82"/>
    </row>
    <row r="40" customFormat="false" ht="14.25" hidden="false" customHeight="true" outlineLevel="0" collapsed="false">
      <c r="B40" s="82"/>
      <c r="C40" s="82"/>
      <c r="D40" s="82"/>
      <c r="E40" s="82"/>
    </row>
    <row r="41" customFormat="false" ht="14.25" hidden="false" customHeight="true" outlineLevel="0" collapsed="false">
      <c r="B41" s="82"/>
      <c r="C41" s="82"/>
      <c r="D41" s="82"/>
      <c r="E41" s="82"/>
    </row>
    <row r="42" customFormat="false" ht="14.25" hidden="false" customHeight="true" outlineLevel="0" collapsed="false">
      <c r="B42" s="82"/>
      <c r="C42" s="82"/>
      <c r="D42" s="82"/>
      <c r="E42" s="82"/>
    </row>
    <row r="43" customFormat="false" ht="14.25" hidden="false" customHeight="true" outlineLevel="0" collapsed="false">
      <c r="B43" s="82"/>
      <c r="C43" s="82"/>
      <c r="D43" s="82"/>
      <c r="E43" s="82"/>
    </row>
    <row r="44" customFormat="false" ht="14.25" hidden="false" customHeight="true" outlineLevel="0" collapsed="false">
      <c r="B44" s="82"/>
      <c r="C44" s="82"/>
      <c r="D44" s="82"/>
      <c r="E44" s="82"/>
    </row>
    <row r="45" customFormat="false" ht="14.25" hidden="false" customHeight="true" outlineLevel="0" collapsed="false">
      <c r="B45" s="82"/>
      <c r="C45" s="82"/>
      <c r="D45" s="82"/>
      <c r="E45" s="82"/>
    </row>
    <row r="46" customFormat="false" ht="14.25" hidden="false" customHeight="true" outlineLevel="0" collapsed="false">
      <c r="B46" s="82"/>
      <c r="C46" s="82"/>
      <c r="D46" s="82"/>
      <c r="E46" s="82"/>
    </row>
    <row r="47" customFormat="false" ht="14.25" hidden="false" customHeight="true" outlineLevel="0" collapsed="false">
      <c r="B47" s="82"/>
      <c r="C47" s="82"/>
      <c r="D47" s="82"/>
      <c r="E47" s="82"/>
    </row>
    <row r="48" customFormat="false" ht="14.25" hidden="false" customHeight="true" outlineLevel="0" collapsed="false">
      <c r="B48" s="82"/>
      <c r="C48" s="82"/>
      <c r="D48" s="82"/>
      <c r="E48" s="82"/>
    </row>
    <row r="49" customFormat="false" ht="14.25" hidden="false" customHeight="true" outlineLevel="0" collapsed="false">
      <c r="B49" s="82"/>
      <c r="C49" s="82"/>
      <c r="D49" s="82"/>
      <c r="E49" s="82"/>
    </row>
    <row r="50" customFormat="false" ht="14.25" hidden="false" customHeight="true" outlineLevel="0" collapsed="false">
      <c r="B50" s="82"/>
      <c r="C50" s="82"/>
      <c r="D50" s="82"/>
      <c r="E50" s="82"/>
    </row>
    <row r="51" customFormat="false" ht="14.25" hidden="false" customHeight="true" outlineLevel="0" collapsed="false">
      <c r="B51" s="82"/>
      <c r="C51" s="82"/>
      <c r="D51" s="82"/>
      <c r="E51" s="82"/>
    </row>
    <row r="52" customFormat="false" ht="14.25" hidden="false" customHeight="true" outlineLevel="0" collapsed="false">
      <c r="B52" s="82"/>
      <c r="C52" s="82"/>
      <c r="D52" s="82"/>
      <c r="E52" s="82"/>
    </row>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sheetData>
  <sheetProtection algorithmName="SHA-512" hashValue="AkaK6OXlI9JKhmHMatJNBP0fnNPBBqUJOfmM9xGDECdnyteflh1igsU0fjlNM9HGT8vbucQnPBMM+F2HV2T8yw==" saltValue="j7/mB5da04834wvHysCJmQ==" spinCount="100000" sheet="true" formatColumns="false" formatRows="false"/>
  <mergeCells count="24">
    <mergeCell ref="C2:D2"/>
    <mergeCell ref="B4:E4"/>
    <mergeCell ref="C6:E6"/>
    <mergeCell ref="C7:E7"/>
    <mergeCell ref="C8:E8"/>
    <mergeCell ref="C9:E9"/>
    <mergeCell ref="C10:E10"/>
    <mergeCell ref="C11:E11"/>
    <mergeCell ref="C12:E12"/>
    <mergeCell ref="C13:E13"/>
    <mergeCell ref="C14:E14"/>
    <mergeCell ref="C15:E15"/>
    <mergeCell ref="C16:E16"/>
    <mergeCell ref="C17:E17"/>
    <mergeCell ref="C18:E18"/>
    <mergeCell ref="C19:E19"/>
    <mergeCell ref="C20:E20"/>
    <mergeCell ref="D22:E22"/>
    <mergeCell ref="C25:E25"/>
    <mergeCell ref="C26:E26"/>
    <mergeCell ref="C27:E27"/>
    <mergeCell ref="C28:E28"/>
    <mergeCell ref="C30:E30"/>
    <mergeCell ref="B31:E52"/>
  </mergeCells>
  <dataValidations count="9">
    <dataValidation allowBlank="true" error="Please input total route length assessed in this file in kilometres" errorStyle="stop" operator="between" showDropDown="false" showErrorMessage="true" showInputMessage="false" sqref="C18:E18" type="decimal">
      <formula1>0</formula1>
      <formula2>50</formula2>
    </dataValidation>
    <dataValidation allowBlank="true" errorStyle="stop" operator="between" prompt="Please input the design review date in dd/mm/yyyy format" showDropDown="false" showErrorMessage="true" showInputMessage="true" sqref="C6:E6" type="date">
      <formula1>44774</formula1>
      <formula2>47848</formula2>
    </dataValidation>
    <dataValidation allowBlank="true" errorStyle="stop" operator="between" showDropDown="false" showErrorMessage="true" showInputMessage="false" sqref="C19:E19" type="decimal">
      <formula1>0</formula1>
      <formula2>50</formula2>
    </dataValidation>
    <dataValidation allowBlank="true" errorStyle="stop" operator="between" showDropDown="false" showErrorMessage="true" showInputMessage="true" sqref="C15:E15" type="list">
      <formula1>'8.1 Lookups&amp;Formulae1'!$B$340:$B$350</formula1>
      <formula2>0</formula2>
    </dataValidation>
    <dataValidation allowBlank="true" errorStyle="stop" operator="between" showDropDown="false" showErrorMessage="true" showInputMessage="true" sqref="D22:E22" type="list">
      <formula1>'8.1 Lookups&amp;Formulae1'!$B$360:$B$361</formula1>
      <formula2>0</formula2>
    </dataValidation>
    <dataValidation allowBlank="true" errorStyle="stop" operator="between" showDropDown="false" showErrorMessage="true" showInputMessage="true" sqref="C13:E13" type="list">
      <formula1>'8.1 Lookups&amp;Formulae1'!$L$6:$L$14</formula1>
      <formula2>0</formula2>
    </dataValidation>
    <dataValidation allowBlank="true" errorStyle="stop" operator="between" showDropDown="false" showErrorMessage="true" showInputMessage="true" sqref="C14:E14" type="list">
      <formula1>'8.1 Lookups&amp;Formulae1'!$N$6:$N$24</formula1>
      <formula2>0</formula2>
    </dataValidation>
    <dataValidation allowBlank="true" errorStyle="stop" operator="between" showDropDown="false" showErrorMessage="true" showInputMessage="true" sqref="C11:E11" type="list">
      <formula1>'8.1 Lookups&amp;Formulae1'!$D$6:$D$329</formula1>
      <formula2>0</formula2>
    </dataValidation>
    <dataValidation allowBlank="true" errorStyle="stop" operator="between" showDropDown="false" showErrorMessage="true" showInputMessage="true" sqref="C12:E12" type="list">
      <formula1>'8.1 Lookups&amp;Formulae1'!$G$6:$G$17</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71"/>
  <sheetViews>
    <sheetView showFormulas="false" showGridLines="true" showRowColHeaders="true" showZeros="true" rightToLeft="false" tabSelected="false" showOutlineSymbols="true" defaultGridColor="true" view="normal" topLeftCell="A1" colorId="64" zoomScale="101" zoomScaleNormal="101" zoomScalePageLayoutView="100" workbookViewId="0">
      <selection pane="topLeft" activeCell="F13" activeCellId="0" sqref="F13"/>
    </sheetView>
  </sheetViews>
  <sheetFormatPr defaultColWidth="8.57421875" defaultRowHeight="14.25" zeroHeight="true" outlineLevelRow="0" outlineLevelCol="0"/>
  <cols>
    <col collapsed="false" customWidth="true" hidden="false" outlineLevel="0" max="1" min="1" style="40" width="2"/>
    <col collapsed="false" customWidth="true" hidden="false" outlineLevel="0" max="2" min="2" style="40" width="6.57"/>
    <col collapsed="false" customWidth="true" hidden="false" outlineLevel="0" max="3" min="3" style="40" width="41.57"/>
    <col collapsed="false" customWidth="true" hidden="false" outlineLevel="0" max="4" min="4" style="40" width="24.43"/>
    <col collapsed="false" customWidth="true" hidden="false" outlineLevel="0" max="5" min="5" style="40" width="23.72"/>
    <col collapsed="false" customWidth="true" hidden="false" outlineLevel="0" max="6" min="6" style="40" width="54.43"/>
    <col collapsed="false" customWidth="false" hidden="false" outlineLevel="0" max="7" min="7" style="40" width="8.57"/>
    <col collapsed="false" customWidth="true" hidden="false" outlineLevel="0" max="8" min="8" style="40" width="4.57"/>
    <col collapsed="false" customWidth="false" hidden="true" outlineLevel="0" max="1024" min="9" style="41" width="8.57"/>
  </cols>
  <sheetData>
    <row r="1" s="41" customFormat="true" ht="6" hidden="false" customHeight="true" outlineLevel="0" collapsed="false"/>
    <row r="2" s="41" customFormat="true" ht="57" hidden="false" customHeight="true" outlineLevel="0" collapsed="false">
      <c r="D2" s="42" t="s">
        <v>0</v>
      </c>
      <c r="E2" s="42"/>
      <c r="F2" s="42"/>
    </row>
    <row r="3" s="41" customFormat="true" ht="8.25" hidden="false" customHeight="true" outlineLevel="0" collapsed="false">
      <c r="D3" s="43"/>
      <c r="E3" s="43"/>
    </row>
    <row r="4" s="41" customFormat="true" ht="30" hidden="false" customHeight="true" outlineLevel="0" collapsed="false">
      <c r="B4" s="54"/>
      <c r="C4" s="40"/>
      <c r="D4" s="83" t="s">
        <v>61</v>
      </c>
      <c r="E4" s="83"/>
      <c r="F4" s="83"/>
    </row>
    <row r="5" s="41" customFormat="true" ht="6.75" hidden="false" customHeight="true" outlineLevel="0" collapsed="false">
      <c r="D5" s="84"/>
      <c r="E5" s="85"/>
      <c r="F5" s="86"/>
    </row>
    <row r="6" s="41" customFormat="true" ht="25.5" hidden="false" customHeight="true" outlineLevel="0" collapsed="false">
      <c r="B6" s="87" t="s">
        <v>62</v>
      </c>
      <c r="C6" s="88" t="s">
        <v>63</v>
      </c>
      <c r="D6" s="89" t="s">
        <v>64</v>
      </c>
      <c r="E6" s="89"/>
      <c r="F6" s="90" t="s">
        <v>65</v>
      </c>
    </row>
    <row r="7" s="41" customFormat="true" ht="19.5" hidden="false" customHeight="true" outlineLevel="0" collapsed="false">
      <c r="B7" s="91"/>
      <c r="C7" s="88"/>
      <c r="D7" s="87" t="s">
        <v>66</v>
      </c>
      <c r="E7" s="92" t="s">
        <v>67</v>
      </c>
      <c r="F7" s="90"/>
    </row>
    <row r="8" customFormat="false" ht="45" hidden="false" customHeight="false" outlineLevel="0" collapsed="false">
      <c r="A8" s="54"/>
      <c r="B8" s="93" t="s">
        <v>68</v>
      </c>
      <c r="C8" s="94" t="s">
        <v>69</v>
      </c>
      <c r="D8" s="95"/>
      <c r="E8" s="96"/>
      <c r="F8" s="97"/>
      <c r="G8" s="50"/>
      <c r="H8" s="41" t="s">
        <v>70</v>
      </c>
    </row>
    <row r="9" customFormat="false" ht="45" hidden="false" customHeight="false" outlineLevel="0" collapsed="false">
      <c r="A9" s="54"/>
      <c r="B9" s="93" t="s">
        <v>71</v>
      </c>
      <c r="C9" s="94" t="s">
        <v>72</v>
      </c>
      <c r="D9" s="98"/>
      <c r="E9" s="99"/>
      <c r="F9" s="97"/>
      <c r="G9" s="50"/>
      <c r="H9" s="41" t="s">
        <v>70</v>
      </c>
    </row>
    <row r="10" customFormat="false" ht="45" hidden="false" customHeight="false" outlineLevel="0" collapsed="false">
      <c r="A10" s="54"/>
      <c r="B10" s="93" t="s">
        <v>73</v>
      </c>
      <c r="C10" s="94" t="s">
        <v>74</v>
      </c>
      <c r="D10" s="98"/>
      <c r="E10" s="99"/>
      <c r="F10" s="97"/>
      <c r="G10" s="50"/>
      <c r="H10" s="41" t="s">
        <v>70</v>
      </c>
    </row>
    <row r="11" customFormat="false" ht="45" hidden="false" customHeight="false" outlineLevel="0" collapsed="false">
      <c r="A11" s="54"/>
      <c r="B11" s="93" t="s">
        <v>75</v>
      </c>
      <c r="C11" s="94" t="s">
        <v>76</v>
      </c>
      <c r="D11" s="98"/>
      <c r="E11" s="99"/>
      <c r="F11" s="97"/>
      <c r="G11" s="50"/>
      <c r="H11" s="41" t="s">
        <v>70</v>
      </c>
    </row>
    <row r="12" customFormat="false" ht="45" hidden="false" customHeight="false" outlineLevel="0" collapsed="false">
      <c r="A12" s="54"/>
      <c r="B12" s="93" t="s">
        <v>77</v>
      </c>
      <c r="C12" s="94" t="s">
        <v>78</v>
      </c>
      <c r="D12" s="98"/>
      <c r="E12" s="99"/>
      <c r="F12" s="97"/>
      <c r="G12" s="50"/>
      <c r="H12" s="41" t="s">
        <v>70</v>
      </c>
    </row>
    <row r="13" customFormat="false" ht="45" hidden="false" customHeight="false" outlineLevel="0" collapsed="false">
      <c r="A13" s="54"/>
      <c r="B13" s="93" t="s">
        <v>79</v>
      </c>
      <c r="C13" s="94" t="s">
        <v>80</v>
      </c>
      <c r="D13" s="98"/>
      <c r="E13" s="99"/>
      <c r="F13" s="97"/>
      <c r="G13" s="50"/>
      <c r="H13" s="41" t="s">
        <v>70</v>
      </c>
    </row>
    <row r="14" s="41" customFormat="true" ht="15.75" hidden="false" customHeight="true" outlineLevel="0" collapsed="false">
      <c r="B14" s="100"/>
      <c r="C14" s="100"/>
      <c r="D14" s="100"/>
      <c r="E14" s="100"/>
      <c r="F14" s="100"/>
    </row>
    <row r="15" s="41" customFormat="true" ht="15.75" hidden="false" customHeight="true" outlineLevel="0" collapsed="false"/>
    <row r="16" s="41" customFormat="true" ht="15" hidden="true" customHeight="true" outlineLevel="0" collapsed="false"/>
    <row r="17" s="41" customFormat="true" ht="16.5" hidden="true" customHeight="true" outlineLevel="0" collapsed="false"/>
    <row r="18" s="41" customFormat="true" ht="16.5" hidden="true" customHeight="true" outlineLevel="0" collapsed="false"/>
    <row r="19" s="41" customFormat="true" ht="16.5" hidden="true" customHeight="true" outlineLevel="0" collapsed="false"/>
    <row r="20" s="41" customFormat="true" ht="39.75" hidden="true" customHeight="true" outlineLevel="0" collapsed="false"/>
    <row r="21" s="41" customFormat="true" ht="8.25" hidden="true" customHeight="true" outlineLevel="0" collapsed="false"/>
    <row r="22" s="41" customFormat="true" ht="8.25" hidden="true" customHeight="true" outlineLevel="0" collapsed="false"/>
    <row r="23" s="41" customFormat="true" ht="35.25" hidden="true" customHeight="true" outlineLevel="0" collapsed="false"/>
    <row r="24" s="41" customFormat="true" ht="12" hidden="true" customHeight="true" outlineLevel="0" collapsed="false"/>
    <row r="25" s="41" customFormat="true" ht="15" hidden="true" customHeight="true" outlineLevel="0" collapsed="false"/>
    <row r="26" s="70" customFormat="true" ht="15" hidden="true" customHeight="true" outlineLevel="0" collapsed="false"/>
    <row r="27" s="41" customFormat="true" ht="18.75" hidden="true" customHeight="true" outlineLevel="0" collapsed="false"/>
    <row r="28" s="41" customFormat="true" ht="18.75" hidden="true" customHeight="true" outlineLevel="0" collapsed="false">
      <c r="C28" s="41" t="s">
        <v>2</v>
      </c>
    </row>
    <row r="29" s="101" customFormat="true" ht="19.5" hidden="true" customHeight="true" outlineLevel="0" collapsed="false"/>
    <row r="30" s="101" customFormat="true" ht="54.75" hidden="true" customHeight="true" outlineLevel="0" collapsed="false"/>
    <row r="31" s="101" customFormat="true" ht="16.5" hidden="true" customHeight="true" outlineLevel="0" collapsed="false"/>
    <row r="32" s="101" customFormat="true" ht="54" hidden="true" customHeight="true" outlineLevel="0" collapsed="false"/>
    <row r="33" s="101" customFormat="true" ht="51" hidden="true" customHeight="true" outlineLevel="0" collapsed="false"/>
    <row r="34" s="101" customFormat="true" ht="12" hidden="true" customHeight="true" outlineLevel="0" collapsed="false"/>
    <row r="35" s="41" customFormat="true" ht="14.25" hidden="true" customHeight="true" outlineLevel="0" collapsed="false"/>
    <row r="36" s="41" customFormat="true" ht="36" hidden="true" customHeight="true" outlineLevel="0" collapsed="false"/>
    <row r="37" s="41" customFormat="true" ht="14.25" hidden="true" customHeight="true" outlineLevel="0" collapsed="false"/>
    <row r="38" s="41" customFormat="true" ht="22.5" hidden="true" customHeight="true" outlineLevel="0" collapsed="false"/>
    <row r="39" s="41" customFormat="true" ht="14.25" hidden="true" customHeight="true" outlineLevel="0" collapsed="false">
      <c r="A39" s="40"/>
      <c r="B39" s="40"/>
      <c r="C39" s="40"/>
    </row>
    <row r="40" s="41" customFormat="true" ht="14.25" hidden="true" customHeight="true" outlineLevel="0" collapsed="false">
      <c r="A40" s="40"/>
      <c r="B40" s="40"/>
      <c r="C40" s="40"/>
    </row>
    <row r="41" s="41" customFormat="true" ht="14.25" hidden="true" customHeight="true" outlineLevel="0" collapsed="false">
      <c r="A41" s="40"/>
      <c r="B41" s="40"/>
      <c r="C41" s="40"/>
    </row>
    <row r="42" s="41" customFormat="true" ht="14.25" hidden="true" customHeight="true" outlineLevel="0" collapsed="false">
      <c r="A42" s="40"/>
      <c r="B42" s="40"/>
      <c r="C42" s="40"/>
    </row>
    <row r="43" s="41" customFormat="true" ht="14.25" hidden="true" customHeight="true" outlineLevel="0" collapsed="false">
      <c r="A43" s="40"/>
      <c r="B43" s="40"/>
      <c r="C43" s="40"/>
    </row>
    <row r="44" s="41" customFormat="true" ht="14.25" hidden="true" customHeight="true" outlineLevel="0" collapsed="false">
      <c r="A44" s="40"/>
      <c r="B44" s="40"/>
      <c r="C44" s="40"/>
    </row>
    <row r="45" customFormat="false" ht="14.25" hidden="true" customHeight="true" outlineLevel="0" collapsed="false">
      <c r="D45" s="41"/>
      <c r="E45" s="41"/>
      <c r="G45" s="41"/>
      <c r="H45" s="41"/>
    </row>
    <row r="46" customFormat="false" ht="14.25" hidden="true" customHeight="true" outlineLevel="0" collapsed="false">
      <c r="D46" s="41"/>
      <c r="E46" s="41"/>
      <c r="G46" s="41"/>
      <c r="H46" s="41"/>
    </row>
    <row r="47" customFormat="false" ht="14.25" hidden="true" customHeight="true" outlineLevel="0" collapsed="false">
      <c r="D47" s="41"/>
      <c r="E47" s="41"/>
      <c r="G47" s="41"/>
      <c r="H47" s="41"/>
    </row>
    <row r="48" customFormat="false" ht="14.25" hidden="true" customHeight="true" outlineLevel="0" collapsed="false">
      <c r="D48" s="41"/>
      <c r="E48" s="41"/>
      <c r="G48" s="41"/>
      <c r="H48" s="41"/>
    </row>
    <row r="49" customFormat="false" ht="14.25" hidden="true" customHeight="true" outlineLevel="0" collapsed="false">
      <c r="D49" s="41"/>
      <c r="E49" s="41"/>
      <c r="G49" s="41"/>
      <c r="H49" s="41"/>
    </row>
    <row r="50" customFormat="false" ht="14.25" hidden="true" customHeight="true" outlineLevel="0" collapsed="false">
      <c r="D50" s="41"/>
      <c r="E50" s="41"/>
      <c r="G50" s="41"/>
      <c r="H50" s="41"/>
    </row>
    <row r="51" customFormat="false" ht="14.25" hidden="true" customHeight="true" outlineLevel="0" collapsed="false">
      <c r="D51" s="41"/>
      <c r="E51" s="41"/>
      <c r="G51" s="41"/>
      <c r="H51" s="41"/>
    </row>
    <row r="52" customFormat="false" ht="14.25" hidden="true" customHeight="true" outlineLevel="0" collapsed="false">
      <c r="D52" s="41"/>
      <c r="E52" s="41"/>
      <c r="G52" s="41"/>
      <c r="H52" s="41"/>
    </row>
    <row r="53" customFormat="false" ht="14.25" hidden="true" customHeight="true" outlineLevel="0" collapsed="false">
      <c r="D53" s="41"/>
      <c r="E53" s="41"/>
      <c r="G53" s="41"/>
      <c r="H53" s="41"/>
    </row>
    <row r="54" customFormat="false" ht="14.25" hidden="true" customHeight="true" outlineLevel="0" collapsed="false">
      <c r="D54" s="41"/>
      <c r="E54" s="41"/>
      <c r="G54" s="41"/>
      <c r="H54" s="41"/>
    </row>
    <row r="55" customFormat="false" ht="14.25" hidden="true" customHeight="true" outlineLevel="0" collapsed="false">
      <c r="D55" s="41"/>
      <c r="E55" s="41"/>
      <c r="G55" s="41"/>
      <c r="H55" s="41"/>
    </row>
    <row r="56" customFormat="false" ht="14.25" hidden="true" customHeight="true" outlineLevel="0" collapsed="false">
      <c r="D56" s="41"/>
      <c r="E56" s="41"/>
      <c r="G56" s="41"/>
      <c r="H56" s="41"/>
    </row>
    <row r="57" customFormat="false" ht="14.25" hidden="true" customHeight="true" outlineLevel="0" collapsed="false">
      <c r="D57" s="41"/>
      <c r="E57" s="41"/>
      <c r="G57" s="41"/>
      <c r="H57" s="41"/>
    </row>
    <row r="58" customFormat="false" ht="14.25" hidden="true" customHeight="true" outlineLevel="0" collapsed="false">
      <c r="D58" s="41"/>
      <c r="E58" s="41"/>
      <c r="G58" s="41"/>
      <c r="H58" s="41"/>
    </row>
    <row r="59" customFormat="false" ht="14.25" hidden="true" customHeight="true" outlineLevel="0" collapsed="false">
      <c r="D59" s="41"/>
      <c r="E59" s="41"/>
      <c r="G59" s="41"/>
      <c r="H59" s="41"/>
    </row>
    <row r="60" customFormat="false" ht="14.25" hidden="true" customHeight="true" outlineLevel="0" collapsed="false">
      <c r="D60" s="41"/>
      <c r="E60" s="41"/>
      <c r="G60" s="41"/>
      <c r="H60" s="41"/>
    </row>
    <row r="61" customFormat="false" ht="14.25" hidden="true" customHeight="true" outlineLevel="0" collapsed="false">
      <c r="D61" s="41"/>
      <c r="E61" s="41"/>
      <c r="G61" s="41"/>
      <c r="H61" s="41"/>
    </row>
    <row r="62" customFormat="false" ht="14.25" hidden="true" customHeight="true" outlineLevel="0" collapsed="false">
      <c r="D62" s="41"/>
      <c r="E62" s="41"/>
      <c r="G62" s="41"/>
      <c r="H62" s="41"/>
    </row>
    <row r="63" customFormat="false" ht="14.25" hidden="true" customHeight="true" outlineLevel="0" collapsed="false">
      <c r="G63" s="41"/>
      <c r="H63" s="41"/>
    </row>
    <row r="64" customFormat="false" ht="14.25" hidden="true" customHeight="true" outlineLevel="0" collapsed="false">
      <c r="G64" s="41"/>
      <c r="H64" s="41"/>
    </row>
    <row r="65" customFormat="false" ht="14.25" hidden="true" customHeight="true" outlineLevel="0" collapsed="false">
      <c r="G65" s="41"/>
      <c r="H65" s="41"/>
    </row>
    <row r="66" customFormat="false" ht="14.25" hidden="true" customHeight="true" outlineLevel="0" collapsed="false">
      <c r="G66" s="41"/>
      <c r="H66" s="41"/>
    </row>
    <row r="67" customFormat="false" ht="14.25" hidden="true" customHeight="true" outlineLevel="0" collapsed="false">
      <c r="G67" s="41"/>
      <c r="H67" s="41"/>
    </row>
    <row r="68" customFormat="false" ht="14.25" hidden="true" customHeight="true" outlineLevel="0" collapsed="false">
      <c r="G68" s="41"/>
      <c r="H68" s="41"/>
    </row>
    <row r="69" customFormat="false" ht="14.25" hidden="true" customHeight="true" outlineLevel="0" collapsed="false">
      <c r="I69" s="40"/>
      <c r="J69" s="40"/>
    </row>
    <row r="70" customFormat="false" ht="14.25" hidden="true" customHeight="true" outlineLevel="0" collapsed="false">
      <c r="I70" s="40"/>
      <c r="J70" s="40"/>
    </row>
    <row r="71" customFormat="false" ht="14.25" hidden="true" customHeight="true" outlineLevel="0" collapsed="false">
      <c r="I71" s="40"/>
      <c r="J71" s="40"/>
    </row>
  </sheetData>
  <sheetProtection algorithmName="SHA-512" hashValue="km+FW3GZpLLkG5NmyRm0OAWDcahomYesR5wLfOMAWMIpBWyQfd4xvApm01kLLjnJNKSwk3NapBCegDB9JVDJvw==" saltValue="ERDvqa0VB09yzXj+ens0hA==" spinCount="100000" sheet="true"/>
  <mergeCells count="5">
    <mergeCell ref="D2:F2"/>
    <mergeCell ref="D4:F4"/>
    <mergeCell ref="C6:C7"/>
    <mergeCell ref="D6:E6"/>
    <mergeCell ref="F6:F7"/>
  </mergeCells>
  <conditionalFormatting sqref="D8:E13">
    <cfRule type="containsText" priority="2" operator="containsText" aboveAverage="0" equalAverage="0" bottom="0" percent="0" rank="0" text="Yes" dxfId="0">
      <formula>NOT(ISERROR(SEARCH("Yes",D8)))</formula>
    </cfRule>
    <cfRule type="containsText" priority="3" operator="containsText" aboveAverage="0" equalAverage="0" bottom="0" percent="0" rank="0" text="No" dxfId="1">
      <formula>NOT(ISERROR(SEARCH("No",D8)))</formula>
    </cfRule>
  </conditionalFormatting>
  <dataValidations count="1">
    <dataValidation allowBlank="true" errorStyle="stop" operator="between" showDropDown="false" showErrorMessage="true" showInputMessage="true" sqref="D8:E13" type="list">
      <formula1>"Yes,No"</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BM44"/>
  <sheetViews>
    <sheetView showFormulas="false" showGridLines="true" showRowColHeaders="true" showZeros="true" rightToLeft="false" tabSelected="false" showOutlineSymbols="true" defaultGridColor="true" view="normal" topLeftCell="B15" colorId="64" zoomScale="70" zoomScaleNormal="70" zoomScalePageLayoutView="100" workbookViewId="0">
      <selection pane="topLeft" activeCell="H10" activeCellId="0" sqref="H10"/>
    </sheetView>
  </sheetViews>
  <sheetFormatPr defaultColWidth="8.57421875" defaultRowHeight="15" zeroHeight="true" outlineLevelRow="1" outlineLevelCol="0"/>
  <cols>
    <col collapsed="false" customWidth="false" hidden="true" outlineLevel="0" max="1" min="1" style="0" width="8.57"/>
    <col collapsed="false" customWidth="true" hidden="false" outlineLevel="0" max="2" min="2" style="28" width="23"/>
    <col collapsed="false" customWidth="true" hidden="true" outlineLevel="0" max="3" min="3" style="28" width="21.28"/>
    <col collapsed="false" customWidth="true" hidden="true" outlineLevel="0" max="5" min="4" style="28" width="11.43"/>
    <col collapsed="false" customWidth="true" hidden="false" outlineLevel="0" max="6" min="6" style="102" width="11.43"/>
    <col collapsed="false" customWidth="true" hidden="false" outlineLevel="0" max="7" min="7" style="102" width="67.43"/>
    <col collapsed="false" customWidth="true" hidden="false" outlineLevel="0" max="8" min="8" style="103" width="21"/>
    <col collapsed="false" customWidth="true" hidden="false" outlineLevel="0" max="9" min="9" style="102" width="36.57"/>
    <col collapsed="false" customWidth="true" hidden="false" outlineLevel="0" max="10" min="10" style="102" width="41.43"/>
    <col collapsed="false" customWidth="true" hidden="false" outlineLevel="0" max="11" min="11" style="102" width="27.42"/>
    <col collapsed="false" customWidth="true" hidden="false" outlineLevel="0" max="12" min="12" style="102" width="103.57"/>
    <col collapsed="false" customWidth="true" hidden="false" outlineLevel="0" max="13" min="13" style="102" width="18.28"/>
    <col collapsed="false" customWidth="true" hidden="true" outlineLevel="0" max="14" min="14" style="0" width="10.43"/>
    <col collapsed="false" customWidth="true" hidden="true" outlineLevel="0" max="15" min="15" style="0" width="20.57"/>
    <col collapsed="false" customWidth="true" hidden="true" outlineLevel="0" max="16" min="16" style="0" width="18.57"/>
    <col collapsed="false" customWidth="true" hidden="true" outlineLevel="0" max="22" min="17" style="0" width="14.43"/>
    <col collapsed="false" customWidth="true" hidden="true" outlineLevel="0" max="75" min="23" style="0" width="9.14"/>
    <col collapsed="false" customWidth="false" hidden="true" outlineLevel="0" max="1024" min="76" style="0" width="8.57"/>
  </cols>
  <sheetData>
    <row r="1" customFormat="false" ht="15" hidden="false" customHeight="false" outlineLevel="0" collapsed="false">
      <c r="A1" s="28"/>
      <c r="F1" s="28"/>
      <c r="G1" s="28"/>
      <c r="H1" s="104"/>
      <c r="I1" s="28"/>
      <c r="J1" s="28"/>
      <c r="K1" s="28"/>
      <c r="L1" s="28"/>
      <c r="M1" s="28"/>
    </row>
    <row r="2" customFormat="false" ht="45" hidden="false" customHeight="true" outlineLevel="0" collapsed="false">
      <c r="A2" s="28"/>
      <c r="F2" s="28"/>
      <c r="G2" s="28"/>
      <c r="H2" s="105" t="s">
        <v>0</v>
      </c>
      <c r="I2" s="105"/>
      <c r="J2" s="105"/>
      <c r="K2" s="106"/>
      <c r="L2" s="28"/>
      <c r="M2" s="28"/>
    </row>
    <row r="3" customFormat="false" ht="32.25" hidden="false" customHeight="true" outlineLevel="0" collapsed="false">
      <c r="A3" s="28"/>
      <c r="F3" s="28"/>
      <c r="G3" s="28"/>
      <c r="H3" s="104"/>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row>
    <row r="4" customFormat="false" ht="36.75" hidden="false" customHeight="true" outlineLevel="0" collapsed="false">
      <c r="A4" s="28"/>
      <c r="B4" s="107"/>
      <c r="C4" s="107"/>
      <c r="D4" s="107"/>
      <c r="E4" s="107"/>
      <c r="F4" s="107"/>
      <c r="G4" s="107"/>
      <c r="H4" s="105" t="s">
        <v>81</v>
      </c>
      <c r="I4" s="105"/>
      <c r="J4" s="105"/>
      <c r="K4" s="108"/>
      <c r="L4" s="107"/>
      <c r="M4" s="109"/>
      <c r="N4" s="28"/>
      <c r="O4" s="110"/>
      <c r="P4" s="110"/>
      <c r="Q4" s="110"/>
      <c r="R4" s="110"/>
      <c r="S4" s="110"/>
      <c r="T4" s="110"/>
      <c r="U4" s="110"/>
      <c r="V4" s="110"/>
      <c r="W4" s="28"/>
      <c r="X4" s="28"/>
      <c r="Y4" s="28"/>
      <c r="Z4" s="28"/>
      <c r="AA4" s="28"/>
      <c r="AB4" s="28"/>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28"/>
      <c r="BC4" s="28"/>
      <c r="BD4" s="28"/>
      <c r="BE4" s="28"/>
      <c r="BF4" s="28"/>
      <c r="BG4" s="28"/>
      <c r="BH4" s="28"/>
      <c r="BI4" s="28"/>
      <c r="BJ4" s="28"/>
      <c r="BK4" s="28"/>
      <c r="BL4" s="28"/>
      <c r="BM4" s="28"/>
    </row>
    <row r="5" customFormat="false" ht="37.5" hidden="false" customHeight="true" outlineLevel="0" collapsed="false">
      <c r="A5" s="28"/>
      <c r="F5" s="111" t="str">
        <f aca="false">IF(OR(COUNTIF('2.1 Policy Check'!$D$8:$D$13,"No"),(COUNTIF('2.1 Policy Check'!$E$8:$E$13,"No"))),"The Policy Check has identified at least one policy conflict, please ensure this is captured in the log below.","")</f>
        <v/>
      </c>
      <c r="G5" s="111"/>
      <c r="H5" s="111"/>
      <c r="I5" s="111"/>
      <c r="J5" s="111"/>
      <c r="K5" s="111"/>
      <c r="L5" s="111"/>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row>
    <row r="6" customFormat="false" ht="22.5" hidden="false" customHeight="true" outlineLevel="0" collapsed="false">
      <c r="A6" s="28"/>
      <c r="B6" s="112" t="s">
        <v>82</v>
      </c>
      <c r="C6" s="113"/>
      <c r="D6" s="114"/>
      <c r="E6" s="115"/>
      <c r="F6" s="116" t="s">
        <v>83</v>
      </c>
      <c r="G6" s="116"/>
      <c r="H6" s="112" t="s">
        <v>84</v>
      </c>
      <c r="I6" s="116" t="s">
        <v>55</v>
      </c>
      <c r="J6" s="116" t="s">
        <v>85</v>
      </c>
      <c r="K6" s="116" t="s">
        <v>86</v>
      </c>
      <c r="L6" s="112" t="s">
        <v>87</v>
      </c>
      <c r="M6" s="117"/>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row>
    <row r="7" customFormat="false" ht="21" hidden="false" customHeight="true" outlineLevel="0" collapsed="false">
      <c r="A7" s="28"/>
      <c r="B7" s="112"/>
      <c r="C7" s="118"/>
      <c r="D7" s="119"/>
      <c r="E7" s="120"/>
      <c r="F7" s="116"/>
      <c r="G7" s="116"/>
      <c r="H7" s="112"/>
      <c r="I7" s="116"/>
      <c r="J7" s="116"/>
      <c r="K7" s="116"/>
      <c r="L7" s="112"/>
      <c r="M7" s="117"/>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row>
    <row r="8" customFormat="false" ht="44.25" hidden="false" customHeight="true" outlineLevel="0" collapsed="false">
      <c r="A8" s="28"/>
      <c r="B8" s="121" t="str">
        <f aca="false">IF(ISTEXT(F8),_xlfn.CONCAT(C8,"P"),"")</f>
        <v/>
      </c>
      <c r="C8" s="122" t="str">
        <f aca="false">IFERROR(IF(AND((ISTEXT(F8)),E8&gt;0),_xlfn.CONCAT('1. Summary of Scheme'!$C$7,"_",D8,"_",E8),""),"")</f>
        <v/>
      </c>
      <c r="D8" s="123" t="e">
        <f aca="false">VLOOKUP(F8,'8.2 Lookups&amp;Forumlae2'!$B$7:$E$12,4,0)</f>
        <v>#N/A</v>
      </c>
      <c r="E8" s="123" t="str">
        <f aca="false">TEXT(IF(ISTEXT(F8),COUNTIF(F$8:F8,F8),""),"00")</f>
        <v/>
      </c>
      <c r="F8" s="124"/>
      <c r="G8" s="124"/>
      <c r="H8" s="125"/>
      <c r="I8" s="126"/>
      <c r="J8" s="126"/>
      <c r="K8" s="127"/>
      <c r="L8" s="128"/>
      <c r="M8" s="129"/>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row>
    <row r="9" customFormat="false" ht="44.25" hidden="false" customHeight="true" outlineLevel="0" collapsed="false">
      <c r="A9" s="28"/>
      <c r="B9" s="121" t="str">
        <f aca="false">IF(ISTEXT(F9),_xlfn.CONCAT(C9,"P"),"")</f>
        <v/>
      </c>
      <c r="C9" s="122" t="str">
        <f aca="false">IFERROR(IF(AND((ISTEXT(F9)),E9&gt;0),_xlfn.CONCAT('1. Summary of Scheme'!$C$7,"_",D9,"_",E9),""),"")</f>
        <v/>
      </c>
      <c r="D9" s="123" t="e">
        <f aca="false">VLOOKUP(F9,'8.2 Lookups&amp;Forumlae2'!$B$7:$E$12,4,0)</f>
        <v>#N/A</v>
      </c>
      <c r="E9" s="123" t="str">
        <f aca="false">TEXT(IF(ISTEXT(F9),COUNTIF(F$8:F9,F9),""),"00")</f>
        <v/>
      </c>
      <c r="F9" s="130"/>
      <c r="G9" s="130"/>
      <c r="H9" s="125"/>
      <c r="I9" s="126"/>
      <c r="J9" s="126"/>
      <c r="K9" s="127"/>
      <c r="L9" s="131"/>
      <c r="M9" s="132"/>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row>
    <row r="10" customFormat="false" ht="45" hidden="false" customHeight="true" outlineLevel="0" collapsed="false">
      <c r="A10" s="28"/>
      <c r="B10" s="121" t="str">
        <f aca="false">IF(ISTEXT(F10),_xlfn.CONCAT(C10,"P"),"")</f>
        <v/>
      </c>
      <c r="C10" s="122" t="str">
        <f aca="false">IFERROR(IF(AND((ISTEXT(F10)),E10&gt;0),_xlfn.CONCAT('1. Summary of Scheme'!$C$7,"_",D10,"_",E10),""),"")</f>
        <v/>
      </c>
      <c r="D10" s="123" t="e">
        <f aca="false">VLOOKUP(F10,'8.2 Lookups&amp;Forumlae2'!$B$7:$E$12,4,0)</f>
        <v>#N/A</v>
      </c>
      <c r="E10" s="123" t="str">
        <f aca="false">TEXT(IF(ISTEXT(F10),COUNTIF(F$8:F10,F10),""),"00")</f>
        <v/>
      </c>
      <c r="F10" s="130"/>
      <c r="G10" s="130"/>
      <c r="H10" s="125"/>
      <c r="I10" s="126"/>
      <c r="J10" s="126"/>
      <c r="K10" s="127"/>
      <c r="L10" s="131"/>
      <c r="M10" s="132"/>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row>
    <row r="11" customFormat="false" ht="45" hidden="false" customHeight="true" outlineLevel="0" collapsed="false">
      <c r="A11" s="28"/>
      <c r="B11" s="121" t="str">
        <f aca="false">IF(ISTEXT(F11),_xlfn.CONCAT(C11,"P"),"")</f>
        <v/>
      </c>
      <c r="C11" s="122" t="str">
        <f aca="false">IFERROR(IF(AND((ISTEXT(F11)),E11&gt;0),_xlfn.CONCAT('1. Summary of Scheme'!$C$7,"_",D11,"_",E11),""),"")</f>
        <v/>
      </c>
      <c r="D11" s="123" t="e">
        <f aca="false">VLOOKUP(F11,'8.2 Lookups&amp;Forumlae2'!$B$7:$E$12,4,0)</f>
        <v>#N/A</v>
      </c>
      <c r="E11" s="123" t="str">
        <f aca="false">TEXT(IF(ISTEXT(F11),COUNTIF(F$8:F11,F11),""),"00")</f>
        <v/>
      </c>
      <c r="F11" s="130"/>
      <c r="G11" s="130"/>
      <c r="H11" s="125"/>
      <c r="I11" s="126"/>
      <c r="J11" s="126"/>
      <c r="K11" s="127"/>
      <c r="L11" s="131"/>
      <c r="M11" s="132"/>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row>
    <row r="12" customFormat="false" ht="45" hidden="false" customHeight="true" outlineLevel="0" collapsed="false">
      <c r="A12" s="28"/>
      <c r="B12" s="121" t="str">
        <f aca="false">IF(ISTEXT(F12),_xlfn.CONCAT(C12,"P"),"")</f>
        <v/>
      </c>
      <c r="C12" s="122" t="str">
        <f aca="false">IFERROR(IF(AND((ISTEXT(F12)),E12&gt;0),_xlfn.CONCAT('1. Summary of Scheme'!$C$7,"_",D12,"_",E12),""),"")</f>
        <v/>
      </c>
      <c r="D12" s="123" t="e">
        <f aca="false">VLOOKUP(F12,'8.2 Lookups&amp;Forumlae2'!$B$7:$E$12,4,0)</f>
        <v>#N/A</v>
      </c>
      <c r="E12" s="123" t="str">
        <f aca="false">TEXT(IF(ISTEXT(F12),COUNTIF(F$8:F12,F12),""),"00")</f>
        <v/>
      </c>
      <c r="F12" s="124"/>
      <c r="G12" s="124"/>
      <c r="H12" s="125"/>
      <c r="I12" s="126"/>
      <c r="J12" s="126"/>
      <c r="K12" s="127"/>
      <c r="L12" s="131"/>
      <c r="M12" s="132"/>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row>
    <row r="13" customFormat="false" ht="45" hidden="false" customHeight="true" outlineLevel="0" collapsed="false">
      <c r="A13" s="28"/>
      <c r="B13" s="121" t="str">
        <f aca="false">IF(ISTEXT(F13),_xlfn.CONCAT(C13,"P"),"")</f>
        <v/>
      </c>
      <c r="C13" s="122" t="str">
        <f aca="false">IFERROR(IF(AND((ISTEXT(F13)),E13&gt;0),_xlfn.CONCAT('1. Summary of Scheme'!$C$7,"_",D13,"_",E13),""),"")</f>
        <v/>
      </c>
      <c r="D13" s="123" t="e">
        <f aca="false">VLOOKUP(F13,'8.2 Lookups&amp;Forumlae2'!$B$7:$E$12,4,0)</f>
        <v>#N/A</v>
      </c>
      <c r="E13" s="123" t="str">
        <f aca="false">TEXT(IF(ISTEXT(F13),COUNTIF(F$8:F13,F13),""),"00")</f>
        <v/>
      </c>
      <c r="F13" s="130"/>
      <c r="G13" s="130"/>
      <c r="H13" s="125"/>
      <c r="I13" s="126"/>
      <c r="J13" s="126"/>
      <c r="K13" s="127"/>
      <c r="L13" s="131"/>
      <c r="M13" s="132"/>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row>
    <row r="14" customFormat="false" ht="45" hidden="false" customHeight="true" outlineLevel="0" collapsed="false">
      <c r="A14" s="28"/>
      <c r="B14" s="121" t="str">
        <f aca="false">IF(ISTEXT(F14),_xlfn.CONCAT(C14,"P"),"")</f>
        <v/>
      </c>
      <c r="C14" s="122" t="str">
        <f aca="false">IFERROR(IF(AND((ISTEXT(F14)),E14&gt;0),_xlfn.CONCAT('1. Summary of Scheme'!$C$7,"_",D14,"_",E14),""),"")</f>
        <v/>
      </c>
      <c r="D14" s="123" t="e">
        <f aca="false">VLOOKUP(F14,'8.2 Lookups&amp;Forumlae2'!$B$7:$E$12,4,0)</f>
        <v>#N/A</v>
      </c>
      <c r="E14" s="123" t="str">
        <f aca="false">TEXT(IF(ISTEXT(F14),COUNTIF(F$8:F14,F14),""),"00")</f>
        <v/>
      </c>
      <c r="F14" s="130"/>
      <c r="G14" s="130"/>
      <c r="H14" s="125"/>
      <c r="I14" s="126"/>
      <c r="J14" s="126"/>
      <c r="K14" s="127"/>
      <c r="L14" s="131"/>
      <c r="M14" s="132"/>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row>
    <row r="15" customFormat="false" ht="45" hidden="false" customHeight="true" outlineLevel="0" collapsed="false">
      <c r="A15" s="28"/>
      <c r="B15" s="121" t="str">
        <f aca="false">IF(ISTEXT(F15),_xlfn.CONCAT(C15,"P"),"")</f>
        <v/>
      </c>
      <c r="C15" s="122" t="str">
        <f aca="false">IFERROR(IF(AND((ISTEXT(F15)),E15&gt;0),_xlfn.CONCAT('1. Summary of Scheme'!$C$7,"_",D15,"_",E15),""),"")</f>
        <v/>
      </c>
      <c r="D15" s="123" t="e">
        <f aca="false">VLOOKUP(F15,'8.2 Lookups&amp;Forumlae2'!$B$7:$E$12,4,0)</f>
        <v>#N/A</v>
      </c>
      <c r="E15" s="123" t="str">
        <f aca="false">TEXT(IF(ISTEXT(F15),COUNTIF(F$8:F15,F15),""),"00")</f>
        <v/>
      </c>
      <c r="F15" s="130"/>
      <c r="G15" s="130"/>
      <c r="H15" s="125"/>
      <c r="I15" s="126"/>
      <c r="J15" s="126"/>
      <c r="K15" s="127"/>
      <c r="L15" s="131"/>
      <c r="M15" s="132"/>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row>
    <row r="16" customFormat="false" ht="45" hidden="false" customHeight="true" outlineLevel="0" collapsed="false">
      <c r="A16" s="28"/>
      <c r="B16" s="121" t="str">
        <f aca="false">IF(ISTEXT(F16),_xlfn.CONCAT(C16,"P"),"")</f>
        <v/>
      </c>
      <c r="C16" s="122" t="str">
        <f aca="false">IFERROR(IF(AND((ISTEXT(F16)),E16&gt;0),_xlfn.CONCAT('1. Summary of Scheme'!$C$7,"_",D16,"_",E16),""),"")</f>
        <v/>
      </c>
      <c r="D16" s="123" t="e">
        <f aca="false">VLOOKUP(F16,'8.2 Lookups&amp;Forumlae2'!$B$7:$E$12,4,0)</f>
        <v>#N/A</v>
      </c>
      <c r="E16" s="123" t="str">
        <f aca="false">TEXT(IF(ISTEXT(F16),COUNTIF(F$8:F16,F16),""),"00")</f>
        <v/>
      </c>
      <c r="F16" s="124"/>
      <c r="G16" s="124"/>
      <c r="H16" s="125"/>
      <c r="I16" s="126"/>
      <c r="J16" s="126"/>
      <c r="K16" s="127"/>
      <c r="L16" s="131"/>
      <c r="M16" s="132"/>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row>
    <row r="17" customFormat="false" ht="45" hidden="false" customHeight="true" outlineLevel="0" collapsed="false">
      <c r="A17" s="28"/>
      <c r="B17" s="121" t="str">
        <f aca="false">IF(ISTEXT(F17),_xlfn.CONCAT(C17,"P"),"")</f>
        <v/>
      </c>
      <c r="C17" s="122" t="str">
        <f aca="false">IFERROR(IF(AND((ISTEXT(F17)),E17&gt;0),_xlfn.CONCAT('1. Summary of Scheme'!$C$7,"_",D17,"_",E17),""),"")</f>
        <v/>
      </c>
      <c r="D17" s="123" t="e">
        <f aca="false">VLOOKUP(F17,'8.2 Lookups&amp;Forumlae2'!$B$7:$E$12,4,0)</f>
        <v>#N/A</v>
      </c>
      <c r="E17" s="123" t="str">
        <f aca="false">TEXT(IF(ISTEXT(F17),COUNTIF(F$8:F17,F17),""),"00")</f>
        <v/>
      </c>
      <c r="F17" s="130"/>
      <c r="G17" s="130"/>
      <c r="H17" s="125"/>
      <c r="I17" s="126"/>
      <c r="J17" s="126"/>
      <c r="K17" s="127"/>
      <c r="L17" s="131"/>
      <c r="M17" s="132"/>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row>
    <row r="18" customFormat="false" ht="45" hidden="false" customHeight="true" outlineLevel="0" collapsed="false">
      <c r="A18" s="28"/>
      <c r="B18" s="121" t="str">
        <f aca="false">IF(ISTEXT(F18),_xlfn.CONCAT(C18,"P"),"")</f>
        <v/>
      </c>
      <c r="C18" s="122" t="str">
        <f aca="false">IFERROR(IF(AND((ISTEXT(F18)),E18&gt;0),_xlfn.CONCAT('1. Summary of Scheme'!$C$7,"_",D18,"_",E18),""),"")</f>
        <v/>
      </c>
      <c r="D18" s="123" t="e">
        <f aca="false">VLOOKUP(F18,'8.2 Lookups&amp;Forumlae2'!$B$7:$E$12,4,0)</f>
        <v>#N/A</v>
      </c>
      <c r="E18" s="123" t="str">
        <f aca="false">TEXT(IF(ISTEXT(F18),COUNTIF(F$8:F18,F18),""),"00")</f>
        <v/>
      </c>
      <c r="F18" s="130"/>
      <c r="G18" s="130"/>
      <c r="H18" s="125"/>
      <c r="I18" s="126"/>
      <c r="J18" s="126"/>
      <c r="K18" s="127"/>
      <c r="L18" s="131"/>
      <c r="M18" s="132"/>
      <c r="N18" s="28"/>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c r="BM18" s="28"/>
    </row>
    <row r="19" customFormat="false" ht="45" hidden="false" customHeight="true" outlineLevel="1" collapsed="false">
      <c r="A19" s="28"/>
      <c r="B19" s="121" t="str">
        <f aca="false">IF(ISTEXT(F19),_xlfn.CONCAT(C19,"P"),"")</f>
        <v/>
      </c>
      <c r="C19" s="122" t="str">
        <f aca="false">IFERROR(IF(AND((ISTEXT(F19)),E19&gt;0),_xlfn.CONCAT('1. Summary of Scheme'!$C$7,"_",D19,"_",E19),""),"")</f>
        <v/>
      </c>
      <c r="D19" s="123" t="e">
        <f aca="false">VLOOKUP(F19,'8.2 Lookups&amp;Forumlae2'!$B$7:$E$12,4,0)</f>
        <v>#N/A</v>
      </c>
      <c r="E19" s="123" t="str">
        <f aca="false">TEXT(IF(ISTEXT(F19),COUNTIF(F$8:F19,F19),""),"00")</f>
        <v/>
      </c>
      <c r="F19" s="130"/>
      <c r="G19" s="130"/>
      <c r="H19" s="125"/>
      <c r="I19" s="126"/>
      <c r="J19" s="126"/>
      <c r="K19" s="127"/>
      <c r="L19" s="131"/>
      <c r="M19" s="132"/>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28"/>
      <c r="BK19" s="28"/>
      <c r="BL19" s="28"/>
      <c r="BM19" s="28"/>
    </row>
    <row r="20" customFormat="false" ht="45" hidden="false" customHeight="true" outlineLevel="1" collapsed="false">
      <c r="A20" s="28"/>
      <c r="B20" s="121" t="str">
        <f aca="false">IF(ISTEXT(F20),_xlfn.CONCAT(C20,"P"),"")</f>
        <v/>
      </c>
      <c r="C20" s="122" t="str">
        <f aca="false">IFERROR(IF(AND((ISTEXT(F20)),E20&gt;0),_xlfn.CONCAT('1. Summary of Scheme'!$C$7,"_",D20,"_",E20),""),"")</f>
        <v/>
      </c>
      <c r="D20" s="123" t="e">
        <f aca="false">VLOOKUP(F20,'8.2 Lookups&amp;Forumlae2'!$B$7:$E$12,4,0)</f>
        <v>#N/A</v>
      </c>
      <c r="E20" s="123" t="str">
        <f aca="false">TEXT(IF(ISTEXT(F20),COUNTIF(F$8:F20,F20),""),"00")</f>
        <v/>
      </c>
      <c r="F20" s="124"/>
      <c r="G20" s="124"/>
      <c r="H20" s="125"/>
      <c r="I20" s="126"/>
      <c r="J20" s="126"/>
      <c r="K20" s="127"/>
      <c r="L20" s="131"/>
      <c r="M20" s="132"/>
      <c r="N20" s="28"/>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c r="BM20" s="28"/>
    </row>
    <row r="21" customFormat="false" ht="45" hidden="false" customHeight="true" outlineLevel="1" collapsed="false">
      <c r="A21" s="28"/>
      <c r="B21" s="121" t="str">
        <f aca="false">IF(ISTEXT(F21),_xlfn.CONCAT(C21,"P"),"")</f>
        <v/>
      </c>
      <c r="C21" s="122" t="str">
        <f aca="false">IFERROR(IF(AND((ISTEXT(F21)),E21&gt;0),_xlfn.CONCAT('1. Summary of Scheme'!$C$7,"_",D21,"_",E21),""),"")</f>
        <v/>
      </c>
      <c r="D21" s="123" t="e">
        <f aca="false">VLOOKUP(F21,'8.2 Lookups&amp;Forumlae2'!$B$7:$E$12,4,0)</f>
        <v>#N/A</v>
      </c>
      <c r="E21" s="123" t="str">
        <f aca="false">TEXT(IF(ISTEXT(F21),COUNTIF(F$8:F21,F21),""),"00")</f>
        <v/>
      </c>
      <c r="F21" s="130"/>
      <c r="G21" s="130"/>
      <c r="H21" s="125"/>
      <c r="I21" s="126"/>
      <c r="J21" s="126"/>
      <c r="K21" s="127"/>
      <c r="L21" s="131"/>
      <c r="M21" s="132"/>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c r="BM21" s="28"/>
    </row>
    <row r="22" customFormat="false" ht="45" hidden="false" customHeight="true" outlineLevel="1" collapsed="false">
      <c r="A22" s="28"/>
      <c r="B22" s="121" t="str">
        <f aca="false">IF(ISTEXT(F22),_xlfn.CONCAT(C22,"P"),"")</f>
        <v/>
      </c>
      <c r="C22" s="122" t="str">
        <f aca="false">IFERROR(IF(AND((ISTEXT(F22)),E22&gt;0),_xlfn.CONCAT('1. Summary of Scheme'!$C$7,"_",D22,"_",E22),""),"")</f>
        <v/>
      </c>
      <c r="D22" s="123" t="e">
        <f aca="false">VLOOKUP(F22,'8.2 Lookups&amp;Forumlae2'!$B$7:$E$12,4,0)</f>
        <v>#N/A</v>
      </c>
      <c r="E22" s="123" t="str">
        <f aca="false">TEXT(IF(ISTEXT(F22),COUNTIF(F$8:F22,F22),""),"00")</f>
        <v/>
      </c>
      <c r="F22" s="130"/>
      <c r="G22" s="130"/>
      <c r="H22" s="125"/>
      <c r="I22" s="126"/>
      <c r="J22" s="126"/>
      <c r="K22" s="127"/>
      <c r="L22" s="131"/>
      <c r="M22" s="132"/>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c r="BL22" s="28"/>
      <c r="BM22" s="28"/>
    </row>
    <row r="23" customFormat="false" ht="45" hidden="false" customHeight="true" outlineLevel="1" collapsed="false">
      <c r="A23" s="28"/>
      <c r="B23" s="121" t="str">
        <f aca="false">IF(ISTEXT(F23),_xlfn.CONCAT(C23,"P"),"")</f>
        <v/>
      </c>
      <c r="C23" s="122" t="str">
        <f aca="false">IFERROR(IF(AND((ISTEXT(F23)),E23&gt;0),_xlfn.CONCAT('1. Summary of Scheme'!$C$7,"_",D23,"_",E23),""),"")</f>
        <v/>
      </c>
      <c r="D23" s="123" t="e">
        <f aca="false">VLOOKUP(F23,'8.2 Lookups&amp;Forumlae2'!$B$7:$E$12,4,0)</f>
        <v>#N/A</v>
      </c>
      <c r="E23" s="123" t="str">
        <f aca="false">TEXT(IF(ISTEXT(F23),COUNTIF(F$8:F23,F23),""),"00")</f>
        <v/>
      </c>
      <c r="F23" s="130"/>
      <c r="G23" s="130"/>
      <c r="H23" s="125"/>
      <c r="I23" s="126"/>
      <c r="J23" s="126"/>
      <c r="K23" s="127"/>
      <c r="L23" s="131"/>
      <c r="M23" s="132"/>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28"/>
      <c r="BA23" s="28"/>
      <c r="BB23" s="28"/>
      <c r="BC23" s="28"/>
      <c r="BD23" s="28"/>
      <c r="BE23" s="28"/>
      <c r="BF23" s="28"/>
      <c r="BG23" s="28"/>
      <c r="BH23" s="28"/>
      <c r="BI23" s="28"/>
      <c r="BJ23" s="28"/>
      <c r="BK23" s="28"/>
      <c r="BL23" s="28"/>
      <c r="BM23" s="28"/>
    </row>
    <row r="24" customFormat="false" ht="45" hidden="false" customHeight="true" outlineLevel="1" collapsed="false">
      <c r="A24" s="28"/>
      <c r="B24" s="121" t="str">
        <f aca="false">IF(ISTEXT(F24),_xlfn.CONCAT(C24,"P"),"")</f>
        <v/>
      </c>
      <c r="C24" s="122" t="str">
        <f aca="false">IFERROR(IF(AND((ISTEXT(F24)),E24&gt;0),_xlfn.CONCAT('1. Summary of Scheme'!$C$7,"_",D24,"_",E24),""),"")</f>
        <v/>
      </c>
      <c r="D24" s="123" t="e">
        <f aca="false">VLOOKUP(F24,'8.2 Lookups&amp;Forumlae2'!$B$7:$E$12,4,0)</f>
        <v>#N/A</v>
      </c>
      <c r="E24" s="123" t="str">
        <f aca="false">TEXT(IF(ISTEXT(F24),COUNTIF(F$8:F24,F24),""),"00")</f>
        <v/>
      </c>
      <c r="F24" s="124"/>
      <c r="G24" s="124"/>
      <c r="H24" s="125"/>
      <c r="I24" s="126"/>
      <c r="J24" s="126"/>
      <c r="K24" s="127"/>
      <c r="L24" s="131"/>
      <c r="M24" s="132"/>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c r="BM24" s="28"/>
    </row>
    <row r="25" customFormat="false" ht="45" hidden="false" customHeight="true" outlineLevel="1" collapsed="false">
      <c r="A25" s="28"/>
      <c r="B25" s="121" t="str">
        <f aca="false">IF(ISTEXT(F25),_xlfn.CONCAT(C25,"P"),"")</f>
        <v/>
      </c>
      <c r="C25" s="122" t="str">
        <f aca="false">IFERROR(IF(AND((ISTEXT(F25)),E25&gt;0),_xlfn.CONCAT('1. Summary of Scheme'!$C$7,"_",D25,"_",E25),""),"")</f>
        <v/>
      </c>
      <c r="D25" s="123" t="e">
        <f aca="false">VLOOKUP(F25,'8.2 Lookups&amp;Forumlae2'!$B$7:$E$12,4,0)</f>
        <v>#N/A</v>
      </c>
      <c r="E25" s="123" t="str">
        <f aca="false">TEXT(IF(ISTEXT(F25),COUNTIF(F$8:F25,F25),""),"00")</f>
        <v/>
      </c>
      <c r="F25" s="130"/>
      <c r="G25" s="130"/>
      <c r="H25" s="125"/>
      <c r="I25" s="126"/>
      <c r="J25" s="126"/>
      <c r="K25" s="127"/>
      <c r="L25" s="131"/>
      <c r="M25" s="132"/>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c r="BL25" s="28"/>
      <c r="BM25" s="28"/>
    </row>
    <row r="26" customFormat="false" ht="45" hidden="false" customHeight="true" outlineLevel="1" collapsed="false">
      <c r="A26" s="28"/>
      <c r="B26" s="121" t="str">
        <f aca="false">IF(ISTEXT(F26),_xlfn.CONCAT(C26,"P"),"")</f>
        <v/>
      </c>
      <c r="C26" s="122" t="str">
        <f aca="false">IFERROR(IF(AND((ISTEXT(F26)),E26&gt;0),_xlfn.CONCAT('1. Summary of Scheme'!$C$7,"_",D26,"_",E26),""),"")</f>
        <v/>
      </c>
      <c r="D26" s="123" t="e">
        <f aca="false">VLOOKUP(F26,'8.2 Lookups&amp;Forumlae2'!$B$7:$E$12,4,0)</f>
        <v>#N/A</v>
      </c>
      <c r="E26" s="123" t="str">
        <f aca="false">TEXT(IF(ISTEXT(F26),COUNTIF(F$8:F26,F26),""),"00")</f>
        <v/>
      </c>
      <c r="F26" s="130"/>
      <c r="G26" s="130"/>
      <c r="H26" s="125"/>
      <c r="I26" s="126"/>
      <c r="J26" s="126"/>
      <c r="K26" s="127"/>
      <c r="L26" s="131"/>
      <c r="M26" s="132"/>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c r="AT26" s="28"/>
      <c r="AU26" s="28"/>
      <c r="AV26" s="28"/>
      <c r="AW26" s="28"/>
      <c r="AX26" s="28"/>
      <c r="AY26" s="28"/>
      <c r="AZ26" s="28"/>
      <c r="BA26" s="28"/>
      <c r="BB26" s="28"/>
      <c r="BC26" s="28"/>
      <c r="BD26" s="28"/>
      <c r="BE26" s="28"/>
      <c r="BF26" s="28"/>
      <c r="BG26" s="28"/>
      <c r="BH26" s="28"/>
      <c r="BI26" s="28"/>
      <c r="BJ26" s="28"/>
      <c r="BK26" s="28"/>
      <c r="BL26" s="28"/>
      <c r="BM26" s="28"/>
    </row>
    <row r="27" customFormat="false" ht="45" hidden="false" customHeight="true" outlineLevel="1" collapsed="false">
      <c r="A27" s="28"/>
      <c r="B27" s="121" t="str">
        <f aca="false">IF(ISTEXT(F27),_xlfn.CONCAT(C27,"P"),"")</f>
        <v/>
      </c>
      <c r="C27" s="122" t="str">
        <f aca="false">IFERROR(IF(AND((ISTEXT(F27)),E27&gt;0),_xlfn.CONCAT('1. Summary of Scheme'!$C$7,"_",D27,"_",E27),""),"")</f>
        <v/>
      </c>
      <c r="D27" s="123" t="e">
        <f aca="false">VLOOKUP(F27,'8.2 Lookups&amp;Forumlae2'!$B$7:$E$12,4,0)</f>
        <v>#N/A</v>
      </c>
      <c r="E27" s="123" t="str">
        <f aca="false">TEXT(IF(ISTEXT(F27),COUNTIF(F$8:F27,F27),""),"00")</f>
        <v/>
      </c>
      <c r="F27" s="130"/>
      <c r="G27" s="130"/>
      <c r="H27" s="125"/>
      <c r="I27" s="126"/>
      <c r="J27" s="126"/>
      <c r="K27" s="127"/>
      <c r="L27" s="131"/>
      <c r="M27" s="132"/>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c r="BM27" s="28"/>
    </row>
    <row r="28" customFormat="false" ht="45" hidden="false" customHeight="true" outlineLevel="1" collapsed="false">
      <c r="A28" s="28"/>
      <c r="B28" s="121" t="str">
        <f aca="false">IF(ISTEXT(F28),_xlfn.CONCAT(C28,"P"),"")</f>
        <v/>
      </c>
      <c r="C28" s="122" t="str">
        <f aca="false">IFERROR(IF(AND((ISTEXT(F28)),E28&gt;0),_xlfn.CONCAT('1. Summary of Scheme'!$C$7,"_",D28,"_",E28),""),"")</f>
        <v/>
      </c>
      <c r="D28" s="123" t="e">
        <f aca="false">VLOOKUP(F28,'8.2 Lookups&amp;Forumlae2'!$B$7:$E$12,4,0)</f>
        <v>#N/A</v>
      </c>
      <c r="E28" s="123" t="str">
        <f aca="false">TEXT(IF(ISTEXT(F28),COUNTIF(F$8:F28,F28),""),"00")</f>
        <v/>
      </c>
      <c r="F28" s="124"/>
      <c r="G28" s="124"/>
      <c r="H28" s="125"/>
      <c r="I28" s="126"/>
      <c r="J28" s="126"/>
      <c r="K28" s="127"/>
      <c r="L28" s="131"/>
      <c r="M28" s="132"/>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c r="AT28" s="28"/>
      <c r="AU28" s="28"/>
      <c r="AV28" s="28"/>
      <c r="AW28" s="28"/>
      <c r="AX28" s="28"/>
      <c r="AY28" s="28"/>
      <c r="AZ28" s="28"/>
      <c r="BA28" s="28"/>
      <c r="BB28" s="28"/>
      <c r="BC28" s="28"/>
      <c r="BD28" s="28"/>
      <c r="BE28" s="28"/>
      <c r="BF28" s="28"/>
      <c r="BG28" s="28"/>
      <c r="BH28" s="28"/>
      <c r="BI28" s="28"/>
      <c r="BJ28" s="28"/>
      <c r="BK28" s="28"/>
      <c r="BL28" s="28"/>
      <c r="BM28" s="28"/>
    </row>
    <row r="29" customFormat="false" ht="45" hidden="false" customHeight="true" outlineLevel="0" collapsed="false">
      <c r="A29" s="28"/>
      <c r="B29" s="121" t="str">
        <f aca="false">IF(ISTEXT(F29),_xlfn.CONCAT(C29,"P"),"")</f>
        <v/>
      </c>
      <c r="C29" s="122" t="str">
        <f aca="false">IFERROR(IF(AND((ISTEXT(F29)),E29&gt;0),_xlfn.CONCAT('1. Summary of Scheme'!$C$7,"_",D29,"_",E29),""),"")</f>
        <v/>
      </c>
      <c r="D29" s="123" t="e">
        <f aca="false">VLOOKUP(F29,'8.2 Lookups&amp;Forumlae2'!$B$7:$E$12,4,0)</f>
        <v>#N/A</v>
      </c>
      <c r="E29" s="123" t="str">
        <f aca="false">TEXT(IF(ISTEXT(F29),COUNTIF(F$8:F29,F29),""),"00")</f>
        <v/>
      </c>
      <c r="F29" s="130"/>
      <c r="G29" s="130"/>
      <c r="H29" s="125"/>
      <c r="I29" s="126"/>
      <c r="J29" s="126"/>
      <c r="K29" s="127"/>
      <c r="L29" s="131"/>
      <c r="M29" s="132"/>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c r="AT29" s="28"/>
      <c r="AU29" s="28"/>
      <c r="AV29" s="28"/>
      <c r="AW29" s="28"/>
      <c r="AX29" s="28"/>
      <c r="AY29" s="28"/>
      <c r="AZ29" s="28"/>
      <c r="BA29" s="28"/>
      <c r="BB29" s="28"/>
      <c r="BC29" s="28"/>
      <c r="BD29" s="28"/>
      <c r="BE29" s="28"/>
      <c r="BF29" s="28"/>
      <c r="BG29" s="28"/>
      <c r="BH29" s="28"/>
      <c r="BI29" s="28"/>
      <c r="BJ29" s="28"/>
      <c r="BK29" s="28"/>
      <c r="BL29" s="28"/>
      <c r="BM29" s="28"/>
    </row>
    <row r="30" customFormat="false" ht="45" hidden="false" customHeight="true" outlineLevel="0" collapsed="false">
      <c r="A30" s="28"/>
      <c r="B30" s="121" t="str">
        <f aca="false">IF(ISTEXT(F30),_xlfn.CONCAT(C30,"P"),"")</f>
        <v/>
      </c>
      <c r="C30" s="122" t="str">
        <f aca="false">IFERROR(IF(AND((ISTEXT(F30)),E30&gt;0),_xlfn.CONCAT('1. Summary of Scheme'!$C$7,"_",D30,"_",E30),""),"")</f>
        <v/>
      </c>
      <c r="D30" s="123" t="e">
        <f aca="false">VLOOKUP(F30,'8.2 Lookups&amp;Forumlae2'!$B$7:$E$12,4,0)</f>
        <v>#N/A</v>
      </c>
      <c r="E30" s="123" t="str">
        <f aca="false">TEXT(IF(ISTEXT(F30),COUNTIF(F$8:F30,F30),""),"00")</f>
        <v/>
      </c>
      <c r="F30" s="130"/>
      <c r="G30" s="130"/>
      <c r="H30" s="125"/>
      <c r="I30" s="126"/>
      <c r="J30" s="126"/>
      <c r="K30" s="127"/>
      <c r="L30" s="131"/>
      <c r="M30" s="132"/>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c r="BM30" s="28"/>
    </row>
    <row r="31" customFormat="false" ht="45" hidden="true" customHeight="true" outlineLevel="1" collapsed="false">
      <c r="A31" s="28"/>
      <c r="B31" s="121" t="str">
        <f aca="false">IF(ISTEXT(F31),_xlfn.CONCAT(C31,"P"),"")</f>
        <v/>
      </c>
      <c r="C31" s="122" t="str">
        <f aca="false">IFERROR(IF(AND((ISTEXT(F31)),E31&gt;0),_xlfn.CONCAT('1. Summary of Scheme'!$C$7,"_",D31,"_",E31),""),"")</f>
        <v/>
      </c>
      <c r="D31" s="123" t="e">
        <f aca="false">VLOOKUP(F31,'8.2 Lookups&amp;Forumlae2'!$B$7:$E$12,4,0)</f>
        <v>#N/A</v>
      </c>
      <c r="E31" s="123" t="str">
        <f aca="false">TEXT(IF(ISTEXT(F31),COUNTIF(F$8:F31,F31),""),"00")</f>
        <v/>
      </c>
      <c r="F31" s="130"/>
      <c r="G31" s="130"/>
      <c r="H31" s="125"/>
      <c r="I31" s="126"/>
      <c r="J31" s="126"/>
      <c r="K31" s="127"/>
      <c r="L31" s="131"/>
      <c r="M31" s="132"/>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c r="AS31" s="28"/>
      <c r="AT31" s="28"/>
      <c r="AU31" s="28"/>
      <c r="AV31" s="28"/>
      <c r="AW31" s="28"/>
      <c r="AX31" s="28"/>
      <c r="AY31" s="28"/>
      <c r="AZ31" s="28"/>
      <c r="BA31" s="28"/>
      <c r="BB31" s="28"/>
      <c r="BC31" s="28"/>
      <c r="BD31" s="28"/>
      <c r="BE31" s="28"/>
      <c r="BF31" s="28"/>
      <c r="BG31" s="28"/>
      <c r="BH31" s="28"/>
      <c r="BI31" s="28"/>
      <c r="BJ31" s="28"/>
      <c r="BK31" s="28"/>
      <c r="BL31" s="28"/>
      <c r="BM31" s="28"/>
    </row>
    <row r="32" customFormat="false" ht="45" hidden="true" customHeight="true" outlineLevel="1" collapsed="false">
      <c r="A32" s="28"/>
      <c r="B32" s="121" t="str">
        <f aca="false">IF(ISTEXT(F32),_xlfn.CONCAT(C32,"P"),"")</f>
        <v/>
      </c>
      <c r="C32" s="122" t="str">
        <f aca="false">IFERROR(IF(AND((ISTEXT(F32)),E32&gt;0),_xlfn.CONCAT('1. Summary of Scheme'!$C$7,"_",D32,"_",E32),""),"")</f>
        <v/>
      </c>
      <c r="D32" s="123" t="e">
        <f aca="false">VLOOKUP(F32,'8.2 Lookups&amp;Forumlae2'!$B$7:$E$12,4,0)</f>
        <v>#N/A</v>
      </c>
      <c r="E32" s="123" t="str">
        <f aca="false">TEXT(IF(ISTEXT(F32),COUNTIF(F$8:F32,F32),""),"00")</f>
        <v/>
      </c>
      <c r="F32" s="124"/>
      <c r="G32" s="124"/>
      <c r="H32" s="125"/>
      <c r="I32" s="126"/>
      <c r="J32" s="126"/>
      <c r="K32" s="127"/>
      <c r="L32" s="131"/>
      <c r="M32" s="132"/>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c r="AT32" s="28"/>
      <c r="AU32" s="28"/>
      <c r="AV32" s="28"/>
      <c r="AW32" s="28"/>
      <c r="AX32" s="28"/>
      <c r="AY32" s="28"/>
      <c r="AZ32" s="28"/>
      <c r="BA32" s="28"/>
      <c r="BB32" s="28"/>
      <c r="BC32" s="28"/>
      <c r="BD32" s="28"/>
      <c r="BE32" s="28"/>
      <c r="BF32" s="28"/>
      <c r="BG32" s="28"/>
      <c r="BH32" s="28"/>
      <c r="BI32" s="28"/>
      <c r="BJ32" s="28"/>
      <c r="BK32" s="28"/>
      <c r="BL32" s="28"/>
      <c r="BM32" s="28"/>
    </row>
    <row r="33" customFormat="false" ht="45" hidden="true" customHeight="true" outlineLevel="1" collapsed="false">
      <c r="A33" s="28"/>
      <c r="B33" s="121" t="str">
        <f aca="false">IF(ISTEXT(F33),_xlfn.CONCAT(C33,"P"),"")</f>
        <v/>
      </c>
      <c r="C33" s="122" t="str">
        <f aca="false">IFERROR(IF(AND((ISTEXT(F33)),E33&gt;0),_xlfn.CONCAT('1. Summary of Scheme'!$C$7,"_",D33,"_",E33),""),"")</f>
        <v/>
      </c>
      <c r="D33" s="123" t="e">
        <f aca="false">VLOOKUP(F33,'8.2 Lookups&amp;Forumlae2'!$B$7:$E$12,4,0)</f>
        <v>#N/A</v>
      </c>
      <c r="E33" s="123" t="str">
        <f aca="false">TEXT(IF(ISTEXT(F33),COUNTIF(F$8:F33,F33),""),"00")</f>
        <v/>
      </c>
      <c r="F33" s="130"/>
      <c r="G33" s="130"/>
      <c r="H33" s="125"/>
      <c r="I33" s="126"/>
      <c r="J33" s="126"/>
      <c r="K33" s="127"/>
      <c r="L33" s="131"/>
      <c r="M33" s="132"/>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c r="BL33" s="28"/>
      <c r="BM33" s="28"/>
    </row>
    <row r="34" customFormat="false" ht="45" hidden="true" customHeight="true" outlineLevel="1" collapsed="false">
      <c r="A34" s="28"/>
      <c r="B34" s="121" t="str">
        <f aca="false">IF(ISTEXT(F34),_xlfn.CONCAT(C34,"P"),"")</f>
        <v/>
      </c>
      <c r="C34" s="122" t="str">
        <f aca="false">IFERROR(IF(AND((ISTEXT(F34)),E34&gt;0),_xlfn.CONCAT('1. Summary of Scheme'!$C$7,"_",D34,"_",E34),""),"")</f>
        <v/>
      </c>
      <c r="D34" s="123" t="e">
        <f aca="false">VLOOKUP(F34,'8.2 Lookups&amp;Forumlae2'!$B$7:$E$12,4,0)</f>
        <v>#N/A</v>
      </c>
      <c r="E34" s="123" t="str">
        <f aca="false">TEXT(IF(ISTEXT(F34),COUNTIF(F$8:F34,F34),""),"00")</f>
        <v/>
      </c>
      <c r="F34" s="130"/>
      <c r="G34" s="130"/>
      <c r="H34" s="125"/>
      <c r="I34" s="126"/>
      <c r="J34" s="126"/>
      <c r="K34" s="127"/>
      <c r="L34" s="131"/>
      <c r="M34" s="132"/>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c r="AT34" s="28"/>
      <c r="AU34" s="28"/>
      <c r="AV34" s="28"/>
      <c r="AW34" s="28"/>
      <c r="AX34" s="28"/>
      <c r="AY34" s="28"/>
      <c r="AZ34" s="28"/>
      <c r="BA34" s="28"/>
      <c r="BB34" s="28"/>
      <c r="BC34" s="28"/>
      <c r="BD34" s="28"/>
      <c r="BE34" s="28"/>
      <c r="BF34" s="28"/>
      <c r="BG34" s="28"/>
      <c r="BH34" s="28"/>
      <c r="BI34" s="28"/>
      <c r="BJ34" s="28"/>
      <c r="BK34" s="28"/>
      <c r="BL34" s="28"/>
      <c r="BM34" s="28"/>
    </row>
    <row r="35" customFormat="false" ht="45" hidden="true" customHeight="true" outlineLevel="1" collapsed="false">
      <c r="A35" s="28"/>
      <c r="B35" s="121" t="str">
        <f aca="false">IF(ISTEXT(F35),_xlfn.CONCAT(C35,"P"),"")</f>
        <v/>
      </c>
      <c r="C35" s="122" t="str">
        <f aca="false">IFERROR(IF(AND((ISTEXT(F35)),E35&gt;0),_xlfn.CONCAT('1. Summary of Scheme'!$C$7,"_",D35,"_",E35),""),"")</f>
        <v/>
      </c>
      <c r="D35" s="123" t="e">
        <f aca="false">VLOOKUP(F35,'8.2 Lookups&amp;Forumlae2'!$B$7:$E$12,4,0)</f>
        <v>#N/A</v>
      </c>
      <c r="E35" s="123" t="str">
        <f aca="false">TEXT(IF(ISTEXT(F35),COUNTIF(F$8:F35,F35),""),"00")</f>
        <v/>
      </c>
      <c r="F35" s="130"/>
      <c r="G35" s="130"/>
      <c r="H35" s="125"/>
      <c r="I35" s="126"/>
      <c r="J35" s="126"/>
      <c r="K35" s="127"/>
      <c r="L35" s="131"/>
      <c r="M35" s="132"/>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c r="AT35" s="28"/>
      <c r="AU35" s="28"/>
      <c r="AV35" s="28"/>
      <c r="AW35" s="28"/>
      <c r="AX35" s="28"/>
      <c r="AY35" s="28"/>
      <c r="AZ35" s="28"/>
      <c r="BA35" s="28"/>
      <c r="BB35" s="28"/>
      <c r="BC35" s="28"/>
      <c r="BD35" s="28"/>
      <c r="BE35" s="28"/>
      <c r="BF35" s="28"/>
      <c r="BG35" s="28"/>
      <c r="BH35" s="28"/>
      <c r="BI35" s="28"/>
      <c r="BJ35" s="28"/>
      <c r="BK35" s="28"/>
      <c r="BL35" s="28"/>
      <c r="BM35" s="28"/>
    </row>
    <row r="36" customFormat="false" ht="45" hidden="true" customHeight="true" outlineLevel="1" collapsed="false">
      <c r="A36" s="28"/>
      <c r="B36" s="121" t="str">
        <f aca="false">IF(ISTEXT(F36),_xlfn.CONCAT(C36,"P"),"")</f>
        <v/>
      </c>
      <c r="C36" s="122" t="str">
        <f aca="false">IFERROR(IF(AND((ISTEXT(F36)),E36&gt;0),_xlfn.CONCAT('1. Summary of Scheme'!$C$7,"_",D36,"_",E36),""),"")</f>
        <v/>
      </c>
      <c r="D36" s="123" t="e">
        <f aca="false">VLOOKUP(F36,'8.2 Lookups&amp;Forumlae2'!$B$7:$E$12,4,0)</f>
        <v>#N/A</v>
      </c>
      <c r="E36" s="123" t="str">
        <f aca="false">TEXT(IF(ISTEXT(F36),COUNTIF(F$8:F36,F36),""),"00")</f>
        <v/>
      </c>
      <c r="F36" s="124"/>
      <c r="G36" s="124"/>
      <c r="H36" s="125"/>
      <c r="I36" s="126"/>
      <c r="J36" s="126"/>
      <c r="K36" s="127"/>
      <c r="L36" s="131"/>
      <c r="M36" s="132"/>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c r="BM36" s="28"/>
    </row>
    <row r="37" customFormat="false" ht="45" hidden="true" customHeight="true" outlineLevel="1" collapsed="false">
      <c r="A37" s="28"/>
      <c r="B37" s="121" t="str">
        <f aca="false">IF(ISTEXT(F37),_xlfn.CONCAT(C37,"P"),"")</f>
        <v/>
      </c>
      <c r="C37" s="122" t="str">
        <f aca="false">IFERROR(IF(AND((ISTEXT(F37)),E37&gt;0),_xlfn.CONCAT('1. Summary of Scheme'!$C$7,"_",D37,"_",E37),""),"")</f>
        <v/>
      </c>
      <c r="D37" s="123" t="e">
        <f aca="false">VLOOKUP(F37,'8.2 Lookups&amp;Forumlae2'!$B$7:$E$12,4,0)</f>
        <v>#N/A</v>
      </c>
      <c r="E37" s="123" t="str">
        <f aca="false">TEXT(IF(ISTEXT(F37),COUNTIF(F$8:F37,F37),""),"00")</f>
        <v/>
      </c>
      <c r="F37" s="130"/>
      <c r="G37" s="130"/>
      <c r="H37" s="125"/>
      <c r="I37" s="126"/>
      <c r="J37" s="126"/>
      <c r="K37" s="127"/>
      <c r="L37" s="131"/>
      <c r="M37" s="132"/>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c r="AQ37" s="28"/>
      <c r="AR37" s="28"/>
      <c r="AS37" s="28"/>
      <c r="AT37" s="28"/>
      <c r="AU37" s="28"/>
      <c r="AV37" s="28"/>
      <c r="AW37" s="28"/>
      <c r="AX37" s="28"/>
      <c r="AY37" s="28"/>
      <c r="AZ37" s="28"/>
      <c r="BA37" s="28"/>
      <c r="BB37" s="28"/>
      <c r="BC37" s="28"/>
      <c r="BD37" s="28"/>
      <c r="BE37" s="28"/>
      <c r="BF37" s="28"/>
      <c r="BG37" s="28"/>
      <c r="BH37" s="28"/>
      <c r="BI37" s="28"/>
      <c r="BJ37" s="28"/>
      <c r="BK37" s="28"/>
      <c r="BL37" s="28"/>
      <c r="BM37" s="28"/>
    </row>
    <row r="38" customFormat="false" ht="45" hidden="true" customHeight="true" outlineLevel="1" collapsed="false">
      <c r="A38" s="28"/>
      <c r="B38" s="121" t="str">
        <f aca="false">IF(ISTEXT(F38),_xlfn.CONCAT(C38,"P"),"")</f>
        <v/>
      </c>
      <c r="C38" s="122" t="str">
        <f aca="false">IFERROR(IF(AND((ISTEXT(F38)),E38&gt;0),_xlfn.CONCAT('1. Summary of Scheme'!$C$7,"_",D38,"_",E38),""),"")</f>
        <v/>
      </c>
      <c r="D38" s="123" t="e">
        <f aca="false">VLOOKUP(F38,'8.2 Lookups&amp;Forumlae2'!$B$7:$E$12,4,0)</f>
        <v>#N/A</v>
      </c>
      <c r="E38" s="123" t="str">
        <f aca="false">TEXT(IF(ISTEXT(F38),COUNTIF(F$8:F38,F38),""),"00")</f>
        <v/>
      </c>
      <c r="F38" s="130"/>
      <c r="G38" s="130"/>
      <c r="H38" s="125"/>
      <c r="I38" s="126"/>
      <c r="J38" s="126"/>
      <c r="K38" s="127"/>
      <c r="L38" s="131"/>
      <c r="M38" s="132"/>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c r="AQ38" s="28"/>
      <c r="AR38" s="28"/>
      <c r="AS38" s="28"/>
      <c r="AT38" s="28"/>
      <c r="AU38" s="28"/>
      <c r="AV38" s="28"/>
      <c r="AW38" s="28"/>
      <c r="AX38" s="28"/>
      <c r="AY38" s="28"/>
      <c r="AZ38" s="28"/>
      <c r="BA38" s="28"/>
      <c r="BB38" s="28"/>
      <c r="BC38" s="28"/>
      <c r="BD38" s="28"/>
      <c r="BE38" s="28"/>
      <c r="BF38" s="28"/>
      <c r="BG38" s="28"/>
      <c r="BH38" s="28"/>
      <c r="BI38" s="28"/>
      <c r="BJ38" s="28"/>
      <c r="BK38" s="28"/>
      <c r="BL38" s="28"/>
      <c r="BM38" s="28"/>
    </row>
    <row r="39" customFormat="false" ht="45" hidden="true" customHeight="true" outlineLevel="1" collapsed="false">
      <c r="A39" s="28"/>
      <c r="B39" s="121" t="str">
        <f aca="false">IF(ISTEXT(F39),_xlfn.CONCAT(C39,"P"),"")</f>
        <v/>
      </c>
      <c r="C39" s="122" t="str">
        <f aca="false">IFERROR(IF(AND((ISTEXT(F39)),E39&gt;0),_xlfn.CONCAT('1. Summary of Scheme'!$C$7,"_",D39,"_",E39),""),"")</f>
        <v/>
      </c>
      <c r="D39" s="123" t="e">
        <f aca="false">VLOOKUP(F39,'8.2 Lookups&amp;Forumlae2'!$B$7:$E$12,4,0)</f>
        <v>#N/A</v>
      </c>
      <c r="E39" s="123" t="str">
        <f aca="false">TEXT(IF(ISTEXT(F39),COUNTIF(F$8:F39,F39),""),"00")</f>
        <v/>
      </c>
      <c r="F39" s="130"/>
      <c r="G39" s="130"/>
      <c r="H39" s="125"/>
      <c r="I39" s="126"/>
      <c r="J39" s="126"/>
      <c r="K39" s="127"/>
      <c r="L39" s="131"/>
      <c r="M39" s="132"/>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8"/>
      <c r="AN39" s="28"/>
      <c r="AO39" s="28"/>
      <c r="AP39" s="28"/>
      <c r="AQ39" s="28"/>
      <c r="AR39" s="28"/>
      <c r="AS39" s="28"/>
      <c r="AT39" s="28"/>
      <c r="AU39" s="28"/>
      <c r="AV39" s="28"/>
      <c r="AW39" s="28"/>
      <c r="AX39" s="28"/>
      <c r="AY39" s="28"/>
      <c r="AZ39" s="28"/>
      <c r="BA39" s="28"/>
      <c r="BB39" s="28"/>
      <c r="BC39" s="28"/>
      <c r="BD39" s="28"/>
      <c r="BE39" s="28"/>
      <c r="BF39" s="28"/>
      <c r="BG39" s="28"/>
      <c r="BH39" s="28"/>
      <c r="BI39" s="28"/>
      <c r="BJ39" s="28"/>
      <c r="BK39" s="28"/>
      <c r="BL39" s="28"/>
      <c r="BM39" s="28"/>
    </row>
    <row r="40" customFormat="false" ht="45" hidden="true" customHeight="true" outlineLevel="1" collapsed="false">
      <c r="A40" s="28"/>
      <c r="B40" s="121" t="str">
        <f aca="false">IF(ISTEXT(F40),_xlfn.CONCAT(C40,"P"),"")</f>
        <v/>
      </c>
      <c r="C40" s="122" t="str">
        <f aca="false">IFERROR(IF(AND((ISTEXT(F40)),E40&gt;0),_xlfn.CONCAT('1. Summary of Scheme'!$C$7,"_",D40,"_",E40),""),"")</f>
        <v/>
      </c>
      <c r="D40" s="123" t="e">
        <f aca="false">VLOOKUP(F40,'8.2 Lookups&amp;Forumlae2'!$B$7:$E$12,4,0)</f>
        <v>#N/A</v>
      </c>
      <c r="E40" s="123" t="str">
        <f aca="false">TEXT(IF(ISTEXT(F40),COUNTIF(F$8:F40,F40),""),"00")</f>
        <v/>
      </c>
      <c r="F40" s="130"/>
      <c r="G40" s="130"/>
      <c r="H40" s="125"/>
      <c r="I40" s="126"/>
      <c r="J40" s="126"/>
      <c r="K40" s="127"/>
      <c r="L40" s="131"/>
      <c r="M40" s="132"/>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8"/>
      <c r="AO40" s="28"/>
      <c r="AP40" s="28"/>
      <c r="AQ40" s="28"/>
      <c r="AR40" s="28"/>
      <c r="AS40" s="28"/>
      <c r="AT40" s="28"/>
      <c r="AU40" s="28"/>
      <c r="AV40" s="28"/>
      <c r="AW40" s="28"/>
      <c r="AX40" s="28"/>
      <c r="AY40" s="28"/>
      <c r="AZ40" s="28"/>
      <c r="BA40" s="28"/>
      <c r="BB40" s="28"/>
      <c r="BC40" s="28"/>
      <c r="BD40" s="28"/>
      <c r="BE40" s="28"/>
      <c r="BF40" s="28"/>
      <c r="BG40" s="28"/>
      <c r="BH40" s="28"/>
      <c r="BI40" s="28"/>
      <c r="BJ40" s="28"/>
      <c r="BK40" s="28"/>
      <c r="BL40" s="28"/>
      <c r="BM40" s="28"/>
    </row>
    <row r="41" customFormat="false" ht="45" hidden="true" customHeight="true" outlineLevel="1" collapsed="false">
      <c r="A41" s="28"/>
      <c r="B41" s="121" t="str">
        <f aca="false">IF(ISTEXT(F41),_xlfn.CONCAT(C41,"P"),"")</f>
        <v/>
      </c>
      <c r="C41" s="122" t="str">
        <f aca="false">IFERROR(IF(AND((ISTEXT(F41)),E41&gt;0),_xlfn.CONCAT('1. Summary of Scheme'!$C$7,"_",D41,"_",E41),""),"")</f>
        <v/>
      </c>
      <c r="D41" s="123" t="e">
        <f aca="false">VLOOKUP(F41,'8.2 Lookups&amp;Forumlae2'!$B$7:$E$12,4,0)</f>
        <v>#N/A</v>
      </c>
      <c r="E41" s="123" t="str">
        <f aca="false">TEXT(IF(ISTEXT(F41),COUNTIF(F$8:F41,F41),""),"00")</f>
        <v/>
      </c>
      <c r="F41" s="130"/>
      <c r="G41" s="130"/>
      <c r="H41" s="125"/>
      <c r="I41" s="126"/>
      <c r="J41" s="126"/>
      <c r="K41" s="127"/>
      <c r="L41" s="131"/>
      <c r="M41" s="132"/>
      <c r="N41" s="28"/>
    </row>
    <row r="42" customFormat="false" ht="45" hidden="true" customHeight="true" outlineLevel="1" collapsed="false">
      <c r="A42" s="28"/>
      <c r="B42" s="121" t="str">
        <f aca="false">IF(ISTEXT(F42),_xlfn.CONCAT(C42,"P"),"")</f>
        <v/>
      </c>
      <c r="C42" s="122" t="str">
        <f aca="false">IFERROR(IF(AND((ISTEXT(F42)),E42&gt;0),_xlfn.CONCAT('1. Summary of Scheme'!$C$7,"_",D42,"_",E42),""),"")</f>
        <v/>
      </c>
      <c r="D42" s="123" t="e">
        <f aca="false">VLOOKUP(F42,'8.2 Lookups&amp;Forumlae2'!$B$7:$E$12,4,0)</f>
        <v>#N/A</v>
      </c>
      <c r="E42" s="123" t="str">
        <f aca="false">TEXT(IF(ISTEXT(F42),COUNTIF(F$8:F42,F42),""),"00")</f>
        <v/>
      </c>
      <c r="F42" s="130"/>
      <c r="G42" s="130"/>
      <c r="H42" s="125"/>
      <c r="I42" s="126"/>
      <c r="J42" s="126"/>
      <c r="K42" s="127"/>
      <c r="L42" s="131"/>
      <c r="M42" s="132"/>
      <c r="N42" s="28"/>
    </row>
    <row r="43" customFormat="false" ht="15" hidden="false" customHeight="false" outlineLevel="0" collapsed="false"/>
    <row r="44" customFormat="false" ht="15" hidden="true" customHeight="false" outlineLevel="0" collapsed="false"/>
  </sheetData>
  <sheetProtection algorithmName="SHA-512" hashValue="+93euJQE74GfL9T8mR2txoppJ2c+wKSs9V4yiJ8/Hd7KgCx7aw6XXGxn4Ois1fo9dS8gde+VtTJmJ+g0Isu5fw==" saltValue="uh9UkkVS63hm6d3oiG5eEg==" spinCount="100000" sheet="true"/>
  <mergeCells count="45">
    <mergeCell ref="H2:J2"/>
    <mergeCell ref="H4:J4"/>
    <mergeCell ref="F5:L5"/>
    <mergeCell ref="B6:B7"/>
    <mergeCell ref="F6:G7"/>
    <mergeCell ref="H6:H7"/>
    <mergeCell ref="I6:I7"/>
    <mergeCell ref="J6:J7"/>
    <mergeCell ref="K6:K7"/>
    <mergeCell ref="L6:L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F32:G32"/>
    <mergeCell ref="F33:G33"/>
    <mergeCell ref="F34:G34"/>
    <mergeCell ref="F35:G35"/>
    <mergeCell ref="F36:G36"/>
    <mergeCell ref="F37:G37"/>
    <mergeCell ref="F38:G38"/>
    <mergeCell ref="F39:G39"/>
    <mergeCell ref="F40:G40"/>
    <mergeCell ref="F41:G41"/>
    <mergeCell ref="F42:G42"/>
  </mergeCells>
  <conditionalFormatting sqref="I19:J20 L19:M20 I31:J32 L31:M32">
    <cfRule type="expression" priority="2" aboveAverage="0" equalAverage="0" bottom="0" percent="0" rank="0" text="" dxfId="5">
      <formula>IF(#ref!="N", 1, 0)</formula>
    </cfRule>
  </conditionalFormatting>
  <conditionalFormatting sqref="K8:K42">
    <cfRule type="containsText" priority="3" operator="containsText" aboveAverage="0" equalAverage="0" bottom="0" percent="0" rank="0" text="Yes" dxfId="6">
      <formula>NOT(ISERROR(SEARCH("Yes",K8)))</formula>
    </cfRule>
    <cfRule type="containsText" priority="4" operator="containsText" aboveAverage="0" equalAverage="0" bottom="0" percent="0" rank="0" text="No" dxfId="7">
      <formula>NOT(ISERROR(SEARCH("No",K8)))</formula>
    </cfRule>
    <cfRule type="expression" priority="5" aboveAverage="0" equalAverage="0" bottom="0" percent="0" rank="0" text="" dxfId="8">
      <formula>IF(#ref!="N", 1, 0)</formula>
    </cfRule>
  </conditionalFormatting>
  <dataValidations count="3">
    <dataValidation allowBlank="true" errorStyle="stop" operator="between" showDropDown="false" showErrorMessage="true" showInputMessage="true" sqref="H8:H42" type="list">
      <formula1>"Existing,Design"</formula1>
      <formula2>0</formula2>
    </dataValidation>
    <dataValidation allowBlank="true" errorStyle="stop" operator="between" showDropDown="false" showErrorMessage="true" showInputMessage="true" sqref="K8:K42" type="list">
      <formula1>"Yes,No"</formula1>
      <formula2>0</formula2>
    </dataValidation>
    <dataValidation allowBlank="true" errorStyle="stop" operator="between" showDropDown="false" showErrorMessage="true" showInputMessage="true" sqref="F8:G42" type="list">
      <formula1>'8.2 Lookups&amp;Forumlae2'!$B$7:$B$12</formula1>
      <formula2>0</formula2>
    </dataValidation>
  </dataValidations>
  <printOptions headings="false" gridLines="false" gridLinesSet="true" horizontalCentered="false" verticalCentered="false"/>
  <pageMargins left="0.236111111111111" right="0.236111111111111" top="0.747916666666667" bottom="0.747916666666667" header="0.511811023622047" footer="0.511811023622047"/>
  <pageSetup paperSize="9" scale="100" fitToWidth="1" fitToHeight="0" pageOrder="downThenOver" orientation="landscape" blackAndWhite="false" draft="false" cellComments="non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S31"/>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0" ySplit="10" topLeftCell="A26" activePane="bottomLeft" state="frozen"/>
      <selection pane="topLeft" activeCell="A1" activeCellId="0" sqref="A1"/>
      <selection pane="bottomLeft" activeCell="M3" activeCellId="0" sqref="M3"/>
    </sheetView>
  </sheetViews>
  <sheetFormatPr defaultColWidth="9.4296875" defaultRowHeight="14.25" zeroHeight="true" outlineLevelRow="0" outlineLevelCol="0"/>
  <cols>
    <col collapsed="false" customWidth="true" hidden="false" outlineLevel="0" max="1" min="1" style="28" width="18.57"/>
    <col collapsed="false" customWidth="true" hidden="false" outlineLevel="0" max="2" min="2" style="28" width="11.57"/>
    <col collapsed="false" customWidth="true" hidden="false" outlineLevel="0" max="3" min="3" style="28" width="7.28"/>
    <col collapsed="false" customWidth="true" hidden="false" outlineLevel="0" max="4" min="4" style="28" width="37.28"/>
    <col collapsed="false" customWidth="true" hidden="false" outlineLevel="0" max="5" min="5" style="28" width="36.57"/>
    <col collapsed="false" customWidth="true" hidden="false" outlineLevel="0" max="6" min="6" style="28" width="37.71"/>
    <col collapsed="false" customWidth="true" hidden="false" outlineLevel="0" max="7" min="7" style="28" width="39.43"/>
    <col collapsed="false" customWidth="true" hidden="false" outlineLevel="0" max="8" min="8" style="28" width="35.57"/>
    <col collapsed="false" customWidth="true" hidden="false" outlineLevel="0" max="9" min="9" style="28" width="1.43"/>
    <col collapsed="false" customWidth="true" hidden="false" outlineLevel="0" max="13" min="10" style="28" width="21.71"/>
    <col collapsed="false" customWidth="true" hidden="false" outlineLevel="0" max="14" min="14" style="28" width="3.28"/>
    <col collapsed="false" customWidth="true" hidden="true" outlineLevel="0" max="15" min="15" style="28" width="7.57"/>
    <col collapsed="false" customWidth="true" hidden="true" outlineLevel="0" max="16" min="16" style="28" width="12"/>
    <col collapsed="false" customWidth="true" hidden="true" outlineLevel="0" max="17" min="17" style="28" width="7"/>
    <col collapsed="false" customWidth="false" hidden="true" outlineLevel="0" max="18" min="18" style="28" width="9.43"/>
    <col collapsed="false" customWidth="true" hidden="true" outlineLevel="0" max="19" min="19" style="28" width="7.57"/>
    <col collapsed="false" customWidth="true" hidden="true" outlineLevel="0" max="20" min="20" style="28" width="11.71"/>
    <col collapsed="false" customWidth="true" hidden="true" outlineLevel="0" max="53" min="21" style="28" width="9.14"/>
    <col collapsed="false" customWidth="false" hidden="false" outlineLevel="0" max="1024" min="54" style="28" width="9.43"/>
  </cols>
  <sheetData>
    <row r="1" customFormat="false" ht="7.5" hidden="false" customHeight="true" outlineLevel="0" collapsed="false">
      <c r="B1" s="104"/>
      <c r="C1" s="104"/>
      <c r="K1" s="133"/>
      <c r="L1" s="133"/>
      <c r="M1" s="133"/>
      <c r="N1" s="134"/>
      <c r="O1" s="135"/>
      <c r="P1" s="135"/>
      <c r="Q1" s="135"/>
      <c r="R1" s="135"/>
    </row>
    <row r="2" customFormat="false" ht="28.5" hidden="false" customHeight="true" outlineLevel="0" collapsed="false">
      <c r="B2" s="104"/>
      <c r="C2" s="104"/>
      <c r="E2" s="136" t="s">
        <v>0</v>
      </c>
      <c r="F2" s="136"/>
      <c r="G2" s="136"/>
      <c r="K2" s="133"/>
      <c r="L2" s="133"/>
      <c r="M2" s="133"/>
      <c r="N2" s="134"/>
      <c r="O2" s="135"/>
      <c r="P2" s="135"/>
      <c r="Q2" s="135"/>
      <c r="R2" s="135"/>
    </row>
    <row r="3" customFormat="false" ht="9.75" hidden="false" customHeight="true" outlineLevel="0" collapsed="false">
      <c r="B3" s="104"/>
      <c r="C3" s="104"/>
      <c r="F3" s="109"/>
      <c r="K3" s="133"/>
      <c r="L3" s="133"/>
      <c r="M3" s="133"/>
      <c r="N3" s="134"/>
      <c r="O3" s="135"/>
      <c r="P3" s="135"/>
      <c r="Q3" s="135"/>
      <c r="R3" s="135"/>
    </row>
    <row r="4" customFormat="false" ht="24" hidden="false" customHeight="true" outlineLevel="0" collapsed="false">
      <c r="B4" s="104"/>
      <c r="C4" s="104"/>
      <c r="E4" s="136" t="s">
        <v>88</v>
      </c>
      <c r="F4" s="136"/>
      <c r="G4" s="136"/>
      <c r="K4" s="133"/>
      <c r="L4" s="133"/>
      <c r="M4" s="133"/>
      <c r="N4" s="134"/>
      <c r="O4" s="135"/>
      <c r="P4" s="135"/>
      <c r="Q4" s="135"/>
      <c r="R4" s="135"/>
    </row>
    <row r="5" customFormat="false" ht="12.75" hidden="false" customHeight="true" outlineLevel="0" collapsed="false">
      <c r="B5" s="104"/>
      <c r="C5" s="104"/>
      <c r="K5" s="133"/>
      <c r="L5" s="133"/>
      <c r="M5" s="133"/>
      <c r="N5" s="134"/>
      <c r="O5" s="135"/>
      <c r="P5" s="135"/>
      <c r="Q5" s="135"/>
      <c r="R5" s="135"/>
    </row>
    <row r="6" customFormat="false" ht="18.75" hidden="false" customHeight="true" outlineLevel="0" collapsed="false">
      <c r="A6" s="137" t="s">
        <v>89</v>
      </c>
      <c r="B6" s="137" t="s">
        <v>90</v>
      </c>
      <c r="C6" s="137" t="s">
        <v>62</v>
      </c>
      <c r="D6" s="137" t="s">
        <v>91</v>
      </c>
      <c r="E6" s="138" t="s">
        <v>92</v>
      </c>
      <c r="F6" s="137" t="s">
        <v>93</v>
      </c>
      <c r="G6" s="137" t="s">
        <v>94</v>
      </c>
      <c r="H6" s="137" t="s">
        <v>95</v>
      </c>
      <c r="I6" s="139"/>
      <c r="J6" s="137" t="s">
        <v>66</v>
      </c>
      <c r="K6" s="137"/>
      <c r="L6" s="137" t="s">
        <v>67</v>
      </c>
      <c r="M6" s="137"/>
      <c r="N6" s="140"/>
    </row>
    <row r="7" customFormat="false" ht="18" hidden="false" customHeight="true" outlineLevel="0" collapsed="false">
      <c r="A7" s="137"/>
      <c r="B7" s="137"/>
      <c r="C7" s="137"/>
      <c r="D7" s="137"/>
      <c r="E7" s="141" t="s">
        <v>96</v>
      </c>
      <c r="F7" s="142" t="n">
        <v>0</v>
      </c>
      <c r="G7" s="143" t="n">
        <v>1</v>
      </c>
      <c r="H7" s="144" t="n">
        <v>2</v>
      </c>
      <c r="I7" s="145"/>
      <c r="J7" s="137"/>
      <c r="K7" s="137"/>
      <c r="L7" s="137"/>
      <c r="M7" s="137"/>
      <c r="N7" s="140"/>
    </row>
    <row r="8" customFormat="false" ht="33" hidden="false" customHeight="true" outlineLevel="0" collapsed="false">
      <c r="A8" s="137"/>
      <c r="B8" s="137"/>
      <c r="C8" s="137"/>
      <c r="D8" s="137"/>
      <c r="E8" s="141"/>
      <c r="F8" s="142"/>
      <c r="G8" s="143"/>
      <c r="H8" s="144"/>
      <c r="I8" s="146"/>
      <c r="J8" s="147" t="s">
        <v>97</v>
      </c>
      <c r="K8" s="148" t="s">
        <v>98</v>
      </c>
      <c r="L8" s="147" t="s">
        <v>97</v>
      </c>
      <c r="M8" s="148" t="s">
        <v>98</v>
      </c>
      <c r="N8" s="140"/>
      <c r="O8" s="149" t="n">
        <v>14</v>
      </c>
      <c r="P8" s="149" t="n">
        <v>16</v>
      </c>
      <c r="Q8" s="149" t="n">
        <v>18</v>
      </c>
      <c r="R8" s="149" t="n">
        <v>21</v>
      </c>
      <c r="S8" s="104"/>
    </row>
    <row r="9" customFormat="false" ht="15" hidden="true" customHeight="true" outlineLevel="0" collapsed="false">
      <c r="A9" s="150"/>
      <c r="B9" s="150"/>
      <c r="C9" s="150"/>
      <c r="D9" s="150"/>
      <c r="E9" s="145"/>
      <c r="F9" s="145"/>
      <c r="G9" s="145"/>
      <c r="H9" s="145"/>
      <c r="I9" s="145"/>
      <c r="J9" s="151"/>
      <c r="K9" s="152"/>
      <c r="M9" s="152"/>
      <c r="N9" s="152"/>
      <c r="O9" s="149"/>
      <c r="P9" s="149"/>
      <c r="Q9" s="149"/>
      <c r="R9" s="149"/>
    </row>
    <row r="10" customFormat="false" ht="4.5" hidden="false" customHeight="true" outlineLevel="0" collapsed="false">
      <c r="A10" s="150"/>
      <c r="B10" s="150"/>
      <c r="C10" s="150"/>
      <c r="D10" s="150"/>
      <c r="E10" s="145"/>
      <c r="F10" s="145"/>
      <c r="G10" s="145"/>
      <c r="H10" s="145"/>
      <c r="I10" s="145"/>
      <c r="J10" s="151"/>
      <c r="K10" s="152"/>
      <c r="L10" s="151"/>
      <c r="M10" s="152"/>
      <c r="N10" s="153"/>
    </row>
    <row r="11" customFormat="false" ht="18" hidden="false" customHeight="true" outlineLevel="0" collapsed="false">
      <c r="A11" s="154" t="s">
        <v>99</v>
      </c>
      <c r="B11" s="155"/>
      <c r="C11" s="155"/>
      <c r="D11" s="155"/>
      <c r="E11" s="156"/>
      <c r="F11" s="156"/>
      <c r="G11" s="156"/>
      <c r="H11" s="156"/>
      <c r="I11" s="157"/>
      <c r="J11" s="157"/>
      <c r="K11" s="158"/>
      <c r="L11" s="157"/>
      <c r="M11" s="159"/>
    </row>
    <row r="12" customFormat="false" ht="6.75" hidden="false" customHeight="true" outlineLevel="0" collapsed="false">
      <c r="B12" s="104"/>
      <c r="C12" s="104"/>
      <c r="K12" s="63"/>
      <c r="M12" s="160"/>
      <c r="N12" s="160"/>
    </row>
    <row r="13" s="167" customFormat="true" ht="87.75" hidden="false" customHeight="true" outlineLevel="0" collapsed="false">
      <c r="A13" s="161" t="s">
        <v>100</v>
      </c>
      <c r="B13" s="162" t="s">
        <v>101</v>
      </c>
      <c r="C13" s="162" t="s">
        <v>102</v>
      </c>
      <c r="D13" s="163" t="s">
        <v>103</v>
      </c>
      <c r="E13" s="164" t="s">
        <v>104</v>
      </c>
      <c r="F13" s="163" t="s">
        <v>105</v>
      </c>
      <c r="G13" s="163" t="s">
        <v>106</v>
      </c>
      <c r="H13" s="163" t="s">
        <v>107</v>
      </c>
      <c r="I13" s="132"/>
      <c r="J13" s="165"/>
      <c r="K13" s="166"/>
      <c r="L13" s="165"/>
      <c r="M13" s="166"/>
      <c r="N13" s="140"/>
    </row>
    <row r="14" s="167" customFormat="true" ht="74.25" hidden="false" customHeight="true" outlineLevel="0" collapsed="false">
      <c r="A14" s="161" t="s">
        <v>108</v>
      </c>
      <c r="B14" s="162" t="s">
        <v>101</v>
      </c>
      <c r="C14" s="162" t="s">
        <v>109</v>
      </c>
      <c r="D14" s="163" t="s">
        <v>110</v>
      </c>
      <c r="E14" s="164" t="s">
        <v>104</v>
      </c>
      <c r="F14" s="163" t="s">
        <v>111</v>
      </c>
      <c r="G14" s="163" t="s">
        <v>112</v>
      </c>
      <c r="H14" s="163" t="s">
        <v>113</v>
      </c>
      <c r="I14" s="132"/>
      <c r="J14" s="165"/>
      <c r="K14" s="166"/>
      <c r="L14" s="165"/>
      <c r="M14" s="166"/>
      <c r="N14" s="140"/>
    </row>
    <row r="15" customFormat="false" ht="165" hidden="false" customHeight="true" outlineLevel="0" collapsed="false">
      <c r="A15" s="161" t="s">
        <v>114</v>
      </c>
      <c r="B15" s="168" t="s">
        <v>115</v>
      </c>
      <c r="C15" s="168" t="s">
        <v>116</v>
      </c>
      <c r="D15" s="163" t="s">
        <v>117</v>
      </c>
      <c r="E15" s="169" t="s">
        <v>118</v>
      </c>
      <c r="F15" s="163" t="s">
        <v>119</v>
      </c>
      <c r="G15" s="163" t="s">
        <v>120</v>
      </c>
      <c r="H15" s="170" t="s">
        <v>121</v>
      </c>
      <c r="I15" s="171"/>
      <c r="J15" s="165"/>
      <c r="K15" s="166"/>
      <c r="L15" s="165"/>
      <c r="M15" s="166"/>
      <c r="N15" s="140"/>
    </row>
    <row r="16" customFormat="false" ht="58.5" hidden="false" customHeight="true" outlineLevel="0" collapsed="false">
      <c r="A16" s="161" t="s">
        <v>122</v>
      </c>
      <c r="B16" s="168" t="s">
        <v>123</v>
      </c>
      <c r="C16" s="168" t="s">
        <v>124</v>
      </c>
      <c r="D16" s="163" t="s">
        <v>125</v>
      </c>
      <c r="E16" s="164" t="s">
        <v>126</v>
      </c>
      <c r="F16" s="170" t="s">
        <v>127</v>
      </c>
      <c r="G16" s="170" t="s">
        <v>128</v>
      </c>
      <c r="H16" s="170" t="s">
        <v>129</v>
      </c>
      <c r="I16" s="171"/>
      <c r="J16" s="165"/>
      <c r="K16" s="166"/>
      <c r="L16" s="165"/>
      <c r="M16" s="166"/>
      <c r="N16" s="140"/>
    </row>
    <row r="17" customFormat="false" ht="87.75" hidden="false" customHeight="true" outlineLevel="0" collapsed="false">
      <c r="A17" s="161" t="s">
        <v>130</v>
      </c>
      <c r="B17" s="168" t="s">
        <v>115</v>
      </c>
      <c r="C17" s="168" t="s">
        <v>131</v>
      </c>
      <c r="D17" s="163" t="s">
        <v>132</v>
      </c>
      <c r="E17" s="169" t="s">
        <v>133</v>
      </c>
      <c r="F17" s="163" t="s">
        <v>134</v>
      </c>
      <c r="G17" s="163" t="s">
        <v>135</v>
      </c>
      <c r="H17" s="163" t="s">
        <v>136</v>
      </c>
      <c r="I17" s="171"/>
      <c r="J17" s="165"/>
      <c r="K17" s="166"/>
      <c r="L17" s="165"/>
      <c r="M17" s="166"/>
      <c r="N17" s="140"/>
    </row>
    <row r="18" customFormat="false" ht="109.5" hidden="false" customHeight="true" outlineLevel="0" collapsed="false">
      <c r="A18" s="161" t="s">
        <v>137</v>
      </c>
      <c r="B18" s="168" t="s">
        <v>123</v>
      </c>
      <c r="C18" s="168" t="s">
        <v>138</v>
      </c>
      <c r="D18" s="163" t="s">
        <v>139</v>
      </c>
      <c r="E18" s="164" t="s">
        <v>140</v>
      </c>
      <c r="F18" s="170" t="s">
        <v>141</v>
      </c>
      <c r="G18" s="170" t="s">
        <v>142</v>
      </c>
      <c r="H18" s="170" t="s">
        <v>143</v>
      </c>
      <c r="I18" s="171"/>
      <c r="J18" s="165"/>
      <c r="K18" s="166"/>
      <c r="L18" s="165"/>
      <c r="M18" s="166"/>
      <c r="N18" s="140"/>
    </row>
    <row r="19" customFormat="false" ht="107.25" hidden="false" customHeight="true" outlineLevel="0" collapsed="false">
      <c r="A19" s="161" t="s">
        <v>144</v>
      </c>
      <c r="B19" s="168" t="s">
        <v>123</v>
      </c>
      <c r="C19" s="168" t="s">
        <v>145</v>
      </c>
      <c r="D19" s="163" t="s">
        <v>146</v>
      </c>
      <c r="E19" s="164" t="s">
        <v>147</v>
      </c>
      <c r="F19" s="170" t="s">
        <v>148</v>
      </c>
      <c r="G19" s="170" t="s">
        <v>149</v>
      </c>
      <c r="H19" s="170" t="s">
        <v>150</v>
      </c>
      <c r="I19" s="171"/>
      <c r="J19" s="165"/>
      <c r="K19" s="166"/>
      <c r="L19" s="165"/>
      <c r="M19" s="166"/>
      <c r="N19" s="140"/>
    </row>
    <row r="20" customFormat="false" ht="87" hidden="false" customHeight="true" outlineLevel="0" collapsed="false">
      <c r="A20" s="161" t="s">
        <v>151</v>
      </c>
      <c r="B20" s="162" t="s">
        <v>101</v>
      </c>
      <c r="C20" s="162" t="s">
        <v>152</v>
      </c>
      <c r="D20" s="163" t="s">
        <v>153</v>
      </c>
      <c r="E20" s="169" t="s">
        <v>154</v>
      </c>
      <c r="F20" s="163" t="s">
        <v>155</v>
      </c>
      <c r="G20" s="163" t="s">
        <v>156</v>
      </c>
      <c r="H20" s="163" t="s">
        <v>157</v>
      </c>
      <c r="I20" s="171"/>
      <c r="J20" s="165"/>
      <c r="K20" s="166"/>
      <c r="L20" s="165"/>
      <c r="M20" s="166"/>
      <c r="N20" s="140"/>
    </row>
    <row r="21" customFormat="false" ht="81.75" hidden="false" customHeight="true" outlineLevel="0" collapsed="false">
      <c r="A21" s="161" t="s">
        <v>158</v>
      </c>
      <c r="B21" s="162" t="s">
        <v>101</v>
      </c>
      <c r="C21" s="162" t="s">
        <v>159</v>
      </c>
      <c r="D21" s="163" t="s">
        <v>160</v>
      </c>
      <c r="E21" s="169" t="s">
        <v>161</v>
      </c>
      <c r="F21" s="163" t="s">
        <v>162</v>
      </c>
      <c r="G21" s="163" t="s">
        <v>163</v>
      </c>
      <c r="H21" s="163" t="s">
        <v>164</v>
      </c>
      <c r="I21" s="172"/>
      <c r="J21" s="165"/>
      <c r="K21" s="166"/>
      <c r="L21" s="165"/>
      <c r="M21" s="166"/>
      <c r="N21" s="140"/>
    </row>
    <row r="22" customFormat="false" ht="88.5" hidden="false" customHeight="true" outlineLevel="0" collapsed="false">
      <c r="A22" s="161" t="s">
        <v>165</v>
      </c>
      <c r="B22" s="168" t="s">
        <v>123</v>
      </c>
      <c r="C22" s="168" t="s">
        <v>166</v>
      </c>
      <c r="D22" s="163" t="s">
        <v>167</v>
      </c>
      <c r="E22" s="169" t="s">
        <v>168</v>
      </c>
      <c r="F22" s="163" t="s">
        <v>169</v>
      </c>
      <c r="G22" s="163" t="s">
        <v>170</v>
      </c>
      <c r="H22" s="163" t="s">
        <v>171</v>
      </c>
      <c r="I22" s="171"/>
      <c r="J22" s="165"/>
      <c r="K22" s="166"/>
      <c r="L22" s="165"/>
      <c r="M22" s="166"/>
      <c r="N22" s="140"/>
    </row>
    <row r="23" customFormat="false" ht="132" hidden="false" customHeight="true" outlineLevel="0" collapsed="false">
      <c r="A23" s="161" t="s">
        <v>172</v>
      </c>
      <c r="B23" s="168" t="s">
        <v>123</v>
      </c>
      <c r="C23" s="168" t="s">
        <v>173</v>
      </c>
      <c r="D23" s="163" t="s">
        <v>174</v>
      </c>
      <c r="E23" s="164" t="s">
        <v>175</v>
      </c>
      <c r="F23" s="170" t="s">
        <v>176</v>
      </c>
      <c r="G23" s="170" t="s">
        <v>177</v>
      </c>
      <c r="H23" s="170" t="s">
        <v>178</v>
      </c>
      <c r="I23" s="171"/>
      <c r="J23" s="165"/>
      <c r="K23" s="166"/>
      <c r="L23" s="165"/>
      <c r="M23" s="166"/>
      <c r="N23" s="140"/>
    </row>
    <row r="24" customFormat="false" ht="63" hidden="false" customHeight="true" outlineLevel="0" collapsed="false">
      <c r="A24" s="161" t="s">
        <v>179</v>
      </c>
      <c r="B24" s="162" t="s">
        <v>115</v>
      </c>
      <c r="C24" s="162" t="s">
        <v>180</v>
      </c>
      <c r="D24" s="170" t="s">
        <v>181</v>
      </c>
      <c r="E24" s="164" t="s">
        <v>182</v>
      </c>
      <c r="F24" s="170" t="s">
        <v>183</v>
      </c>
      <c r="G24" s="170" t="s">
        <v>184</v>
      </c>
      <c r="H24" s="170" t="s">
        <v>185</v>
      </c>
      <c r="I24" s="173"/>
      <c r="J24" s="165"/>
      <c r="K24" s="166"/>
      <c r="L24" s="165"/>
      <c r="M24" s="166"/>
      <c r="N24" s="140"/>
    </row>
    <row r="25" customFormat="false" ht="71.25" hidden="false" customHeight="true" outlineLevel="0" collapsed="false">
      <c r="A25" s="161" t="s">
        <v>186</v>
      </c>
      <c r="B25" s="162" t="s">
        <v>115</v>
      </c>
      <c r="C25" s="162" t="s">
        <v>187</v>
      </c>
      <c r="D25" s="170" t="s">
        <v>188</v>
      </c>
      <c r="E25" s="164" t="s">
        <v>189</v>
      </c>
      <c r="F25" s="170" t="s">
        <v>190</v>
      </c>
      <c r="G25" s="170" t="s">
        <v>191</v>
      </c>
      <c r="H25" s="170" t="s">
        <v>192</v>
      </c>
      <c r="I25" s="173"/>
      <c r="J25" s="165"/>
      <c r="K25" s="166"/>
      <c r="L25" s="165"/>
      <c r="M25" s="166"/>
      <c r="N25" s="140"/>
    </row>
    <row r="26" customFormat="false" ht="133.5" hidden="false" customHeight="true" outlineLevel="0" collapsed="false">
      <c r="A26" s="161" t="s">
        <v>193</v>
      </c>
      <c r="B26" s="168" t="s">
        <v>115</v>
      </c>
      <c r="C26" s="168" t="s">
        <v>194</v>
      </c>
      <c r="D26" s="170" t="s">
        <v>195</v>
      </c>
      <c r="E26" s="164" t="s">
        <v>196</v>
      </c>
      <c r="F26" s="170" t="s">
        <v>197</v>
      </c>
      <c r="G26" s="170" t="s">
        <v>198</v>
      </c>
      <c r="H26" s="170" t="s">
        <v>199</v>
      </c>
      <c r="I26" s="171"/>
      <c r="J26" s="165"/>
      <c r="K26" s="166"/>
      <c r="L26" s="165"/>
      <c r="M26" s="166"/>
      <c r="N26" s="174"/>
    </row>
    <row r="27" customFormat="false" ht="169.5" hidden="false" customHeight="true" outlineLevel="0" collapsed="false">
      <c r="A27" s="161" t="s">
        <v>200</v>
      </c>
      <c r="B27" s="168" t="s">
        <v>123</v>
      </c>
      <c r="C27" s="168" t="s">
        <v>201</v>
      </c>
      <c r="D27" s="170" t="s">
        <v>202</v>
      </c>
      <c r="E27" s="164" t="s">
        <v>196</v>
      </c>
      <c r="F27" s="170" t="s">
        <v>197</v>
      </c>
      <c r="G27" s="170" t="s">
        <v>198</v>
      </c>
      <c r="H27" s="170" t="s">
        <v>199</v>
      </c>
      <c r="I27" s="171"/>
      <c r="J27" s="165"/>
      <c r="K27" s="166"/>
      <c r="L27" s="165"/>
      <c r="M27" s="166"/>
      <c r="N27" s="174"/>
    </row>
    <row r="28" customFormat="false" ht="81" hidden="false" customHeight="true" outlineLevel="0" collapsed="false">
      <c r="A28" s="161" t="s">
        <v>203</v>
      </c>
      <c r="B28" s="162" t="s">
        <v>101</v>
      </c>
      <c r="C28" s="168" t="s">
        <v>204</v>
      </c>
      <c r="D28" s="170" t="s">
        <v>205</v>
      </c>
      <c r="E28" s="164" t="s">
        <v>206</v>
      </c>
      <c r="F28" s="170" t="s">
        <v>207</v>
      </c>
      <c r="G28" s="170" t="s">
        <v>208</v>
      </c>
      <c r="H28" s="170" t="s">
        <v>209</v>
      </c>
      <c r="I28" s="173"/>
      <c r="J28" s="165"/>
      <c r="K28" s="166"/>
      <c r="L28" s="165"/>
      <c r="M28" s="166"/>
    </row>
    <row r="29" customFormat="false" ht="14.25" hidden="false" customHeight="true" outlineLevel="0" collapsed="false"/>
    <row r="30" s="175" customFormat="true" ht="14.25" hidden="false" customHeight="true" outlineLevel="0" collapsed="false">
      <c r="A30" s="28"/>
      <c r="B30" s="28"/>
      <c r="C30" s="28"/>
      <c r="D30" s="28"/>
      <c r="E30" s="28"/>
      <c r="F30" s="28"/>
      <c r="G30" s="28"/>
      <c r="H30" s="28"/>
      <c r="I30" s="28"/>
      <c r="J30" s="175" t="n">
        <f aca="false">COUNTIF(J13:J28,"C")</f>
        <v>0</v>
      </c>
      <c r="L30" s="175" t="n">
        <f aca="false">COUNTIF(L13:L28,"C")</f>
        <v>0</v>
      </c>
      <c r="N30" s="175" t="n">
        <f aca="false">J30+L30</f>
        <v>0</v>
      </c>
    </row>
    <row r="31" customFormat="false" ht="14.25" hidden="false" customHeight="true" outlineLevel="0" collapsed="false"/>
  </sheetData>
  <sheetProtection algorithmName="SHA-512" hashValue="uSWCXK5E83eVKlwY8TbkAKEM655MGSlYtw9rp9ZxXT06kCB4n3Oq/k1GgsXCdpd8p854ocx91xFAxUd/J+4B7g==" saltValue="diLm0sA0ODAyCjpIi6CxeA==" spinCount="100000" sheet="true" scenarios="true" insertHyperlinks="false" autoFilter="false"/>
  <mergeCells count="12">
    <mergeCell ref="E2:G2"/>
    <mergeCell ref="E4:G4"/>
    <mergeCell ref="A6:A8"/>
    <mergeCell ref="B6:B8"/>
    <mergeCell ref="C6:C8"/>
    <mergeCell ref="D6:D8"/>
    <mergeCell ref="J6:K7"/>
    <mergeCell ref="L6:M7"/>
    <mergeCell ref="E7:E8"/>
    <mergeCell ref="F7:F8"/>
    <mergeCell ref="G7:G8"/>
    <mergeCell ref="H7:H8"/>
  </mergeCells>
  <conditionalFormatting sqref="B24:I25 K24:K25 M24:N25">
    <cfRule type="expression" priority="2" aboveAverage="0" equalAverage="0" bottom="0" percent="0" rank="0" text="" dxfId="9">
      <formula>#ref!="N"</formula>
    </cfRule>
  </conditionalFormatting>
  <conditionalFormatting sqref="D28:I28 K28 M28">
    <cfRule type="expression" priority="3" aboveAverage="0" equalAverage="0" bottom="0" percent="0" rank="0" text="" dxfId="10">
      <formula>#ref!="N"</formula>
    </cfRule>
  </conditionalFormatting>
  <dataValidations count="2">
    <dataValidation allowBlank="true" errorStyle="stop" operator="between" showDropDown="false" showErrorMessage="true" showInputMessage="true" sqref="J13:J14 L13:L14 J17 L17 J19 L19 J22 L22 J24:J25 L24:L25" type="list">
      <formula1>'8.1 Lookups&amp;Formulae1'!$K$354:$K$358</formula1>
      <formula2>0</formula2>
    </dataValidation>
    <dataValidation allowBlank="true" errorStyle="stop" operator="between" showDropDown="false" showErrorMessage="true" showInputMessage="true" sqref="J15:J16 L15:L16 J18 L18 J20:J21 L20:L21 J23 L23 J26:J28 L26:L28" type="list">
      <formula1>'8.1 Lookups&amp;Formulae1'!$I$354:$I$357</formula1>
      <formula2>0</formula2>
    </dataValidation>
  </dataValidations>
  <printOptions headings="false" gridLines="false" gridLinesSet="true" horizontalCentered="false" verticalCentered="false"/>
  <pageMargins left="0.25" right="0.25" top="0.75" bottom="0.75" header="0.511811023622047" footer="0.511811023622047"/>
  <pageSetup paperSize="8" scale="100" fitToWidth="1" fitToHeight="0" pageOrder="downThenOver" orientation="landscape" blackAndWhite="false" draft="false" cellComments="none" horizontalDpi="300" verticalDpi="300" copies="1"/>
  <headerFooter differentFirst="false" differentOddEven="false">
    <oddHeader/>
    <oddFooter/>
  </headerFooter>
  <drawing r:id="rId1"/>
  <extLst>
    <ext xmlns:x14="http://schemas.microsoft.com/office/spreadsheetml/2009/9/main" uri="{78C0D931-6437-407d-A8EE-F0AAD7539E65}">
      <x14:conditionalFormattings>
        <x14:conditionalFormatting xmlns:xm="http://schemas.microsoft.com/office/excel/2006/main">
          <x14:cfRule type="expression" priority="4" id="{F6279C97-BB6B-4E77-BF11-D63FBB46CA6F}">
            <xm:f>'1. summary of scheme'!#ref!="Critical Check"</xm:f>
            <x14:dxf>
              <font>
                <strike val="1"/>
                <color rgb="FFBFBFBF"/>
              </font>
            </x14:dxf>
          </x14:cfRule>
          <xm:sqref>C28</xm:sqref>
        </x14:conditionalFormatting>
      </x14:conditionalFormatting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BM43"/>
  <sheetViews>
    <sheetView showFormulas="false" showGridLines="true" showRowColHeaders="true" showZeros="true" rightToLeft="false" tabSelected="false" showOutlineSymbols="true" defaultGridColor="true" view="normal" topLeftCell="B1" colorId="64" zoomScale="70" zoomScaleNormal="70" zoomScalePageLayoutView="100" workbookViewId="0">
      <selection pane="topLeft" activeCell="F8" activeCellId="0" sqref="F8"/>
    </sheetView>
  </sheetViews>
  <sheetFormatPr defaultColWidth="8.57421875" defaultRowHeight="15" zeroHeight="true" outlineLevelRow="1" outlineLevelCol="0"/>
  <cols>
    <col collapsed="false" customWidth="false" hidden="true" outlineLevel="0" max="1" min="1" style="0" width="8.57"/>
    <col collapsed="false" customWidth="true" hidden="false" outlineLevel="0" max="2" min="2" style="28" width="23"/>
    <col collapsed="false" customWidth="true" hidden="true" outlineLevel="0" max="3" min="3" style="28" width="21.28"/>
    <col collapsed="false" customWidth="true" hidden="true" outlineLevel="0" max="5" min="4" style="28" width="11.43"/>
    <col collapsed="false" customWidth="true" hidden="false" outlineLevel="0" max="6" min="6" style="102" width="11.43"/>
    <col collapsed="false" customWidth="true" hidden="false" outlineLevel="0" max="7" min="7" style="102" width="67.43"/>
    <col collapsed="false" customWidth="true" hidden="false" outlineLevel="0" max="8" min="8" style="103" width="21"/>
    <col collapsed="false" customWidth="true" hidden="false" outlineLevel="0" max="9" min="9" style="102" width="36.57"/>
    <col collapsed="false" customWidth="true" hidden="false" outlineLevel="0" max="10" min="10" style="102" width="41.43"/>
    <col collapsed="false" customWidth="true" hidden="false" outlineLevel="0" max="11" min="11" style="102" width="27.42"/>
    <col collapsed="false" customWidth="true" hidden="false" outlineLevel="0" max="12" min="12" style="102" width="103.57"/>
    <col collapsed="false" customWidth="true" hidden="false" outlineLevel="0" max="13" min="13" style="102" width="18.28"/>
    <col collapsed="false" customWidth="true" hidden="true" outlineLevel="0" max="14" min="14" style="0" width="10.43"/>
    <col collapsed="false" customWidth="true" hidden="true" outlineLevel="0" max="15" min="15" style="0" width="20.57"/>
    <col collapsed="false" customWidth="true" hidden="true" outlineLevel="0" max="16" min="16" style="0" width="18.57"/>
    <col collapsed="false" customWidth="true" hidden="true" outlineLevel="0" max="22" min="17" style="0" width="14.43"/>
    <col collapsed="false" customWidth="true" hidden="true" outlineLevel="0" max="75" min="23" style="0" width="9.14"/>
    <col collapsed="false" customWidth="false" hidden="true" outlineLevel="0" max="1024" min="76" style="0" width="8.57"/>
  </cols>
  <sheetData>
    <row r="1" customFormat="false" ht="15" hidden="false" customHeight="false" outlineLevel="0" collapsed="false">
      <c r="A1" s="28"/>
      <c r="F1" s="28"/>
      <c r="G1" s="28"/>
      <c r="H1" s="104"/>
      <c r="I1" s="28"/>
      <c r="J1" s="28"/>
      <c r="K1" s="28"/>
      <c r="L1" s="28"/>
      <c r="M1" s="28"/>
    </row>
    <row r="2" customFormat="false" ht="45" hidden="false" customHeight="true" outlineLevel="0" collapsed="false">
      <c r="A2" s="28"/>
      <c r="F2" s="28"/>
      <c r="G2" s="28"/>
      <c r="H2" s="105" t="s">
        <v>0</v>
      </c>
      <c r="I2" s="105"/>
      <c r="J2" s="105"/>
      <c r="K2" s="106"/>
      <c r="L2" s="28"/>
      <c r="M2" s="28"/>
    </row>
    <row r="3" customFormat="false" ht="26.25" hidden="false" customHeight="true" outlineLevel="0" collapsed="false">
      <c r="A3" s="28"/>
      <c r="F3" s="28"/>
      <c r="G3" s="28"/>
      <c r="H3" s="104"/>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row>
    <row r="4" customFormat="false" ht="36.75" hidden="false" customHeight="true" outlineLevel="0" collapsed="false">
      <c r="A4" s="28"/>
      <c r="B4" s="107"/>
      <c r="C4" s="107"/>
      <c r="D4" s="107"/>
      <c r="E4" s="107"/>
      <c r="F4" s="107"/>
      <c r="G4" s="107"/>
      <c r="H4" s="105" t="s">
        <v>210</v>
      </c>
      <c r="I4" s="105"/>
      <c r="J4" s="105"/>
      <c r="K4" s="108"/>
      <c r="L4" s="107"/>
      <c r="M4" s="109"/>
      <c r="N4" s="28"/>
      <c r="O4" s="110"/>
      <c r="P4" s="110"/>
      <c r="Q4" s="110"/>
      <c r="R4" s="110"/>
      <c r="S4" s="110"/>
      <c r="T4" s="110"/>
      <c r="U4" s="110"/>
      <c r="V4" s="110"/>
      <c r="W4" s="28"/>
      <c r="X4" s="28"/>
      <c r="Y4" s="28"/>
      <c r="Z4" s="28"/>
      <c r="AA4" s="28"/>
      <c r="AB4" s="28"/>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28"/>
      <c r="BC4" s="28"/>
      <c r="BD4" s="28"/>
      <c r="BE4" s="28"/>
      <c r="BF4" s="28"/>
      <c r="BG4" s="28"/>
      <c r="BH4" s="28"/>
      <c r="BI4" s="28"/>
      <c r="BJ4" s="28"/>
      <c r="BK4" s="28"/>
      <c r="BL4" s="28"/>
      <c r="BM4" s="28"/>
    </row>
    <row r="5" customFormat="false" ht="37.5" hidden="false" customHeight="true" outlineLevel="0" collapsed="false">
      <c r="A5" s="28"/>
      <c r="F5" s="28"/>
      <c r="G5" s="176"/>
      <c r="H5" s="177" t="str">
        <f aca="false">IF(OR(COUNTIF('3.1 Safety Check'!J13:J28,"C"),(COUNTIF('3.1 Safety Check'!L13:L28,"C"))),"The Safety Check has identified at least one critical issue, please ensure this is captured in the log below.","")</f>
        <v/>
      </c>
      <c r="I5" s="177"/>
      <c r="J5" s="177"/>
      <c r="K5" s="176"/>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row>
    <row r="6" customFormat="false" ht="22.5" hidden="false" customHeight="true" outlineLevel="0" collapsed="false">
      <c r="A6" s="28"/>
      <c r="B6" s="112" t="s">
        <v>211</v>
      </c>
      <c r="C6" s="113"/>
      <c r="D6" s="114"/>
      <c r="E6" s="115"/>
      <c r="F6" s="116" t="s">
        <v>92</v>
      </c>
      <c r="G6" s="116"/>
      <c r="H6" s="112" t="s">
        <v>84</v>
      </c>
      <c r="I6" s="116" t="s">
        <v>55</v>
      </c>
      <c r="J6" s="116" t="s">
        <v>85</v>
      </c>
      <c r="K6" s="116" t="s">
        <v>86</v>
      </c>
      <c r="L6" s="112" t="s">
        <v>87</v>
      </c>
      <c r="M6" s="117"/>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row>
    <row r="7" customFormat="false" ht="21" hidden="false" customHeight="true" outlineLevel="0" collapsed="false">
      <c r="A7" s="28"/>
      <c r="B7" s="112"/>
      <c r="C7" s="118"/>
      <c r="D7" s="119"/>
      <c r="E7" s="120"/>
      <c r="F7" s="116"/>
      <c r="G7" s="116"/>
      <c r="H7" s="112"/>
      <c r="I7" s="116"/>
      <c r="J7" s="116"/>
      <c r="K7" s="116"/>
      <c r="L7" s="112"/>
      <c r="M7" s="117"/>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row>
    <row r="8" customFormat="false" ht="33" hidden="false" customHeight="true" outlineLevel="0" collapsed="false">
      <c r="A8" s="28"/>
      <c r="B8" s="121" t="str">
        <f aca="false">IF(ISTEXT(F8),_xlfn.CONCAT(C8,"P"),"")</f>
        <v/>
      </c>
      <c r="C8" s="122" t="str">
        <f aca="false">IFERROR(IF(AND((ISTEXT(F8)),E8&gt;0),_xlfn.CONCAT('1. Summary of Scheme'!$C$7,"_",D8,"_",E8),""),"")</f>
        <v/>
      </c>
      <c r="D8" s="123" t="e">
        <f aca="false">VLOOKUP(F8,'8.2 Lookups&amp;Forumlae2'!$B$16:$E$39,4,0)</f>
        <v>#N/A</v>
      </c>
      <c r="E8" s="123" t="str">
        <f aca="false">TEXT(IF(ISTEXT(F8),COUNTIF(D$8:D8,D8),""),"00")</f>
        <v/>
      </c>
      <c r="F8" s="124"/>
      <c r="G8" s="124"/>
      <c r="H8" s="125"/>
      <c r="I8" s="126"/>
      <c r="J8" s="126"/>
      <c r="K8" s="127"/>
      <c r="L8" s="128"/>
      <c r="M8" s="129"/>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row>
    <row r="9" customFormat="false" ht="33" hidden="false" customHeight="true" outlineLevel="0" collapsed="false">
      <c r="A9" s="28"/>
      <c r="B9" s="121" t="str">
        <f aca="false">IF(ISTEXT(F9),_xlfn.CONCAT(C9,"P"),"")</f>
        <v/>
      </c>
      <c r="C9" s="122" t="str">
        <f aca="false">IFERROR(IF(AND((ISTEXT(F9)),E9&gt;0),_xlfn.CONCAT('1. Summary of Scheme'!$C$7,"_",D9,"_",E9),""),"")</f>
        <v/>
      </c>
      <c r="D9" s="123" t="e">
        <f aca="false">VLOOKUP(F9,'8.2 Lookups&amp;Forumlae2'!$B$16:$E$39,4,0)</f>
        <v>#N/A</v>
      </c>
      <c r="E9" s="123" t="str">
        <f aca="false">TEXT(IF(ISTEXT(F9),COUNTIF(D$8:D9,D9),""),"00")</f>
        <v/>
      </c>
      <c r="F9" s="124"/>
      <c r="G9" s="124"/>
      <c r="H9" s="125"/>
      <c r="I9" s="126"/>
      <c r="J9" s="126"/>
      <c r="K9" s="127"/>
      <c r="L9" s="131"/>
      <c r="M9" s="132"/>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row>
    <row r="10" customFormat="false" ht="33" hidden="false" customHeight="true" outlineLevel="0" collapsed="false">
      <c r="A10" s="28"/>
      <c r="B10" s="121" t="str">
        <f aca="false">IF(ISTEXT(F10),_xlfn.CONCAT(C10,"P"),"")</f>
        <v/>
      </c>
      <c r="C10" s="122" t="str">
        <f aca="false">IFERROR(IF(AND((ISTEXT(F10)),E10&gt;0),_xlfn.CONCAT('1. Summary of Scheme'!$C$7,"_",D10,"_",E10),""),"")</f>
        <v/>
      </c>
      <c r="D10" s="123" t="e">
        <f aca="false">VLOOKUP(F10,'8.2 Lookups&amp;Forumlae2'!$B$16:$E$39,4,0)</f>
        <v>#N/A</v>
      </c>
      <c r="E10" s="123" t="str">
        <f aca="false">TEXT(IF(ISTEXT(F10),COUNTIF(D$8:D10,D10),""),"00")</f>
        <v/>
      </c>
      <c r="F10" s="124"/>
      <c r="G10" s="124"/>
      <c r="H10" s="125"/>
      <c r="I10" s="126"/>
      <c r="J10" s="126"/>
      <c r="K10" s="127"/>
      <c r="L10" s="131"/>
      <c r="M10" s="132"/>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row>
    <row r="11" customFormat="false" ht="33" hidden="false" customHeight="true" outlineLevel="0" collapsed="false">
      <c r="A11" s="28"/>
      <c r="B11" s="121" t="str">
        <f aca="false">IF(ISTEXT(F11),_xlfn.CONCAT(C11,"P"),"")</f>
        <v/>
      </c>
      <c r="C11" s="122" t="str">
        <f aca="false">IFERROR(IF(AND((ISTEXT(F11)),E11&gt;0),_xlfn.CONCAT('1. Summary of Scheme'!$C$7,"_",D11,"_",E11),""),"")</f>
        <v/>
      </c>
      <c r="D11" s="123" t="e">
        <f aca="false">VLOOKUP(F11,'8.2 Lookups&amp;Forumlae2'!$B$16:$E$39,4,0)</f>
        <v>#N/A</v>
      </c>
      <c r="E11" s="123" t="str">
        <f aca="false">TEXT(IF(ISTEXT(F11),COUNTIF(D$8:D11,D11),""),"00")</f>
        <v/>
      </c>
      <c r="F11" s="124"/>
      <c r="G11" s="124"/>
      <c r="H11" s="125"/>
      <c r="I11" s="126"/>
      <c r="J11" s="126"/>
      <c r="K11" s="127"/>
      <c r="L11" s="131"/>
      <c r="M11" s="132"/>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row>
    <row r="12" customFormat="false" ht="33" hidden="false" customHeight="true" outlineLevel="0" collapsed="false">
      <c r="A12" s="28"/>
      <c r="B12" s="121" t="str">
        <f aca="false">IF(ISTEXT(F12),_xlfn.CONCAT(C12,"P"),"")</f>
        <v/>
      </c>
      <c r="C12" s="122" t="str">
        <f aca="false">IFERROR(IF(AND((ISTEXT(F12)),E12&gt;0),_xlfn.CONCAT('1. Summary of Scheme'!$C$7,"_",D12,"_",E12),""),"")</f>
        <v/>
      </c>
      <c r="D12" s="123" t="e">
        <f aca="false">VLOOKUP(F12,'8.2 Lookups&amp;Forumlae2'!$B$16:$E$39,4,0)</f>
        <v>#N/A</v>
      </c>
      <c r="E12" s="123" t="str">
        <f aca="false">TEXT(IF(ISTEXT(F12),COUNTIF(D$8:D12,D12),""),"00")</f>
        <v/>
      </c>
      <c r="F12" s="124"/>
      <c r="G12" s="124"/>
      <c r="H12" s="125"/>
      <c r="I12" s="126"/>
      <c r="J12" s="126"/>
      <c r="K12" s="127"/>
      <c r="L12" s="131"/>
      <c r="M12" s="132"/>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row>
    <row r="13" customFormat="false" ht="33" hidden="false" customHeight="true" outlineLevel="0" collapsed="false">
      <c r="A13" s="28"/>
      <c r="B13" s="121" t="str">
        <f aca="false">IF(ISTEXT(F13),_xlfn.CONCAT(C13,"P"),"")</f>
        <v/>
      </c>
      <c r="C13" s="122" t="str">
        <f aca="false">IFERROR(IF(AND((ISTEXT(F13)),E13&gt;0),_xlfn.CONCAT('1. Summary of Scheme'!$C$7,"_",D13,"_",E13),""),"")</f>
        <v/>
      </c>
      <c r="D13" s="123" t="e">
        <f aca="false">VLOOKUP(F13,'8.2 Lookups&amp;Forumlae2'!$B$16:$E$39,4,0)</f>
        <v>#N/A</v>
      </c>
      <c r="E13" s="123" t="str">
        <f aca="false">TEXT(IF(ISTEXT(F13),COUNTIF(D$8:D13,D13),""),"00")</f>
        <v/>
      </c>
      <c r="F13" s="124"/>
      <c r="G13" s="124"/>
      <c r="H13" s="125"/>
      <c r="I13" s="126"/>
      <c r="J13" s="126"/>
      <c r="K13" s="127"/>
      <c r="L13" s="131"/>
      <c r="M13" s="132"/>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row>
    <row r="14" customFormat="false" ht="33" hidden="false" customHeight="true" outlineLevel="0" collapsed="false">
      <c r="A14" s="28"/>
      <c r="B14" s="121" t="str">
        <f aca="false">IF(ISTEXT(F14),_xlfn.CONCAT(C14,"P"),"")</f>
        <v/>
      </c>
      <c r="C14" s="122" t="str">
        <f aca="false">IFERROR(IF(AND((ISTEXT(F14)),E14&gt;0),_xlfn.CONCAT('1. Summary of Scheme'!$C$7,"_",D14,"_",E14),""),"")</f>
        <v/>
      </c>
      <c r="D14" s="123" t="e">
        <f aca="false">VLOOKUP(F14,'8.2 Lookups&amp;Forumlae2'!$B$16:$E$39,4,0)</f>
        <v>#N/A</v>
      </c>
      <c r="E14" s="123" t="str">
        <f aca="false">TEXT(IF(ISTEXT(F14),COUNTIF(D$8:D14,D14),""),"00")</f>
        <v/>
      </c>
      <c r="F14" s="124"/>
      <c r="G14" s="124"/>
      <c r="H14" s="125"/>
      <c r="I14" s="126"/>
      <c r="J14" s="126"/>
      <c r="K14" s="127"/>
      <c r="L14" s="131"/>
      <c r="M14" s="132"/>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row>
    <row r="15" customFormat="false" ht="33" hidden="false" customHeight="true" outlineLevel="0" collapsed="false">
      <c r="A15" s="28"/>
      <c r="B15" s="121" t="str">
        <f aca="false">IF(ISTEXT(F15),_xlfn.CONCAT(C15,"P"),"")</f>
        <v/>
      </c>
      <c r="C15" s="122" t="str">
        <f aca="false">IFERROR(IF(AND((ISTEXT(F15)),E15&gt;0),_xlfn.CONCAT('1. Summary of Scheme'!$C$7,"_",D15,"_",E15),""),"")</f>
        <v/>
      </c>
      <c r="D15" s="123" t="e">
        <f aca="false">VLOOKUP(F15,'8.2 Lookups&amp;Forumlae2'!$B$16:$E$39,4,0)</f>
        <v>#N/A</v>
      </c>
      <c r="E15" s="123" t="str">
        <f aca="false">TEXT(IF(ISTEXT(F15),COUNTIF(D$8:D15,D15),""),"00")</f>
        <v/>
      </c>
      <c r="F15" s="124"/>
      <c r="G15" s="124"/>
      <c r="H15" s="125"/>
      <c r="I15" s="126"/>
      <c r="J15" s="126"/>
      <c r="K15" s="127"/>
      <c r="L15" s="131"/>
      <c r="M15" s="132"/>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row>
    <row r="16" customFormat="false" ht="33" hidden="false" customHeight="true" outlineLevel="0" collapsed="false">
      <c r="A16" s="28"/>
      <c r="B16" s="121" t="str">
        <f aca="false">IF(ISTEXT(F16),_xlfn.CONCAT(C16,"P"),"")</f>
        <v/>
      </c>
      <c r="C16" s="122" t="str">
        <f aca="false">IFERROR(IF(AND((ISTEXT(F16)),E16&gt;0),_xlfn.CONCAT('1. Summary of Scheme'!$C$7,"_",D16,"_",E16),""),"")</f>
        <v/>
      </c>
      <c r="D16" s="123" t="e">
        <f aca="false">VLOOKUP(F16,'8.2 Lookups&amp;Forumlae2'!$B$16:$E$39,4,0)</f>
        <v>#N/A</v>
      </c>
      <c r="E16" s="123" t="str">
        <f aca="false">TEXT(IF(ISTEXT(F16),COUNTIF(D$8:D16,D16),""),"00")</f>
        <v/>
      </c>
      <c r="F16" s="124"/>
      <c r="G16" s="124"/>
      <c r="H16" s="125"/>
      <c r="I16" s="126"/>
      <c r="J16" s="126"/>
      <c r="K16" s="127"/>
      <c r="L16" s="131"/>
      <c r="M16" s="132"/>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row>
    <row r="17" customFormat="false" ht="33" hidden="false" customHeight="true" outlineLevel="0" collapsed="false">
      <c r="A17" s="28"/>
      <c r="B17" s="121" t="str">
        <f aca="false">IF(ISTEXT(F17),_xlfn.CONCAT(C17,"P"),"")</f>
        <v/>
      </c>
      <c r="C17" s="122" t="str">
        <f aca="false">IFERROR(IF(AND((ISTEXT(F17)),E17&gt;0),_xlfn.CONCAT('1. Summary of Scheme'!$C$7,"_",D17,"_",E17),""),"")</f>
        <v/>
      </c>
      <c r="D17" s="123" t="e">
        <f aca="false">VLOOKUP(F17,'8.2 Lookups&amp;Forumlae2'!$B$16:$E$39,4,0)</f>
        <v>#N/A</v>
      </c>
      <c r="E17" s="123" t="str">
        <f aca="false">TEXT(IF(ISTEXT(F17),COUNTIF(D$8:D17,D17),""),"00")</f>
        <v/>
      </c>
      <c r="F17" s="124"/>
      <c r="G17" s="124"/>
      <c r="H17" s="125"/>
      <c r="I17" s="126"/>
      <c r="J17" s="126"/>
      <c r="K17" s="127"/>
      <c r="L17" s="131"/>
      <c r="M17" s="132"/>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row>
    <row r="18" customFormat="false" ht="33" hidden="false" customHeight="true" outlineLevel="0" collapsed="false">
      <c r="A18" s="28"/>
      <c r="B18" s="121" t="str">
        <f aca="false">IF(ISTEXT(F18),_xlfn.CONCAT(C18,"P"),"")</f>
        <v/>
      </c>
      <c r="C18" s="122" t="str">
        <f aca="false">IFERROR(IF(AND((ISTEXT(F18)),E18&gt;0),_xlfn.CONCAT('1. Summary of Scheme'!$C$7,"_",D18,"_",E18),""),"")</f>
        <v/>
      </c>
      <c r="D18" s="123" t="e">
        <f aca="false">VLOOKUP(F18,'8.2 Lookups&amp;Forumlae2'!$B$16:$E$39,4,0)</f>
        <v>#N/A</v>
      </c>
      <c r="E18" s="123" t="str">
        <f aca="false">TEXT(IF(ISTEXT(F18),COUNTIF(D$8:D18,D18),""),"00")</f>
        <v/>
      </c>
      <c r="F18" s="124"/>
      <c r="G18" s="124"/>
      <c r="H18" s="125"/>
      <c r="I18" s="126"/>
      <c r="J18" s="126"/>
      <c r="K18" s="127"/>
      <c r="L18" s="131"/>
      <c r="M18" s="132"/>
      <c r="N18" s="28"/>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c r="BM18" s="28"/>
    </row>
    <row r="19" customFormat="false" ht="33" hidden="false" customHeight="true" outlineLevel="1" collapsed="false">
      <c r="A19" s="28"/>
      <c r="B19" s="121" t="str">
        <f aca="false">IF(ISTEXT(F19),_xlfn.CONCAT(C19,"P"),"")</f>
        <v/>
      </c>
      <c r="C19" s="122" t="str">
        <f aca="false">IFERROR(IF(AND((ISTEXT(F19)),E19&gt;0),_xlfn.CONCAT('1. Summary of Scheme'!$C$7,"_",D19,"_",E19),""),"")</f>
        <v/>
      </c>
      <c r="D19" s="123" t="e">
        <f aca="false">VLOOKUP(F19,'8.2 Lookups&amp;Forumlae2'!$B$16:$E$39,4,0)</f>
        <v>#N/A</v>
      </c>
      <c r="E19" s="123" t="str">
        <f aca="false">TEXT(IF(ISTEXT(F19),COUNTIF(D$8:D19,D19),""),"00")</f>
        <v/>
      </c>
      <c r="F19" s="124"/>
      <c r="G19" s="124"/>
      <c r="H19" s="125"/>
      <c r="I19" s="126"/>
      <c r="J19" s="126"/>
      <c r="K19" s="127"/>
      <c r="L19" s="131"/>
      <c r="M19" s="132"/>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28"/>
      <c r="BK19" s="28"/>
      <c r="BL19" s="28"/>
      <c r="BM19" s="28"/>
    </row>
    <row r="20" customFormat="false" ht="33" hidden="false" customHeight="true" outlineLevel="1" collapsed="false">
      <c r="A20" s="28"/>
      <c r="B20" s="121" t="str">
        <f aca="false">IF(ISTEXT(F20),_xlfn.CONCAT(C20,"P"),"")</f>
        <v/>
      </c>
      <c r="C20" s="122" t="str">
        <f aca="false">IFERROR(IF(AND((ISTEXT(F20)),E20&gt;0),_xlfn.CONCAT('1. Summary of Scheme'!$C$7,"_",D20,"_",E20),""),"")</f>
        <v/>
      </c>
      <c r="D20" s="123" t="e">
        <f aca="false">VLOOKUP(F20,'8.2 Lookups&amp;Forumlae2'!$B$16:$E$39,4,0)</f>
        <v>#N/A</v>
      </c>
      <c r="E20" s="123" t="str">
        <f aca="false">TEXT(IF(ISTEXT(F20),COUNTIF(D$8:D20,D20),""),"00")</f>
        <v/>
      </c>
      <c r="F20" s="124"/>
      <c r="G20" s="124"/>
      <c r="H20" s="125"/>
      <c r="I20" s="126"/>
      <c r="J20" s="126"/>
      <c r="K20" s="127"/>
      <c r="L20" s="131"/>
      <c r="M20" s="132"/>
      <c r="N20" s="28"/>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c r="BM20" s="28"/>
    </row>
    <row r="21" customFormat="false" ht="33" hidden="false" customHeight="true" outlineLevel="1" collapsed="false">
      <c r="A21" s="28"/>
      <c r="B21" s="121" t="str">
        <f aca="false">IF(ISTEXT(F21),_xlfn.CONCAT(C21,"P"),"")</f>
        <v/>
      </c>
      <c r="C21" s="122" t="str">
        <f aca="false">IFERROR(IF(AND((ISTEXT(F21)),E21&gt;0),_xlfn.CONCAT('1. Summary of Scheme'!$C$7,"_",D21,"_",E21),""),"")</f>
        <v/>
      </c>
      <c r="D21" s="123" t="e">
        <f aca="false">VLOOKUP(F21,'8.2 Lookups&amp;Forumlae2'!$B$16:$E$39,4,0)</f>
        <v>#N/A</v>
      </c>
      <c r="E21" s="123" t="str">
        <f aca="false">TEXT(IF(ISTEXT(F21),COUNTIF(D$8:D21,D21),""),"00")</f>
        <v/>
      </c>
      <c r="F21" s="124"/>
      <c r="G21" s="124"/>
      <c r="H21" s="125"/>
      <c r="I21" s="126"/>
      <c r="J21" s="126"/>
      <c r="K21" s="127"/>
      <c r="L21" s="131"/>
      <c r="M21" s="132"/>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c r="BM21" s="28"/>
    </row>
    <row r="22" customFormat="false" ht="33" hidden="false" customHeight="true" outlineLevel="1" collapsed="false">
      <c r="A22" s="28"/>
      <c r="B22" s="121" t="str">
        <f aca="false">IF(ISTEXT(F22),_xlfn.CONCAT(C22,"P"),"")</f>
        <v/>
      </c>
      <c r="C22" s="122" t="str">
        <f aca="false">IFERROR(IF(AND((ISTEXT(F22)),E22&gt;0),_xlfn.CONCAT('1. Summary of Scheme'!$C$7,"_",D22,"_",E22),""),"")</f>
        <v/>
      </c>
      <c r="D22" s="123" t="e">
        <f aca="false">VLOOKUP(F22,'8.2 Lookups&amp;Forumlae2'!$B$16:$E$39,4,0)</f>
        <v>#N/A</v>
      </c>
      <c r="E22" s="123" t="str">
        <f aca="false">TEXT(IF(ISTEXT(F22),COUNTIF(D$8:D22,D22),""),"00")</f>
        <v/>
      </c>
      <c r="F22" s="124"/>
      <c r="G22" s="124"/>
      <c r="H22" s="125"/>
      <c r="I22" s="126"/>
      <c r="J22" s="126"/>
      <c r="K22" s="127"/>
      <c r="L22" s="131"/>
      <c r="M22" s="132"/>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c r="BL22" s="28"/>
      <c r="BM22" s="28"/>
    </row>
    <row r="23" customFormat="false" ht="33" hidden="false" customHeight="true" outlineLevel="1" collapsed="false">
      <c r="A23" s="28"/>
      <c r="B23" s="121" t="str">
        <f aca="false">IF(ISTEXT(F23),_xlfn.CONCAT(C23,"P"),"")</f>
        <v/>
      </c>
      <c r="C23" s="122" t="str">
        <f aca="false">IFERROR(IF(AND((ISTEXT(F23)),E23&gt;0),_xlfn.CONCAT('1. Summary of Scheme'!$C$7,"_",D23,"_",E23),""),"")</f>
        <v/>
      </c>
      <c r="D23" s="123" t="e">
        <f aca="false">VLOOKUP(F23,'8.2 Lookups&amp;Forumlae2'!$B$16:$E$39,4,0)</f>
        <v>#N/A</v>
      </c>
      <c r="E23" s="123" t="str">
        <f aca="false">TEXT(IF(ISTEXT(F23),COUNTIF(D$8:D23,D23),""),"00")</f>
        <v/>
      </c>
      <c r="F23" s="124"/>
      <c r="G23" s="124"/>
      <c r="H23" s="125"/>
      <c r="I23" s="126"/>
      <c r="J23" s="126"/>
      <c r="K23" s="127"/>
      <c r="L23" s="131"/>
      <c r="M23" s="132"/>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28"/>
      <c r="BA23" s="28"/>
      <c r="BB23" s="28"/>
      <c r="BC23" s="28"/>
      <c r="BD23" s="28"/>
      <c r="BE23" s="28"/>
      <c r="BF23" s="28"/>
      <c r="BG23" s="28"/>
      <c r="BH23" s="28"/>
      <c r="BI23" s="28"/>
      <c r="BJ23" s="28"/>
      <c r="BK23" s="28"/>
      <c r="BL23" s="28"/>
      <c r="BM23" s="28"/>
    </row>
    <row r="24" customFormat="false" ht="33" hidden="false" customHeight="true" outlineLevel="1" collapsed="false">
      <c r="A24" s="28"/>
      <c r="B24" s="121" t="str">
        <f aca="false">IF(ISTEXT(F24),_xlfn.CONCAT(C24,"P"),"")</f>
        <v/>
      </c>
      <c r="C24" s="122" t="str">
        <f aca="false">IFERROR(IF(AND((ISTEXT(F24)),E24&gt;0),_xlfn.CONCAT('1. Summary of Scheme'!$C$7,"_",D24,"_",E24),""),"")</f>
        <v/>
      </c>
      <c r="D24" s="123" t="e">
        <f aca="false">VLOOKUP(F24,'8.2 Lookups&amp;Forumlae2'!$B$16:$E$39,4,0)</f>
        <v>#N/A</v>
      </c>
      <c r="E24" s="123" t="str">
        <f aca="false">TEXT(IF(ISTEXT(F24),COUNTIF(D$8:D24,D24),""),"00")</f>
        <v/>
      </c>
      <c r="F24" s="124"/>
      <c r="G24" s="124"/>
      <c r="H24" s="125"/>
      <c r="I24" s="126"/>
      <c r="J24" s="126"/>
      <c r="K24" s="127"/>
      <c r="L24" s="131"/>
      <c r="M24" s="132"/>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c r="BM24" s="28"/>
    </row>
    <row r="25" customFormat="false" ht="33" hidden="false" customHeight="true" outlineLevel="1" collapsed="false">
      <c r="A25" s="28"/>
      <c r="B25" s="121" t="str">
        <f aca="false">IF(ISTEXT(F25),_xlfn.CONCAT(C25,"P"),"")</f>
        <v/>
      </c>
      <c r="C25" s="122" t="str">
        <f aca="false">IFERROR(IF(AND((ISTEXT(F25)),E25&gt;0),_xlfn.CONCAT('1. Summary of Scheme'!$C$7,"_",D25,"_",E25),""),"")</f>
        <v/>
      </c>
      <c r="D25" s="123" t="e">
        <f aca="false">VLOOKUP(F25,'8.2 Lookups&amp;Forumlae2'!$B$16:$E$39,4,0)</f>
        <v>#N/A</v>
      </c>
      <c r="E25" s="123" t="str">
        <f aca="false">TEXT(IF(ISTEXT(F25),COUNTIF(D$8:D25,D25),""),"00")</f>
        <v/>
      </c>
      <c r="F25" s="124"/>
      <c r="G25" s="124"/>
      <c r="H25" s="125"/>
      <c r="I25" s="126"/>
      <c r="J25" s="126"/>
      <c r="K25" s="127"/>
      <c r="L25" s="131"/>
      <c r="M25" s="132"/>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c r="BL25" s="28"/>
      <c r="BM25" s="28"/>
    </row>
    <row r="26" customFormat="false" ht="33" hidden="false" customHeight="true" outlineLevel="1" collapsed="false">
      <c r="A26" s="28"/>
      <c r="B26" s="121" t="str">
        <f aca="false">IF(ISTEXT(F26),_xlfn.CONCAT(C26,"P"),"")</f>
        <v/>
      </c>
      <c r="C26" s="122" t="str">
        <f aca="false">IFERROR(IF(AND((ISTEXT(F26)),E26&gt;0),_xlfn.CONCAT('1. Summary of Scheme'!$C$7,"_",D26,"_",E26),""),"")</f>
        <v/>
      </c>
      <c r="D26" s="123" t="e">
        <f aca="false">VLOOKUP(F26,'8.2 Lookups&amp;Forumlae2'!$B$16:$E$39,4,0)</f>
        <v>#N/A</v>
      </c>
      <c r="E26" s="123" t="str">
        <f aca="false">TEXT(IF(ISTEXT(F26),COUNTIF(D$8:D26,D26),""),"00")</f>
        <v/>
      </c>
      <c r="F26" s="124"/>
      <c r="G26" s="124"/>
      <c r="H26" s="125"/>
      <c r="I26" s="126"/>
      <c r="J26" s="126"/>
      <c r="K26" s="127"/>
      <c r="L26" s="131"/>
      <c r="M26" s="132"/>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c r="AT26" s="28"/>
      <c r="AU26" s="28"/>
      <c r="AV26" s="28"/>
      <c r="AW26" s="28"/>
      <c r="AX26" s="28"/>
      <c r="AY26" s="28"/>
      <c r="AZ26" s="28"/>
      <c r="BA26" s="28"/>
      <c r="BB26" s="28"/>
      <c r="BC26" s="28"/>
      <c r="BD26" s="28"/>
      <c r="BE26" s="28"/>
      <c r="BF26" s="28"/>
      <c r="BG26" s="28"/>
      <c r="BH26" s="28"/>
      <c r="BI26" s="28"/>
      <c r="BJ26" s="28"/>
      <c r="BK26" s="28"/>
      <c r="BL26" s="28"/>
      <c r="BM26" s="28"/>
    </row>
    <row r="27" customFormat="false" ht="33" hidden="false" customHeight="true" outlineLevel="1" collapsed="false">
      <c r="A27" s="28"/>
      <c r="B27" s="121" t="str">
        <f aca="false">IF(ISTEXT(F27),_xlfn.CONCAT(C27,"P"),"")</f>
        <v/>
      </c>
      <c r="C27" s="122" t="str">
        <f aca="false">IFERROR(IF(AND((ISTEXT(F27)),E27&gt;0),_xlfn.CONCAT('1. Summary of Scheme'!$C$7,"_",D27,"_",E27),""),"")</f>
        <v/>
      </c>
      <c r="D27" s="123" t="e">
        <f aca="false">VLOOKUP(F27,'8.2 Lookups&amp;Forumlae2'!$B$16:$E$39,4,0)</f>
        <v>#N/A</v>
      </c>
      <c r="E27" s="123" t="str">
        <f aca="false">TEXT(IF(ISTEXT(F27),COUNTIF(D$8:D27,D27),""),"00")</f>
        <v/>
      </c>
      <c r="F27" s="124"/>
      <c r="G27" s="124"/>
      <c r="H27" s="125"/>
      <c r="I27" s="126"/>
      <c r="J27" s="126"/>
      <c r="K27" s="127"/>
      <c r="L27" s="131"/>
      <c r="M27" s="132"/>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c r="BM27" s="28"/>
    </row>
    <row r="28" customFormat="false" ht="33" hidden="false" customHeight="true" outlineLevel="1" collapsed="false">
      <c r="A28" s="28"/>
      <c r="B28" s="121" t="str">
        <f aca="false">IF(ISTEXT(F28),_xlfn.CONCAT(C28,"P"),"")</f>
        <v/>
      </c>
      <c r="C28" s="122" t="str">
        <f aca="false">IFERROR(IF(AND((ISTEXT(F28)),E28&gt;0),_xlfn.CONCAT('1. Summary of Scheme'!$C$7,"_",D28,"_",E28),""),"")</f>
        <v/>
      </c>
      <c r="D28" s="123" t="e">
        <f aca="false">VLOOKUP(F28,'8.2 Lookups&amp;Forumlae2'!$B$16:$E$39,4,0)</f>
        <v>#N/A</v>
      </c>
      <c r="E28" s="123" t="str">
        <f aca="false">TEXT(IF(ISTEXT(F28),COUNTIF(D$8:D28,D28),""),"00")</f>
        <v/>
      </c>
      <c r="F28" s="124"/>
      <c r="G28" s="124"/>
      <c r="H28" s="125"/>
      <c r="I28" s="126"/>
      <c r="J28" s="126"/>
      <c r="K28" s="127"/>
      <c r="L28" s="131"/>
      <c r="M28" s="132"/>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c r="AT28" s="28"/>
      <c r="AU28" s="28"/>
      <c r="AV28" s="28"/>
      <c r="AW28" s="28"/>
      <c r="AX28" s="28"/>
      <c r="AY28" s="28"/>
      <c r="AZ28" s="28"/>
      <c r="BA28" s="28"/>
      <c r="BB28" s="28"/>
      <c r="BC28" s="28"/>
      <c r="BD28" s="28"/>
      <c r="BE28" s="28"/>
      <c r="BF28" s="28"/>
      <c r="BG28" s="28"/>
      <c r="BH28" s="28"/>
      <c r="BI28" s="28"/>
      <c r="BJ28" s="28"/>
      <c r="BK28" s="28"/>
      <c r="BL28" s="28"/>
      <c r="BM28" s="28"/>
    </row>
    <row r="29" customFormat="false" ht="33" hidden="false" customHeight="true" outlineLevel="0" collapsed="false">
      <c r="A29" s="28"/>
      <c r="B29" s="121" t="str">
        <f aca="false">IF(ISTEXT(F29),_xlfn.CONCAT(C29,"P"),"")</f>
        <v/>
      </c>
      <c r="C29" s="122" t="str">
        <f aca="false">IFERROR(IF(AND((ISTEXT(F29)),E29&gt;0),_xlfn.CONCAT('1. Summary of Scheme'!$C$7,"_",D29,"_",E29),""),"")</f>
        <v/>
      </c>
      <c r="D29" s="123" t="e">
        <f aca="false">VLOOKUP(F29,'8.2 Lookups&amp;Forumlae2'!$B$16:$E$39,4,0)</f>
        <v>#N/A</v>
      </c>
      <c r="E29" s="123" t="str">
        <f aca="false">TEXT(IF(ISTEXT(F29),COUNTIF(D$8:D29,D29),""),"00")</f>
        <v/>
      </c>
      <c r="F29" s="124"/>
      <c r="G29" s="124"/>
      <c r="H29" s="125"/>
      <c r="I29" s="126"/>
      <c r="J29" s="126"/>
      <c r="K29" s="127"/>
      <c r="L29" s="131"/>
      <c r="M29" s="132"/>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c r="AT29" s="28"/>
      <c r="AU29" s="28"/>
      <c r="AV29" s="28"/>
      <c r="AW29" s="28"/>
      <c r="AX29" s="28"/>
      <c r="AY29" s="28"/>
      <c r="AZ29" s="28"/>
      <c r="BA29" s="28"/>
      <c r="BB29" s="28"/>
      <c r="BC29" s="28"/>
      <c r="BD29" s="28"/>
      <c r="BE29" s="28"/>
      <c r="BF29" s="28"/>
      <c r="BG29" s="28"/>
      <c r="BH29" s="28"/>
      <c r="BI29" s="28"/>
      <c r="BJ29" s="28"/>
      <c r="BK29" s="28"/>
      <c r="BL29" s="28"/>
      <c r="BM29" s="28"/>
    </row>
    <row r="30" customFormat="false" ht="33" hidden="false" customHeight="true" outlineLevel="0" collapsed="false">
      <c r="A30" s="28"/>
      <c r="B30" s="121" t="str">
        <f aca="false">IF(ISTEXT(F30),_xlfn.CONCAT(C30,"P"),"")</f>
        <v/>
      </c>
      <c r="C30" s="122" t="str">
        <f aca="false">IFERROR(IF(AND((ISTEXT(F30)),E30&gt;0),_xlfn.CONCAT('1. Summary of Scheme'!$C$7,"_",D30,"_",E30),""),"")</f>
        <v/>
      </c>
      <c r="D30" s="123" t="e">
        <f aca="false">VLOOKUP(F30,'8.2 Lookups&amp;Forumlae2'!$B$16:$E$39,4,0)</f>
        <v>#N/A</v>
      </c>
      <c r="E30" s="123" t="str">
        <f aca="false">TEXT(IF(ISTEXT(F30),COUNTIF(D$8:D30,D30),""),"00")</f>
        <v/>
      </c>
      <c r="F30" s="124"/>
      <c r="G30" s="124"/>
      <c r="H30" s="125"/>
      <c r="I30" s="126"/>
      <c r="J30" s="126"/>
      <c r="K30" s="127"/>
      <c r="L30" s="131"/>
      <c r="M30" s="132"/>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c r="BM30" s="28"/>
    </row>
    <row r="31" customFormat="false" ht="33" hidden="true" customHeight="true" outlineLevel="1" collapsed="false">
      <c r="A31" s="28"/>
      <c r="B31" s="121" t="str">
        <f aca="false">IF(ISTEXT(F31),_xlfn.CONCAT(C31,"P"),"")</f>
        <v/>
      </c>
      <c r="C31" s="122" t="str">
        <f aca="false">IFERROR(IF(AND((ISTEXT(F31)),E31&gt;0),_xlfn.CONCAT('1. Summary of Scheme'!$C$7,"_",D31,"_",E31),""),"")</f>
        <v/>
      </c>
      <c r="D31" s="123" t="e">
        <f aca="false">VLOOKUP(F31,'8.2 Lookups&amp;Forumlae2'!$B$16:$E$39,4,0)</f>
        <v>#N/A</v>
      </c>
      <c r="E31" s="123" t="str">
        <f aca="false">TEXT(IF(ISTEXT(F31),COUNTIF(D$8:D31,D31),""),"00")</f>
        <v/>
      </c>
      <c r="F31" s="124"/>
      <c r="G31" s="124"/>
      <c r="H31" s="125"/>
      <c r="I31" s="126"/>
      <c r="J31" s="126"/>
      <c r="K31" s="127"/>
      <c r="L31" s="131"/>
      <c r="M31" s="132"/>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c r="AS31" s="28"/>
      <c r="AT31" s="28"/>
      <c r="AU31" s="28"/>
      <c r="AV31" s="28"/>
      <c r="AW31" s="28"/>
      <c r="AX31" s="28"/>
      <c r="AY31" s="28"/>
      <c r="AZ31" s="28"/>
      <c r="BA31" s="28"/>
      <c r="BB31" s="28"/>
      <c r="BC31" s="28"/>
      <c r="BD31" s="28"/>
      <c r="BE31" s="28"/>
      <c r="BF31" s="28"/>
      <c r="BG31" s="28"/>
      <c r="BH31" s="28"/>
      <c r="BI31" s="28"/>
      <c r="BJ31" s="28"/>
      <c r="BK31" s="28"/>
      <c r="BL31" s="28"/>
      <c r="BM31" s="28"/>
    </row>
    <row r="32" customFormat="false" ht="33" hidden="true" customHeight="true" outlineLevel="1" collapsed="false">
      <c r="A32" s="28"/>
      <c r="B32" s="121" t="str">
        <f aca="false">IF(ISTEXT(F32),_xlfn.CONCAT(C32,"P"),"")</f>
        <v/>
      </c>
      <c r="C32" s="122" t="str">
        <f aca="false">IFERROR(IF(AND((ISTEXT(F32)),E32&gt;0),_xlfn.CONCAT('1. Summary of Scheme'!$C$7,"_",D32,"_",E32),""),"")</f>
        <v/>
      </c>
      <c r="D32" s="123" t="e">
        <f aca="false">VLOOKUP(F32,'8.2 Lookups&amp;Forumlae2'!$B$16:$E$39,4,0)</f>
        <v>#N/A</v>
      </c>
      <c r="E32" s="123" t="str">
        <f aca="false">TEXT(IF(ISTEXT(F32),COUNTIF(D$8:D32,D32),""),"00")</f>
        <v/>
      </c>
      <c r="F32" s="124"/>
      <c r="G32" s="124"/>
      <c r="H32" s="125"/>
      <c r="I32" s="126"/>
      <c r="J32" s="126"/>
      <c r="K32" s="127"/>
      <c r="L32" s="131"/>
      <c r="M32" s="132"/>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c r="AT32" s="28"/>
      <c r="AU32" s="28"/>
      <c r="AV32" s="28"/>
      <c r="AW32" s="28"/>
      <c r="AX32" s="28"/>
      <c r="AY32" s="28"/>
      <c r="AZ32" s="28"/>
      <c r="BA32" s="28"/>
      <c r="BB32" s="28"/>
      <c r="BC32" s="28"/>
      <c r="BD32" s="28"/>
      <c r="BE32" s="28"/>
      <c r="BF32" s="28"/>
      <c r="BG32" s="28"/>
      <c r="BH32" s="28"/>
      <c r="BI32" s="28"/>
      <c r="BJ32" s="28"/>
      <c r="BK32" s="28"/>
      <c r="BL32" s="28"/>
      <c r="BM32" s="28"/>
    </row>
    <row r="33" customFormat="false" ht="33" hidden="true" customHeight="true" outlineLevel="1" collapsed="false">
      <c r="A33" s="28"/>
      <c r="B33" s="121" t="str">
        <f aca="false">IF(ISTEXT(F33),_xlfn.CONCAT(C33,"P"),"")</f>
        <v/>
      </c>
      <c r="C33" s="122" t="str">
        <f aca="false">IFERROR(IF(AND((ISTEXT(F33)),E33&gt;0),_xlfn.CONCAT('1. Summary of Scheme'!$C$7,"_",D33,"_",E33),""),"")</f>
        <v/>
      </c>
      <c r="D33" s="123" t="e">
        <f aca="false">VLOOKUP(F33,'8.2 Lookups&amp;Forumlae2'!$B$16:$E$39,4,0)</f>
        <v>#N/A</v>
      </c>
      <c r="E33" s="123" t="str">
        <f aca="false">TEXT(IF(ISTEXT(F33),COUNTIF(D$8:D33,D33),""),"00")</f>
        <v/>
      </c>
      <c r="F33" s="124"/>
      <c r="G33" s="124"/>
      <c r="H33" s="125"/>
      <c r="I33" s="126"/>
      <c r="J33" s="126"/>
      <c r="K33" s="127"/>
      <c r="L33" s="131"/>
      <c r="M33" s="132"/>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c r="BL33" s="28"/>
      <c r="BM33" s="28"/>
    </row>
    <row r="34" customFormat="false" ht="33" hidden="true" customHeight="true" outlineLevel="1" collapsed="false">
      <c r="A34" s="28"/>
      <c r="B34" s="121" t="str">
        <f aca="false">IF(ISTEXT(F34),_xlfn.CONCAT(C34,"P"),"")</f>
        <v/>
      </c>
      <c r="C34" s="122" t="str">
        <f aca="false">IFERROR(IF(AND((ISTEXT(F34)),E34&gt;0),_xlfn.CONCAT('1. Summary of Scheme'!$C$7,"_",D34,"_",E34),""),"")</f>
        <v/>
      </c>
      <c r="D34" s="123" t="e">
        <f aca="false">VLOOKUP(F34,'8.2 Lookups&amp;Forumlae2'!$B$16:$E$39,4,0)</f>
        <v>#N/A</v>
      </c>
      <c r="E34" s="123" t="str">
        <f aca="false">TEXT(IF(ISTEXT(F34),COUNTIF(D$8:D34,D34),""),"00")</f>
        <v/>
      </c>
      <c r="F34" s="124"/>
      <c r="G34" s="124"/>
      <c r="H34" s="125"/>
      <c r="I34" s="126"/>
      <c r="J34" s="126"/>
      <c r="K34" s="127"/>
      <c r="L34" s="131"/>
      <c r="M34" s="132"/>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c r="AT34" s="28"/>
      <c r="AU34" s="28"/>
      <c r="AV34" s="28"/>
      <c r="AW34" s="28"/>
      <c r="AX34" s="28"/>
      <c r="AY34" s="28"/>
      <c r="AZ34" s="28"/>
      <c r="BA34" s="28"/>
      <c r="BB34" s="28"/>
      <c r="BC34" s="28"/>
      <c r="BD34" s="28"/>
      <c r="BE34" s="28"/>
      <c r="BF34" s="28"/>
      <c r="BG34" s="28"/>
      <c r="BH34" s="28"/>
      <c r="BI34" s="28"/>
      <c r="BJ34" s="28"/>
      <c r="BK34" s="28"/>
      <c r="BL34" s="28"/>
      <c r="BM34" s="28"/>
    </row>
    <row r="35" customFormat="false" ht="33" hidden="true" customHeight="true" outlineLevel="1" collapsed="false">
      <c r="A35" s="28"/>
      <c r="B35" s="121" t="str">
        <f aca="false">IF(ISTEXT(F35),_xlfn.CONCAT(C35,"P"),"")</f>
        <v/>
      </c>
      <c r="C35" s="122" t="str">
        <f aca="false">IFERROR(IF(AND((ISTEXT(F35)),E35&gt;0),_xlfn.CONCAT('1. Summary of Scheme'!$C$7,"_",D35,"_",E35),""),"")</f>
        <v/>
      </c>
      <c r="D35" s="123" t="e">
        <f aca="false">VLOOKUP(F35,'8.2 Lookups&amp;Forumlae2'!$B$16:$E$39,4,0)</f>
        <v>#N/A</v>
      </c>
      <c r="E35" s="123" t="str">
        <f aca="false">TEXT(IF(ISTEXT(F35),COUNTIF(D$8:D35,D35),""),"00")</f>
        <v/>
      </c>
      <c r="F35" s="124"/>
      <c r="G35" s="124"/>
      <c r="H35" s="125"/>
      <c r="I35" s="126"/>
      <c r="J35" s="126"/>
      <c r="K35" s="127"/>
      <c r="L35" s="131"/>
      <c r="M35" s="132"/>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c r="AT35" s="28"/>
      <c r="AU35" s="28"/>
      <c r="AV35" s="28"/>
      <c r="AW35" s="28"/>
      <c r="AX35" s="28"/>
      <c r="AY35" s="28"/>
      <c r="AZ35" s="28"/>
      <c r="BA35" s="28"/>
      <c r="BB35" s="28"/>
      <c r="BC35" s="28"/>
      <c r="BD35" s="28"/>
      <c r="BE35" s="28"/>
      <c r="BF35" s="28"/>
      <c r="BG35" s="28"/>
      <c r="BH35" s="28"/>
      <c r="BI35" s="28"/>
      <c r="BJ35" s="28"/>
      <c r="BK35" s="28"/>
      <c r="BL35" s="28"/>
      <c r="BM35" s="28"/>
    </row>
    <row r="36" customFormat="false" ht="33" hidden="true" customHeight="true" outlineLevel="1" collapsed="false">
      <c r="A36" s="28"/>
      <c r="B36" s="121" t="str">
        <f aca="false">IF(ISTEXT(F36),_xlfn.CONCAT(C36,"P"),"")</f>
        <v/>
      </c>
      <c r="C36" s="122" t="str">
        <f aca="false">IFERROR(IF(AND((ISTEXT(F36)),E36&gt;0),_xlfn.CONCAT('1. Summary of Scheme'!$C$7,"_",D36,"_",E36),""),"")</f>
        <v/>
      </c>
      <c r="D36" s="123" t="e">
        <f aca="false">VLOOKUP(F36,'8.2 Lookups&amp;Forumlae2'!$B$16:$E$39,4,0)</f>
        <v>#N/A</v>
      </c>
      <c r="E36" s="123" t="str">
        <f aca="false">TEXT(IF(ISTEXT(F36),COUNTIF(D$8:D36,D36),""),"00")</f>
        <v/>
      </c>
      <c r="F36" s="124"/>
      <c r="G36" s="124"/>
      <c r="H36" s="125"/>
      <c r="I36" s="126"/>
      <c r="J36" s="126"/>
      <c r="K36" s="127"/>
      <c r="L36" s="131"/>
      <c r="M36" s="132"/>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c r="BM36" s="28"/>
    </row>
    <row r="37" customFormat="false" ht="33" hidden="true" customHeight="true" outlineLevel="1" collapsed="false">
      <c r="A37" s="28"/>
      <c r="B37" s="121" t="str">
        <f aca="false">IF(ISTEXT(F37),_xlfn.CONCAT(C37,"P"),"")</f>
        <v/>
      </c>
      <c r="C37" s="122" t="str">
        <f aca="false">IFERROR(IF(AND((ISTEXT(F37)),E37&gt;0),_xlfn.CONCAT('1. Summary of Scheme'!$C$7,"_",D37,"_",E37),""),"")</f>
        <v/>
      </c>
      <c r="D37" s="123" t="e">
        <f aca="false">VLOOKUP(F37,'8.2 Lookups&amp;Forumlae2'!$B$16:$E$39,4,0)</f>
        <v>#N/A</v>
      </c>
      <c r="E37" s="123" t="str">
        <f aca="false">TEXT(IF(ISTEXT(F37),COUNTIF(D$8:D37,D37),""),"00")</f>
        <v/>
      </c>
      <c r="F37" s="124"/>
      <c r="G37" s="124"/>
      <c r="H37" s="125"/>
      <c r="I37" s="126"/>
      <c r="J37" s="126"/>
      <c r="K37" s="127"/>
      <c r="L37" s="131"/>
      <c r="M37" s="132"/>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c r="AQ37" s="28"/>
      <c r="AR37" s="28"/>
      <c r="AS37" s="28"/>
      <c r="AT37" s="28"/>
      <c r="AU37" s="28"/>
      <c r="AV37" s="28"/>
      <c r="AW37" s="28"/>
      <c r="AX37" s="28"/>
      <c r="AY37" s="28"/>
      <c r="AZ37" s="28"/>
      <c r="BA37" s="28"/>
      <c r="BB37" s="28"/>
      <c r="BC37" s="28"/>
      <c r="BD37" s="28"/>
      <c r="BE37" s="28"/>
      <c r="BF37" s="28"/>
      <c r="BG37" s="28"/>
      <c r="BH37" s="28"/>
      <c r="BI37" s="28"/>
      <c r="BJ37" s="28"/>
      <c r="BK37" s="28"/>
      <c r="BL37" s="28"/>
      <c r="BM37" s="28"/>
    </row>
    <row r="38" customFormat="false" ht="33" hidden="true" customHeight="true" outlineLevel="1" collapsed="false">
      <c r="A38" s="28"/>
      <c r="B38" s="121" t="str">
        <f aca="false">IF(ISTEXT(F38),_xlfn.CONCAT(C38,"P"),"")</f>
        <v/>
      </c>
      <c r="C38" s="122" t="str">
        <f aca="false">IFERROR(IF(AND((ISTEXT(F38)),E38&gt;0),_xlfn.CONCAT('1. Summary of Scheme'!$C$7,"_",D38,"_",E38),""),"")</f>
        <v/>
      </c>
      <c r="D38" s="123" t="e">
        <f aca="false">VLOOKUP(F38,'8.2 Lookups&amp;Forumlae2'!$B$16:$E$39,4,0)</f>
        <v>#N/A</v>
      </c>
      <c r="E38" s="123" t="str">
        <f aca="false">TEXT(IF(ISTEXT(F38),COUNTIF(D$8:D38,D38),""),"00")</f>
        <v/>
      </c>
      <c r="F38" s="124"/>
      <c r="G38" s="124"/>
      <c r="H38" s="125"/>
      <c r="I38" s="126"/>
      <c r="J38" s="126"/>
      <c r="K38" s="127"/>
      <c r="L38" s="131"/>
      <c r="M38" s="132"/>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c r="AQ38" s="28"/>
      <c r="AR38" s="28"/>
      <c r="AS38" s="28"/>
      <c r="AT38" s="28"/>
      <c r="AU38" s="28"/>
      <c r="AV38" s="28"/>
      <c r="AW38" s="28"/>
      <c r="AX38" s="28"/>
      <c r="AY38" s="28"/>
      <c r="AZ38" s="28"/>
      <c r="BA38" s="28"/>
      <c r="BB38" s="28"/>
      <c r="BC38" s="28"/>
      <c r="BD38" s="28"/>
      <c r="BE38" s="28"/>
      <c r="BF38" s="28"/>
      <c r="BG38" s="28"/>
      <c r="BH38" s="28"/>
      <c r="BI38" s="28"/>
      <c r="BJ38" s="28"/>
      <c r="BK38" s="28"/>
      <c r="BL38" s="28"/>
      <c r="BM38" s="28"/>
    </row>
    <row r="39" customFormat="false" ht="33" hidden="true" customHeight="true" outlineLevel="1" collapsed="false">
      <c r="A39" s="28"/>
      <c r="B39" s="121" t="str">
        <f aca="false">IF(ISTEXT(F39),_xlfn.CONCAT(C39,"P"),"")</f>
        <v/>
      </c>
      <c r="C39" s="122" t="str">
        <f aca="false">IFERROR(IF(AND((ISTEXT(F39)),E39&gt;0),_xlfn.CONCAT('1. Summary of Scheme'!$C$7,"_",D39,"_",E39),""),"")</f>
        <v/>
      </c>
      <c r="D39" s="123" t="e">
        <f aca="false">VLOOKUP(F39,'8.2 Lookups&amp;Forumlae2'!$B$16:$E$39,4,0)</f>
        <v>#N/A</v>
      </c>
      <c r="E39" s="123" t="str">
        <f aca="false">TEXT(IF(ISTEXT(F39),COUNTIF(D$8:D39,D39),""),"00")</f>
        <v/>
      </c>
      <c r="F39" s="124"/>
      <c r="G39" s="124"/>
      <c r="H39" s="125"/>
      <c r="I39" s="126"/>
      <c r="J39" s="126"/>
      <c r="K39" s="127"/>
      <c r="L39" s="131"/>
      <c r="M39" s="132"/>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8"/>
      <c r="AN39" s="28"/>
      <c r="AO39" s="28"/>
      <c r="AP39" s="28"/>
      <c r="AQ39" s="28"/>
      <c r="AR39" s="28"/>
      <c r="AS39" s="28"/>
      <c r="AT39" s="28"/>
      <c r="AU39" s="28"/>
      <c r="AV39" s="28"/>
      <c r="AW39" s="28"/>
      <c r="AX39" s="28"/>
      <c r="AY39" s="28"/>
      <c r="AZ39" s="28"/>
      <c r="BA39" s="28"/>
      <c r="BB39" s="28"/>
      <c r="BC39" s="28"/>
      <c r="BD39" s="28"/>
      <c r="BE39" s="28"/>
      <c r="BF39" s="28"/>
      <c r="BG39" s="28"/>
      <c r="BH39" s="28"/>
      <c r="BI39" s="28"/>
      <c r="BJ39" s="28"/>
      <c r="BK39" s="28"/>
      <c r="BL39" s="28"/>
      <c r="BM39" s="28"/>
    </row>
    <row r="40" customFormat="false" ht="33" hidden="true" customHeight="true" outlineLevel="1" collapsed="false">
      <c r="A40" s="28"/>
      <c r="B40" s="121" t="str">
        <f aca="false">IF(ISTEXT(F40),_xlfn.CONCAT(C40,"P"),"")</f>
        <v/>
      </c>
      <c r="C40" s="122" t="str">
        <f aca="false">IFERROR(IF(AND((ISTEXT(F40)),E40&gt;0),_xlfn.CONCAT('1. Summary of Scheme'!$C$7,"_",D40,"_",E40),""),"")</f>
        <v/>
      </c>
      <c r="D40" s="123" t="e">
        <f aca="false">VLOOKUP(F40,'8.2 Lookups&amp;Forumlae2'!$B$16:$E$39,4,0)</f>
        <v>#N/A</v>
      </c>
      <c r="E40" s="123" t="str">
        <f aca="false">TEXT(IF(ISTEXT(F40),COUNTIF(D$8:D40,D40),""),"00")</f>
        <v/>
      </c>
      <c r="F40" s="124"/>
      <c r="G40" s="124"/>
      <c r="H40" s="125"/>
      <c r="I40" s="126"/>
      <c r="J40" s="126"/>
      <c r="K40" s="127"/>
      <c r="L40" s="131"/>
      <c r="M40" s="132"/>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8"/>
      <c r="AO40" s="28"/>
      <c r="AP40" s="28"/>
      <c r="AQ40" s="28"/>
      <c r="AR40" s="28"/>
      <c r="AS40" s="28"/>
      <c r="AT40" s="28"/>
      <c r="AU40" s="28"/>
      <c r="AV40" s="28"/>
      <c r="AW40" s="28"/>
      <c r="AX40" s="28"/>
      <c r="AY40" s="28"/>
      <c r="AZ40" s="28"/>
      <c r="BA40" s="28"/>
      <c r="BB40" s="28"/>
      <c r="BC40" s="28"/>
      <c r="BD40" s="28"/>
      <c r="BE40" s="28"/>
      <c r="BF40" s="28"/>
      <c r="BG40" s="28"/>
      <c r="BH40" s="28"/>
      <c r="BI40" s="28"/>
      <c r="BJ40" s="28"/>
      <c r="BK40" s="28"/>
      <c r="BL40" s="28"/>
      <c r="BM40" s="28"/>
    </row>
    <row r="41" customFormat="false" ht="33" hidden="true" customHeight="true" outlineLevel="1" collapsed="false">
      <c r="A41" s="28"/>
      <c r="B41" s="121" t="str">
        <f aca="false">IF(ISTEXT(F41),_xlfn.CONCAT(C41,"P"),"")</f>
        <v/>
      </c>
      <c r="C41" s="122" t="str">
        <f aca="false">IFERROR(IF(AND((ISTEXT(F41)),E41&gt;0),_xlfn.CONCAT('1. Summary of Scheme'!$C$7,"_",D41,"_",E41),""),"")</f>
        <v/>
      </c>
      <c r="D41" s="123" t="e">
        <f aca="false">VLOOKUP(F41,'8.2 Lookups&amp;Forumlae2'!$B$16:$E$39,4,0)</f>
        <v>#N/A</v>
      </c>
      <c r="E41" s="123" t="str">
        <f aca="false">TEXT(IF(ISTEXT(F41),COUNTIF(D$8:D41,D41),""),"00")</f>
        <v/>
      </c>
      <c r="F41" s="124"/>
      <c r="G41" s="124"/>
      <c r="H41" s="125"/>
      <c r="I41" s="126"/>
      <c r="J41" s="126"/>
      <c r="K41" s="127"/>
      <c r="L41" s="131"/>
      <c r="M41" s="132"/>
      <c r="N41" s="28"/>
    </row>
    <row r="42" customFormat="false" ht="33" hidden="true" customHeight="true" outlineLevel="1" collapsed="false">
      <c r="A42" s="28"/>
      <c r="B42" s="121" t="str">
        <f aca="false">IF(ISTEXT(F42),_xlfn.CONCAT(C42,"P"),"")</f>
        <v/>
      </c>
      <c r="C42" s="122" t="str">
        <f aca="false">IFERROR(IF(AND((ISTEXT(F42)),E42&gt;0),_xlfn.CONCAT('1. Summary of Scheme'!$C$7,"_",D42,"_",E42),""),"")</f>
        <v/>
      </c>
      <c r="D42" s="123" t="e">
        <f aca="false">VLOOKUP(F42,'8.2 Lookups&amp;Forumlae2'!$B$16:$E$39,4,0)</f>
        <v>#N/A</v>
      </c>
      <c r="E42" s="123" t="str">
        <f aca="false">TEXT(IF(ISTEXT(F42),COUNTIF(D$8:D42,D42),""),"00")</f>
        <v/>
      </c>
      <c r="F42" s="124"/>
      <c r="G42" s="124"/>
      <c r="H42" s="125"/>
      <c r="I42" s="126"/>
      <c r="J42" s="126"/>
      <c r="K42" s="127"/>
      <c r="L42" s="131"/>
      <c r="M42" s="132"/>
      <c r="N42" s="28"/>
    </row>
    <row r="43" customFormat="false" ht="15" hidden="false" customHeight="false" outlineLevel="0" collapsed="false"/>
  </sheetData>
  <sheetProtection algorithmName="SHA-512" hashValue="ggtFVIa4IVmkSfTl1M7MEuuTw/jZSBpr77lbXki5Dtf0C2wxfTAxMV1SL3Y729Qc2ZcOXuVCfjZ3B4lbk6lomA==" saltValue="rT8bkzOwPAK04NC/wRhZyQ==" spinCount="100000" sheet="true"/>
  <mergeCells count="45">
    <mergeCell ref="H2:J2"/>
    <mergeCell ref="H4:J4"/>
    <mergeCell ref="H5:J5"/>
    <mergeCell ref="B6:B7"/>
    <mergeCell ref="F6:G7"/>
    <mergeCell ref="H6:H7"/>
    <mergeCell ref="I6:I7"/>
    <mergeCell ref="J6:J7"/>
    <mergeCell ref="K6:K7"/>
    <mergeCell ref="L6:L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F32:G32"/>
    <mergeCell ref="F33:G33"/>
    <mergeCell ref="F34:G34"/>
    <mergeCell ref="F35:G35"/>
    <mergeCell ref="F36:G36"/>
    <mergeCell ref="F37:G37"/>
    <mergeCell ref="F38:G38"/>
    <mergeCell ref="F39:G39"/>
    <mergeCell ref="F40:G40"/>
    <mergeCell ref="F41:G41"/>
    <mergeCell ref="F42:G42"/>
  </mergeCells>
  <conditionalFormatting sqref="I19:J20 L19:M20 I31:J32 L31:M32">
    <cfRule type="expression" priority="2" aboveAverage="0" equalAverage="0" bottom="0" percent="0" rank="0" text="" dxfId="12">
      <formula>IF(#ref!="N", 1, 0)</formula>
    </cfRule>
  </conditionalFormatting>
  <conditionalFormatting sqref="K8:K42">
    <cfRule type="containsText" priority="3" operator="containsText" aboveAverage="0" equalAverage="0" bottom="0" percent="0" rank="0" text="Yes" dxfId="13">
      <formula>NOT(ISERROR(SEARCH("Yes",K8)))</formula>
    </cfRule>
    <cfRule type="containsText" priority="4" operator="containsText" aboveAverage="0" equalAverage="0" bottom="0" percent="0" rank="0" text="No" dxfId="14">
      <formula>NOT(ISERROR(SEARCH("No",K8)))</formula>
    </cfRule>
    <cfRule type="expression" priority="5" aboveAverage="0" equalAverage="0" bottom="0" percent="0" rank="0" text="" dxfId="15">
      <formula>IF(#ref!="N", 1, 0)</formula>
    </cfRule>
  </conditionalFormatting>
  <dataValidations count="3">
    <dataValidation allowBlank="true" errorStyle="stop" operator="between" showDropDown="false" showErrorMessage="true" showInputMessage="true" sqref="H8:H42" type="list">
      <formula1>"Existing,Design"</formula1>
      <formula2>0</formula2>
    </dataValidation>
    <dataValidation allowBlank="true" errorStyle="stop" operator="between" showDropDown="false" showErrorMessage="true" showInputMessage="true" sqref="K8:K42" type="list">
      <formula1>"Yes,No"</formula1>
      <formula2>0</formula2>
    </dataValidation>
    <dataValidation allowBlank="true" errorStyle="stop" operator="between" showDropDown="false" showErrorMessage="true" showInputMessage="true" sqref="F8:G42" type="list">
      <formula1>'8.2 Lookups&amp;Forumlae2'!$B$16:$B$39</formula1>
      <formula2>0</formula2>
    </dataValidation>
  </dataValidations>
  <printOptions headings="false" gridLines="false" gridLinesSet="true" horizontalCentered="false" verticalCentered="false"/>
  <pageMargins left="0.236111111111111" right="0.236111111111111" top="0.747916666666667" bottom="0.747916666666667" header="0.511811023622047" footer="0.511811023622047"/>
  <pageSetup paperSize="9" scale="100" fitToWidth="1" fitToHeight="0" pageOrder="downThenOver" orientation="landscape" blackAndWhite="false" draft="false" cellComments="non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S52"/>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pane xSplit="0" ySplit="8" topLeftCell="A43" activePane="bottomLeft" state="frozen"/>
      <selection pane="topLeft" activeCell="A1" activeCellId="0" sqref="A1"/>
      <selection pane="bottomLeft" activeCell="A15" activeCellId="0" sqref="A15"/>
    </sheetView>
  </sheetViews>
  <sheetFormatPr defaultColWidth="9.4296875" defaultRowHeight="15" zeroHeight="true" outlineLevelRow="1" outlineLevelCol="0"/>
  <cols>
    <col collapsed="false" customWidth="true" hidden="false" outlineLevel="0" max="1" min="1" style="28" width="17.43"/>
    <col collapsed="false" customWidth="true" hidden="false" outlineLevel="0" max="2" min="2" style="28" width="11.57"/>
    <col collapsed="false" customWidth="true" hidden="false" outlineLevel="0" max="3" min="3" style="28" width="8.28"/>
    <col collapsed="false" customWidth="true" hidden="false" outlineLevel="0" max="4" min="4" style="28" width="31.43"/>
    <col collapsed="false" customWidth="true" hidden="false" outlineLevel="0" max="5" min="5" style="28" width="2.43"/>
    <col collapsed="false" customWidth="true" hidden="false" outlineLevel="0" max="6" min="6" style="28" width="33.57"/>
    <col collapsed="false" customWidth="true" hidden="false" outlineLevel="0" max="7" min="7" style="28" width="34.57"/>
    <col collapsed="false" customWidth="true" hidden="false" outlineLevel="0" max="8" min="8" style="28" width="35.57"/>
    <col collapsed="false" customWidth="true" hidden="false" outlineLevel="0" max="9" min="9" style="28" width="1.43"/>
    <col collapsed="false" customWidth="true" hidden="false" outlineLevel="0" max="10" min="10" style="28" width="13.28"/>
    <col collapsed="false" customWidth="true" hidden="false" outlineLevel="0" max="11" min="11" style="28" width="35"/>
    <col collapsed="false" customWidth="true" hidden="false" outlineLevel="0" max="12" min="12" style="28" width="15.28"/>
    <col collapsed="false" customWidth="true" hidden="false" outlineLevel="0" max="13" min="13" style="28" width="39.43"/>
    <col collapsed="false" customWidth="true" hidden="false" outlineLevel="0" max="14" min="14" style="28" width="5.71"/>
    <col collapsed="false" customWidth="true" hidden="true" outlineLevel="0" max="15" min="15" style="28" width="7.57"/>
    <col collapsed="false" customWidth="true" hidden="true" outlineLevel="0" max="16" min="16" style="28" width="12"/>
    <col collapsed="false" customWidth="true" hidden="true" outlineLevel="0" max="17" min="17" style="28" width="7"/>
    <col collapsed="false" customWidth="false" hidden="true" outlineLevel="0" max="18" min="18" style="28" width="9.43"/>
    <col collapsed="false" customWidth="true" hidden="true" outlineLevel="0" max="19" min="19" style="28" width="7.57"/>
    <col collapsed="false" customWidth="true" hidden="true" outlineLevel="0" max="20" min="20" style="28" width="11.71"/>
    <col collapsed="false" customWidth="true" hidden="true" outlineLevel="0" max="52" min="21" style="28" width="9.14"/>
    <col collapsed="false" customWidth="false" hidden="true" outlineLevel="0" max="1024" min="53" style="28" width="9.43"/>
  </cols>
  <sheetData>
    <row r="1" customFormat="false" ht="7.5" hidden="false" customHeight="true" outlineLevel="0" collapsed="false">
      <c r="B1" s="104"/>
      <c r="C1" s="104"/>
      <c r="K1" s="133"/>
      <c r="L1" s="133"/>
      <c r="M1" s="133"/>
      <c r="N1" s="134"/>
      <c r="O1" s="135"/>
      <c r="P1" s="135"/>
      <c r="Q1" s="135"/>
      <c r="R1" s="135"/>
    </row>
    <row r="2" customFormat="false" ht="28.5" hidden="false" customHeight="true" outlineLevel="0" collapsed="false">
      <c r="B2" s="104"/>
      <c r="C2" s="104"/>
      <c r="F2" s="136" t="s">
        <v>0</v>
      </c>
      <c r="G2" s="136"/>
      <c r="H2" s="136"/>
      <c r="K2" s="133"/>
      <c r="L2" s="133"/>
      <c r="M2" s="133"/>
      <c r="N2" s="134"/>
      <c r="O2" s="135"/>
      <c r="P2" s="135"/>
      <c r="Q2" s="135"/>
      <c r="R2" s="135"/>
    </row>
    <row r="3" customFormat="false" ht="9.75" hidden="false" customHeight="true" outlineLevel="1" collapsed="false">
      <c r="B3" s="104"/>
      <c r="C3" s="104"/>
      <c r="K3" s="133"/>
      <c r="L3" s="133"/>
      <c r="M3" s="133"/>
      <c r="N3" s="134"/>
      <c r="O3" s="135"/>
      <c r="P3" s="135"/>
      <c r="Q3" s="135"/>
      <c r="R3" s="135"/>
    </row>
    <row r="4" customFormat="false" ht="24" hidden="false" customHeight="true" outlineLevel="1" collapsed="false">
      <c r="B4" s="104"/>
      <c r="C4" s="104"/>
      <c r="F4" s="136" t="s">
        <v>212</v>
      </c>
      <c r="G4" s="136"/>
      <c r="H4" s="136"/>
      <c r="K4" s="133"/>
      <c r="L4" s="133"/>
      <c r="M4" s="133"/>
      <c r="N4" s="134"/>
      <c r="O4" s="135"/>
      <c r="P4" s="135"/>
      <c r="Q4" s="135"/>
      <c r="R4" s="135"/>
    </row>
    <row r="5" customFormat="false" ht="12.75" hidden="false" customHeight="true" outlineLevel="0" collapsed="false">
      <c r="B5" s="104"/>
      <c r="C5" s="104"/>
      <c r="K5" s="133"/>
      <c r="L5" s="133"/>
      <c r="M5" s="133"/>
      <c r="N5" s="134"/>
      <c r="O5" s="135"/>
      <c r="P5" s="135"/>
      <c r="Q5" s="135"/>
      <c r="R5" s="135"/>
    </row>
    <row r="6" customFormat="false" ht="18.75" hidden="false" customHeight="true" outlineLevel="0" collapsed="false">
      <c r="A6" s="137" t="s">
        <v>89</v>
      </c>
      <c r="B6" s="137" t="s">
        <v>90</v>
      </c>
      <c r="C6" s="137" t="s">
        <v>62</v>
      </c>
      <c r="D6" s="137" t="s">
        <v>91</v>
      </c>
      <c r="F6" s="137" t="s">
        <v>93</v>
      </c>
      <c r="G6" s="137" t="s">
        <v>94</v>
      </c>
      <c r="H6" s="137" t="s">
        <v>95</v>
      </c>
      <c r="I6" s="139"/>
      <c r="J6" s="137" t="s">
        <v>66</v>
      </c>
      <c r="K6" s="137"/>
      <c r="L6" s="137" t="s">
        <v>67</v>
      </c>
      <c r="M6" s="137"/>
      <c r="N6" s="140"/>
    </row>
    <row r="7" customFormat="false" ht="18" hidden="false" customHeight="true" outlineLevel="0" collapsed="false">
      <c r="A7" s="137"/>
      <c r="B7" s="137"/>
      <c r="C7" s="137"/>
      <c r="D7" s="137"/>
      <c r="F7" s="142" t="n">
        <v>0</v>
      </c>
      <c r="G7" s="143" t="n">
        <v>1</v>
      </c>
      <c r="H7" s="144" t="n">
        <v>2</v>
      </c>
      <c r="I7" s="145"/>
      <c r="J7" s="137"/>
      <c r="K7" s="137"/>
      <c r="L7" s="137"/>
      <c r="M7" s="137"/>
      <c r="N7" s="140"/>
    </row>
    <row r="8" customFormat="false" ht="48.75" hidden="false" customHeight="true" outlineLevel="0" collapsed="false">
      <c r="A8" s="137"/>
      <c r="B8" s="137"/>
      <c r="C8" s="137"/>
      <c r="D8" s="137"/>
      <c r="F8" s="142"/>
      <c r="G8" s="143"/>
      <c r="H8" s="144"/>
      <c r="I8" s="145"/>
      <c r="J8" s="147" t="s">
        <v>97</v>
      </c>
      <c r="K8" s="147" t="s">
        <v>98</v>
      </c>
      <c r="L8" s="147" t="s">
        <v>97</v>
      </c>
      <c r="M8" s="147" t="s">
        <v>98</v>
      </c>
      <c r="N8" s="140"/>
      <c r="O8" s="149" t="n">
        <v>14</v>
      </c>
      <c r="P8" s="149" t="n">
        <v>16</v>
      </c>
      <c r="Q8" s="149" t="n">
        <v>18</v>
      </c>
      <c r="R8" s="149" t="n">
        <v>21</v>
      </c>
      <c r="S8" s="104"/>
    </row>
    <row r="9" customFormat="false" ht="15" hidden="true" customHeight="true" outlineLevel="0" collapsed="false">
      <c r="A9" s="150"/>
      <c r="B9" s="150"/>
      <c r="C9" s="150"/>
      <c r="D9" s="150"/>
      <c r="F9" s="145"/>
      <c r="G9" s="145"/>
      <c r="H9" s="145"/>
      <c r="I9" s="145"/>
      <c r="J9" s="151"/>
      <c r="K9" s="152"/>
      <c r="M9" s="152"/>
      <c r="N9" s="152"/>
      <c r="O9" s="149"/>
      <c r="P9" s="149"/>
      <c r="Q9" s="149"/>
      <c r="R9" s="149"/>
    </row>
    <row r="10" customFormat="false" ht="17.25" hidden="false" customHeight="true" outlineLevel="0" collapsed="false">
      <c r="A10" s="150"/>
      <c r="B10" s="150"/>
      <c r="C10" s="150"/>
      <c r="D10" s="150"/>
      <c r="F10" s="145"/>
      <c r="G10" s="145"/>
      <c r="H10" s="145"/>
      <c r="I10" s="145"/>
      <c r="J10" s="151"/>
      <c r="K10" s="152"/>
      <c r="L10" s="151"/>
      <c r="M10" s="152"/>
      <c r="N10" s="153"/>
    </row>
    <row r="11" customFormat="false" ht="21" hidden="false" customHeight="true" outlineLevel="0" collapsed="false">
      <c r="A11" s="178" t="s">
        <v>213</v>
      </c>
      <c r="B11" s="179"/>
      <c r="C11" s="179"/>
      <c r="D11" s="180"/>
      <c r="E11" s="180"/>
      <c r="F11" s="180"/>
      <c r="G11" s="180"/>
      <c r="H11" s="180"/>
      <c r="I11" s="180"/>
      <c r="J11" s="181"/>
      <c r="K11" s="182"/>
      <c r="L11" s="181"/>
      <c r="M11" s="182"/>
      <c r="N11" s="174"/>
    </row>
    <row r="12" customFormat="false" ht="21" hidden="false" customHeight="true" outlineLevel="0" collapsed="false">
      <c r="B12" s="104"/>
      <c r="C12" s="104"/>
      <c r="J12" s="135"/>
      <c r="K12" s="183"/>
      <c r="L12" s="135"/>
      <c r="M12" s="183"/>
      <c r="N12" s="174"/>
    </row>
    <row r="13" customFormat="false" ht="88.5" hidden="false" customHeight="true" outlineLevel="0" collapsed="false">
      <c r="A13" s="184" t="s">
        <v>214</v>
      </c>
      <c r="B13" s="162" t="s">
        <v>101</v>
      </c>
      <c r="C13" s="162" t="s">
        <v>215</v>
      </c>
      <c r="D13" s="163" t="s">
        <v>216</v>
      </c>
      <c r="F13" s="163" t="s">
        <v>217</v>
      </c>
      <c r="G13" s="163" t="s">
        <v>218</v>
      </c>
      <c r="H13" s="163" t="s">
        <v>219</v>
      </c>
      <c r="I13" s="171"/>
      <c r="J13" s="165"/>
      <c r="K13" s="166"/>
      <c r="L13" s="165"/>
      <c r="M13" s="166"/>
      <c r="N13" s="174"/>
    </row>
    <row r="14" customFormat="false" ht="89.25" hidden="false" customHeight="true" outlineLevel="0" collapsed="false">
      <c r="A14" s="184" t="s">
        <v>220</v>
      </c>
      <c r="B14" s="162" t="s">
        <v>101</v>
      </c>
      <c r="C14" s="162" t="s">
        <v>221</v>
      </c>
      <c r="D14" s="163" t="s">
        <v>222</v>
      </c>
      <c r="F14" s="163" t="s">
        <v>223</v>
      </c>
      <c r="G14" s="163" t="s">
        <v>224</v>
      </c>
      <c r="H14" s="163" t="s">
        <v>225</v>
      </c>
      <c r="I14" s="171"/>
      <c r="J14" s="165"/>
      <c r="K14" s="166"/>
      <c r="L14" s="165"/>
      <c r="M14" s="166"/>
      <c r="N14" s="174"/>
    </row>
    <row r="15" customFormat="false" ht="76.5" hidden="false" customHeight="true" outlineLevel="0" collapsed="false">
      <c r="A15" s="184" t="s">
        <v>226</v>
      </c>
      <c r="B15" s="162" t="s">
        <v>101</v>
      </c>
      <c r="C15" s="162" t="s">
        <v>227</v>
      </c>
      <c r="D15" s="163" t="s">
        <v>228</v>
      </c>
      <c r="F15" s="163" t="s">
        <v>229</v>
      </c>
      <c r="G15" s="163" t="s">
        <v>230</v>
      </c>
      <c r="H15" s="163" t="s">
        <v>231</v>
      </c>
      <c r="I15" s="171"/>
      <c r="J15" s="165"/>
      <c r="K15" s="166"/>
      <c r="L15" s="165"/>
      <c r="M15" s="166"/>
      <c r="N15" s="174"/>
    </row>
    <row r="16" customFormat="false" ht="101.25" hidden="false" customHeight="true" outlineLevel="0" collapsed="false">
      <c r="A16" s="184" t="s">
        <v>232</v>
      </c>
      <c r="B16" s="162" t="s">
        <v>101</v>
      </c>
      <c r="C16" s="162" t="s">
        <v>233</v>
      </c>
      <c r="D16" s="163" t="s">
        <v>234</v>
      </c>
      <c r="F16" s="163" t="s">
        <v>235</v>
      </c>
      <c r="G16" s="163" t="s">
        <v>236</v>
      </c>
      <c r="H16" s="163" t="s">
        <v>237</v>
      </c>
      <c r="I16" s="171"/>
      <c r="J16" s="165"/>
      <c r="K16" s="166"/>
      <c r="L16" s="165"/>
      <c r="M16" s="166"/>
      <c r="N16" s="174"/>
    </row>
    <row r="17" customFormat="false" ht="84" hidden="false" customHeight="true" outlineLevel="0" collapsed="false">
      <c r="A17" s="184" t="s">
        <v>238</v>
      </c>
      <c r="B17" s="162" t="s">
        <v>239</v>
      </c>
      <c r="C17" s="162" t="s">
        <v>240</v>
      </c>
      <c r="D17" s="163" t="s">
        <v>241</v>
      </c>
      <c r="F17" s="163" t="s">
        <v>242</v>
      </c>
      <c r="G17" s="163" t="s">
        <v>243</v>
      </c>
      <c r="H17" s="163" t="s">
        <v>244</v>
      </c>
      <c r="I17" s="171"/>
      <c r="J17" s="165"/>
      <c r="K17" s="166"/>
      <c r="L17" s="165"/>
      <c r="M17" s="166"/>
      <c r="N17" s="174"/>
    </row>
    <row r="18" customFormat="false" ht="78" hidden="false" customHeight="true" outlineLevel="0" collapsed="false">
      <c r="A18" s="184" t="s">
        <v>245</v>
      </c>
      <c r="B18" s="162" t="s">
        <v>101</v>
      </c>
      <c r="C18" s="162" t="s">
        <v>246</v>
      </c>
      <c r="D18" s="163" t="s">
        <v>247</v>
      </c>
      <c r="F18" s="163" t="s">
        <v>248</v>
      </c>
      <c r="G18" s="163" t="s">
        <v>249</v>
      </c>
      <c r="H18" s="163" t="s">
        <v>250</v>
      </c>
      <c r="I18" s="171"/>
      <c r="J18" s="165"/>
      <c r="K18" s="166"/>
      <c r="L18" s="165"/>
      <c r="M18" s="166"/>
    </row>
    <row r="19" customFormat="false" ht="54.75" hidden="false" customHeight="true" outlineLevel="0" collapsed="false">
      <c r="A19" s="184" t="s">
        <v>251</v>
      </c>
      <c r="B19" s="162" t="s">
        <v>101</v>
      </c>
      <c r="C19" s="162" t="s">
        <v>252</v>
      </c>
      <c r="D19" s="163" t="s">
        <v>253</v>
      </c>
      <c r="F19" s="163" t="s">
        <v>254</v>
      </c>
      <c r="G19" s="163" t="s">
        <v>255</v>
      </c>
      <c r="H19" s="163" t="s">
        <v>256</v>
      </c>
      <c r="I19" s="171"/>
      <c r="J19" s="165"/>
      <c r="K19" s="166"/>
      <c r="L19" s="165"/>
      <c r="M19" s="166"/>
    </row>
    <row r="20" customFormat="false" ht="15.75" hidden="false" customHeight="true" outlineLevel="0" collapsed="false"/>
    <row r="21" customFormat="false" ht="18" hidden="false" customHeight="true" outlineLevel="0" collapsed="false">
      <c r="A21" s="154" t="s">
        <v>257</v>
      </c>
      <c r="B21" s="155"/>
      <c r="C21" s="155"/>
      <c r="D21" s="155"/>
      <c r="E21" s="155"/>
      <c r="F21" s="155"/>
      <c r="G21" s="156"/>
      <c r="H21" s="156"/>
      <c r="I21" s="157"/>
      <c r="J21" s="157"/>
      <c r="K21" s="158"/>
      <c r="L21" s="157"/>
      <c r="M21" s="159"/>
    </row>
    <row r="22" customFormat="false" ht="8.25" hidden="false" customHeight="true" outlineLevel="0" collapsed="false"/>
    <row r="23" customFormat="false" ht="39.75" hidden="false" customHeight="true" outlineLevel="0" collapsed="false">
      <c r="A23" s="161" t="s">
        <v>258</v>
      </c>
      <c r="B23" s="168" t="s">
        <v>115</v>
      </c>
      <c r="C23" s="168" t="s">
        <v>259</v>
      </c>
      <c r="D23" s="163" t="s">
        <v>260</v>
      </c>
      <c r="F23" s="170" t="s">
        <v>261</v>
      </c>
      <c r="G23" s="170" t="s">
        <v>262</v>
      </c>
      <c r="H23" s="170" t="s">
        <v>263</v>
      </c>
      <c r="I23" s="171"/>
      <c r="J23" s="165"/>
      <c r="K23" s="166"/>
      <c r="L23" s="165"/>
      <c r="M23" s="166"/>
    </row>
    <row r="24" customFormat="false" ht="83.25" hidden="false" customHeight="true" outlineLevel="0" collapsed="false">
      <c r="A24" s="161" t="s">
        <v>264</v>
      </c>
      <c r="B24" s="168" t="s">
        <v>123</v>
      </c>
      <c r="C24" s="168" t="s">
        <v>265</v>
      </c>
      <c r="D24" s="163" t="s">
        <v>266</v>
      </c>
      <c r="F24" s="170" t="s">
        <v>267</v>
      </c>
      <c r="G24" s="185" t="s">
        <v>268</v>
      </c>
      <c r="H24" s="170" t="s">
        <v>269</v>
      </c>
      <c r="I24" s="171"/>
      <c r="J24" s="165"/>
      <c r="K24" s="166"/>
      <c r="L24" s="165"/>
      <c r="M24" s="166"/>
    </row>
    <row r="25" customFormat="false" ht="97.5" hidden="false" customHeight="true" outlineLevel="0" collapsed="false">
      <c r="A25" s="161" t="s">
        <v>270</v>
      </c>
      <c r="B25" s="168" t="s">
        <v>115</v>
      </c>
      <c r="C25" s="168" t="s">
        <v>271</v>
      </c>
      <c r="D25" s="163" t="s">
        <v>272</v>
      </c>
      <c r="F25" s="170" t="s">
        <v>273</v>
      </c>
      <c r="G25" s="170" t="s">
        <v>274</v>
      </c>
      <c r="H25" s="170" t="s">
        <v>275</v>
      </c>
      <c r="I25" s="171"/>
      <c r="J25" s="165"/>
      <c r="K25" s="166"/>
      <c r="L25" s="165"/>
      <c r="M25" s="166"/>
    </row>
    <row r="26" customFormat="false" ht="12" hidden="false" customHeight="true" outlineLevel="0" collapsed="false">
      <c r="B26" s="104"/>
      <c r="C26" s="104"/>
      <c r="J26" s="135"/>
      <c r="K26" s="183"/>
      <c r="L26" s="135"/>
      <c r="M26" s="183"/>
      <c r="N26" s="174"/>
    </row>
    <row r="27" customFormat="false" ht="21" hidden="false" customHeight="true" outlineLevel="0" collapsed="false">
      <c r="A27" s="186" t="s">
        <v>276</v>
      </c>
      <c r="B27" s="187"/>
      <c r="C27" s="187"/>
      <c r="D27" s="188"/>
      <c r="E27" s="188"/>
      <c r="F27" s="188"/>
      <c r="G27" s="188"/>
      <c r="H27" s="188"/>
      <c r="I27" s="188"/>
      <c r="J27" s="189"/>
      <c r="K27" s="190"/>
      <c r="L27" s="189"/>
      <c r="M27" s="190"/>
      <c r="N27" s="174"/>
    </row>
    <row r="28" customFormat="false" ht="12" hidden="false" customHeight="true" outlineLevel="0" collapsed="false">
      <c r="B28" s="104"/>
      <c r="C28" s="104"/>
      <c r="J28" s="135"/>
      <c r="K28" s="183"/>
      <c r="L28" s="135"/>
      <c r="M28" s="183"/>
      <c r="N28" s="174"/>
    </row>
    <row r="29" customFormat="false" ht="57" hidden="false" customHeight="true" outlineLevel="0" collapsed="false">
      <c r="A29" s="161" t="s">
        <v>277</v>
      </c>
      <c r="B29" s="168" t="s">
        <v>115</v>
      </c>
      <c r="C29" s="168" t="s">
        <v>278</v>
      </c>
      <c r="D29" s="163" t="s">
        <v>279</v>
      </c>
      <c r="F29" s="163" t="s">
        <v>280</v>
      </c>
      <c r="G29" s="163" t="s">
        <v>281</v>
      </c>
      <c r="H29" s="163" t="s">
        <v>282</v>
      </c>
      <c r="I29" s="171"/>
      <c r="J29" s="165"/>
      <c r="K29" s="166"/>
      <c r="L29" s="165"/>
      <c r="M29" s="166"/>
      <c r="N29" s="174"/>
    </row>
    <row r="30" customFormat="false" ht="56.25" hidden="false" customHeight="true" outlineLevel="0" collapsed="false">
      <c r="A30" s="161" t="s">
        <v>283</v>
      </c>
      <c r="B30" s="168" t="s">
        <v>123</v>
      </c>
      <c r="C30" s="168" t="s">
        <v>284</v>
      </c>
      <c r="D30" s="163" t="s">
        <v>285</v>
      </c>
      <c r="F30" s="163" t="s">
        <v>286</v>
      </c>
      <c r="G30" s="163" t="s">
        <v>287</v>
      </c>
      <c r="H30" s="163" t="s">
        <v>288</v>
      </c>
      <c r="I30" s="171"/>
      <c r="J30" s="165"/>
      <c r="K30" s="166"/>
      <c r="L30" s="165"/>
      <c r="M30" s="166"/>
      <c r="N30" s="174"/>
    </row>
    <row r="31" customFormat="false" ht="45.75" hidden="false" customHeight="true" outlineLevel="0" collapsed="false">
      <c r="A31" s="161" t="s">
        <v>289</v>
      </c>
      <c r="B31" s="168" t="s">
        <v>115</v>
      </c>
      <c r="C31" s="168" t="s">
        <v>290</v>
      </c>
      <c r="D31" s="163" t="s">
        <v>291</v>
      </c>
      <c r="F31" s="163" t="s">
        <v>292</v>
      </c>
      <c r="G31" s="163" t="s">
        <v>293</v>
      </c>
      <c r="H31" s="163" t="s">
        <v>294</v>
      </c>
      <c r="I31" s="171"/>
      <c r="J31" s="165"/>
      <c r="K31" s="166"/>
      <c r="L31" s="165"/>
      <c r="M31" s="166"/>
      <c r="N31" s="174"/>
    </row>
    <row r="32" customFormat="false" ht="49.5" hidden="false" customHeight="true" outlineLevel="0" collapsed="false">
      <c r="A32" s="161" t="s">
        <v>295</v>
      </c>
      <c r="B32" s="168" t="s">
        <v>115</v>
      </c>
      <c r="C32" s="168" t="s">
        <v>296</v>
      </c>
      <c r="D32" s="163" t="s">
        <v>297</v>
      </c>
      <c r="F32" s="163" t="s">
        <v>298</v>
      </c>
      <c r="G32" s="163" t="s">
        <v>299</v>
      </c>
      <c r="H32" s="163" t="s">
        <v>300</v>
      </c>
      <c r="I32" s="171"/>
      <c r="J32" s="165"/>
      <c r="K32" s="166"/>
      <c r="L32" s="165"/>
      <c r="M32" s="166"/>
      <c r="N32" s="174"/>
    </row>
    <row r="33" customFormat="false" ht="33" hidden="false" customHeight="true" outlineLevel="0" collapsed="false">
      <c r="A33" s="161" t="s">
        <v>301</v>
      </c>
      <c r="B33" s="168" t="s">
        <v>123</v>
      </c>
      <c r="C33" s="168" t="s">
        <v>302</v>
      </c>
      <c r="D33" s="163" t="s">
        <v>303</v>
      </c>
      <c r="F33" s="163" t="s">
        <v>304</v>
      </c>
      <c r="G33" s="163" t="s">
        <v>305</v>
      </c>
      <c r="H33" s="163" t="s">
        <v>306</v>
      </c>
      <c r="I33" s="171"/>
      <c r="J33" s="165"/>
      <c r="K33" s="166"/>
      <c r="L33" s="165"/>
      <c r="M33" s="166"/>
      <c r="N33" s="174"/>
    </row>
    <row r="34" customFormat="false" ht="95.25" hidden="false" customHeight="true" outlineLevel="0" collapsed="false">
      <c r="A34" s="161" t="s">
        <v>307</v>
      </c>
      <c r="B34" s="168" t="s">
        <v>123</v>
      </c>
      <c r="C34" s="168" t="s">
        <v>308</v>
      </c>
      <c r="D34" s="163" t="s">
        <v>309</v>
      </c>
      <c r="F34" s="163" t="s">
        <v>310</v>
      </c>
      <c r="G34" s="163" t="s">
        <v>311</v>
      </c>
      <c r="H34" s="163" t="s">
        <v>312</v>
      </c>
      <c r="I34" s="171"/>
      <c r="J34" s="165"/>
      <c r="K34" s="166"/>
      <c r="L34" s="165"/>
      <c r="M34" s="166"/>
      <c r="N34" s="174"/>
    </row>
    <row r="35" customFormat="false" ht="12" hidden="false" customHeight="true" outlineLevel="0" collapsed="false">
      <c r="B35" s="104"/>
      <c r="C35" s="104"/>
      <c r="J35" s="135"/>
      <c r="K35" s="183"/>
      <c r="L35" s="135"/>
      <c r="M35" s="183"/>
      <c r="N35" s="174"/>
    </row>
    <row r="36" customFormat="false" ht="22.5" hidden="false" customHeight="true" outlineLevel="0" collapsed="false">
      <c r="A36" s="154" t="s">
        <v>313</v>
      </c>
      <c r="B36" s="187"/>
      <c r="C36" s="187"/>
      <c r="D36" s="191"/>
      <c r="E36" s="191"/>
      <c r="F36" s="191"/>
      <c r="G36" s="191"/>
      <c r="H36" s="191"/>
      <c r="I36" s="191"/>
      <c r="J36" s="189"/>
      <c r="K36" s="190"/>
      <c r="L36" s="189"/>
      <c r="M36" s="190"/>
      <c r="N36" s="174"/>
    </row>
    <row r="37" customFormat="false" ht="12" hidden="false" customHeight="true" outlineLevel="0" collapsed="false">
      <c r="B37" s="104"/>
      <c r="C37" s="104"/>
      <c r="J37" s="135"/>
      <c r="K37" s="183"/>
      <c r="L37" s="135"/>
      <c r="M37" s="183"/>
      <c r="N37" s="174"/>
    </row>
    <row r="38" customFormat="false" ht="109.5" hidden="false" customHeight="true" outlineLevel="0" collapsed="false">
      <c r="A38" s="161" t="s">
        <v>314</v>
      </c>
      <c r="B38" s="162" t="s">
        <v>101</v>
      </c>
      <c r="C38" s="162" t="s">
        <v>315</v>
      </c>
      <c r="D38" s="163" t="s">
        <v>316</v>
      </c>
      <c r="F38" s="163" t="s">
        <v>317</v>
      </c>
      <c r="G38" s="163" t="s">
        <v>318</v>
      </c>
      <c r="H38" s="163" t="s">
        <v>319</v>
      </c>
      <c r="I38" s="171"/>
      <c r="J38" s="165"/>
      <c r="K38" s="166"/>
      <c r="L38" s="165"/>
      <c r="M38" s="166"/>
      <c r="N38" s="174"/>
    </row>
    <row r="39" customFormat="false" ht="38.25" hidden="false" customHeight="true" outlineLevel="0" collapsed="false">
      <c r="A39" s="161" t="s">
        <v>320</v>
      </c>
      <c r="B39" s="168" t="s">
        <v>123</v>
      </c>
      <c r="C39" s="168" t="s">
        <v>321</v>
      </c>
      <c r="D39" s="163" t="s">
        <v>322</v>
      </c>
      <c r="F39" s="163" t="s">
        <v>323</v>
      </c>
      <c r="G39" s="163" t="s">
        <v>324</v>
      </c>
      <c r="H39" s="163" t="s">
        <v>325</v>
      </c>
      <c r="I39" s="171"/>
      <c r="J39" s="165"/>
      <c r="K39" s="166"/>
      <c r="L39" s="165"/>
      <c r="M39" s="166"/>
      <c r="N39" s="174"/>
    </row>
    <row r="40" customFormat="false" ht="36" hidden="false" customHeight="true" outlineLevel="0" collapsed="false">
      <c r="A40" s="161" t="s">
        <v>326</v>
      </c>
      <c r="B40" s="168" t="s">
        <v>123</v>
      </c>
      <c r="C40" s="168" t="s">
        <v>327</v>
      </c>
      <c r="D40" s="163" t="s">
        <v>328</v>
      </c>
      <c r="F40" s="163" t="s">
        <v>323</v>
      </c>
      <c r="G40" s="163" t="s">
        <v>324</v>
      </c>
      <c r="H40" s="163" t="s">
        <v>325</v>
      </c>
      <c r="I40" s="171"/>
      <c r="J40" s="165"/>
      <c r="K40" s="166"/>
      <c r="L40" s="165"/>
      <c r="M40" s="166"/>
      <c r="N40" s="174"/>
    </row>
    <row r="41" customFormat="false" ht="42.75" hidden="false" customHeight="false" outlineLevel="0" collapsed="false">
      <c r="A41" s="161" t="s">
        <v>329</v>
      </c>
      <c r="B41" s="162" t="s">
        <v>101</v>
      </c>
      <c r="C41" s="162" t="s">
        <v>330</v>
      </c>
      <c r="D41" s="163" t="s">
        <v>331</v>
      </c>
      <c r="F41" s="163" t="s">
        <v>332</v>
      </c>
      <c r="G41" s="163" t="s">
        <v>333</v>
      </c>
      <c r="H41" s="192" t="s">
        <v>334</v>
      </c>
      <c r="I41" s="171"/>
      <c r="J41" s="165"/>
      <c r="K41" s="166"/>
      <c r="L41" s="165"/>
      <c r="M41" s="166"/>
      <c r="N41" s="174"/>
    </row>
    <row r="42" customFormat="false" ht="69.75" hidden="false" customHeight="true" outlineLevel="0" collapsed="false">
      <c r="A42" s="161" t="s">
        <v>335</v>
      </c>
      <c r="B42" s="161" t="s">
        <v>115</v>
      </c>
      <c r="C42" s="161" t="s">
        <v>336</v>
      </c>
      <c r="D42" s="163" t="s">
        <v>337</v>
      </c>
      <c r="F42" s="163" t="s">
        <v>338</v>
      </c>
      <c r="G42" s="163" t="s">
        <v>339</v>
      </c>
      <c r="H42" s="163" t="s">
        <v>340</v>
      </c>
      <c r="I42" s="171"/>
      <c r="J42" s="165"/>
      <c r="K42" s="166"/>
      <c r="L42" s="165"/>
      <c r="M42" s="166"/>
      <c r="N42" s="174"/>
    </row>
    <row r="43" customFormat="false" ht="164.25" hidden="false" customHeight="true" outlineLevel="0" collapsed="false">
      <c r="A43" s="161" t="s">
        <v>341</v>
      </c>
      <c r="B43" s="162" t="s">
        <v>101</v>
      </c>
      <c r="C43" s="162" t="s">
        <v>342</v>
      </c>
      <c r="D43" s="163" t="s">
        <v>343</v>
      </c>
      <c r="F43" s="170" t="s">
        <v>344</v>
      </c>
      <c r="G43" s="170" t="s">
        <v>345</v>
      </c>
      <c r="H43" s="170" t="s">
        <v>346</v>
      </c>
      <c r="I43" s="171"/>
      <c r="J43" s="165"/>
      <c r="K43" s="166"/>
      <c r="L43" s="165"/>
      <c r="M43" s="166"/>
      <c r="N43" s="174"/>
    </row>
    <row r="44" customFormat="false" ht="7.5" hidden="false" customHeight="true" outlineLevel="0" collapsed="false">
      <c r="B44" s="104"/>
      <c r="C44" s="104"/>
      <c r="J44" s="135"/>
      <c r="K44" s="183"/>
      <c r="L44" s="135"/>
      <c r="M44" s="183"/>
      <c r="N44" s="174"/>
    </row>
    <row r="45" customFormat="false" ht="22.5" hidden="false" customHeight="true" outlineLevel="0" collapsed="false">
      <c r="A45" s="193" t="s">
        <v>347</v>
      </c>
      <c r="B45" s="187"/>
      <c r="C45" s="187"/>
      <c r="D45" s="188"/>
      <c r="E45" s="188"/>
      <c r="F45" s="188"/>
      <c r="G45" s="188"/>
      <c r="H45" s="188"/>
      <c r="I45" s="188"/>
      <c r="J45" s="189"/>
      <c r="K45" s="190"/>
      <c r="L45" s="189"/>
      <c r="M45" s="190"/>
      <c r="N45" s="174"/>
    </row>
    <row r="46" customFormat="false" ht="10.5" hidden="false" customHeight="true" outlineLevel="0" collapsed="false">
      <c r="B46" s="104"/>
      <c r="C46" s="104"/>
      <c r="J46" s="135"/>
      <c r="K46" s="183"/>
      <c r="L46" s="135"/>
      <c r="M46" s="183"/>
      <c r="N46" s="174"/>
    </row>
    <row r="47" customFormat="false" ht="87.75" hidden="false" customHeight="true" outlineLevel="0" collapsed="false">
      <c r="A47" s="161" t="s">
        <v>348</v>
      </c>
      <c r="B47" s="162" t="s">
        <v>101</v>
      </c>
      <c r="C47" s="162" t="s">
        <v>349</v>
      </c>
      <c r="D47" s="163" t="s">
        <v>350</v>
      </c>
      <c r="F47" s="163" t="s">
        <v>351</v>
      </c>
      <c r="G47" s="163" t="s">
        <v>352</v>
      </c>
      <c r="H47" s="163" t="s">
        <v>353</v>
      </c>
      <c r="I47" s="171"/>
      <c r="J47" s="165"/>
      <c r="K47" s="166"/>
      <c r="L47" s="165"/>
      <c r="M47" s="166"/>
      <c r="N47" s="174"/>
    </row>
    <row r="48" customFormat="false" ht="64.5" hidden="false" customHeight="true" outlineLevel="0" collapsed="false">
      <c r="A48" s="161" t="s">
        <v>354</v>
      </c>
      <c r="B48" s="168" t="s">
        <v>115</v>
      </c>
      <c r="C48" s="168" t="s">
        <v>355</v>
      </c>
      <c r="D48" s="163" t="s">
        <v>356</v>
      </c>
      <c r="F48" s="163" t="s">
        <v>357</v>
      </c>
      <c r="G48" s="163" t="s">
        <v>358</v>
      </c>
      <c r="H48" s="163" t="s">
        <v>359</v>
      </c>
      <c r="I48" s="171"/>
      <c r="J48" s="165"/>
      <c r="K48" s="166"/>
      <c r="L48" s="165"/>
      <c r="M48" s="166"/>
      <c r="N48" s="174"/>
    </row>
    <row r="49" customFormat="false" ht="66" hidden="false" customHeight="true" outlineLevel="0" collapsed="false">
      <c r="A49" s="161" t="s">
        <v>360</v>
      </c>
      <c r="B49" s="162" t="s">
        <v>101</v>
      </c>
      <c r="C49" s="162" t="s">
        <v>361</v>
      </c>
      <c r="D49" s="163" t="s">
        <v>362</v>
      </c>
      <c r="F49" s="163" t="s">
        <v>363</v>
      </c>
      <c r="G49" s="163" t="s">
        <v>364</v>
      </c>
      <c r="H49" s="163" t="s">
        <v>365</v>
      </c>
      <c r="I49" s="194"/>
      <c r="J49" s="165"/>
      <c r="K49" s="166"/>
      <c r="L49" s="165"/>
      <c r="M49" s="166"/>
      <c r="N49" s="174"/>
    </row>
    <row r="50" customFormat="false" ht="49.5" hidden="false" customHeight="true" outlineLevel="0" collapsed="false">
      <c r="A50" s="161" t="s">
        <v>366</v>
      </c>
      <c r="B50" s="162" t="s">
        <v>101</v>
      </c>
      <c r="C50" s="162" t="s">
        <v>367</v>
      </c>
      <c r="D50" s="163" t="s">
        <v>368</v>
      </c>
      <c r="F50" s="163" t="s">
        <v>369</v>
      </c>
      <c r="G50" s="163" t="s">
        <v>370</v>
      </c>
      <c r="H50" s="163" t="s">
        <v>371</v>
      </c>
      <c r="I50" s="194"/>
      <c r="J50" s="165"/>
      <c r="K50" s="166"/>
      <c r="L50" s="165"/>
      <c r="M50" s="166"/>
      <c r="N50" s="174"/>
    </row>
    <row r="51" customFormat="false" ht="21.75" hidden="false" customHeight="true" outlineLevel="0" collapsed="false">
      <c r="B51" s="104"/>
      <c r="C51" s="104"/>
      <c r="J51" s="135"/>
      <c r="K51" s="183"/>
      <c r="L51" s="135"/>
      <c r="M51" s="183"/>
      <c r="N51" s="174"/>
    </row>
    <row r="52" customFormat="false" ht="15" hidden="false" customHeight="false" outlineLevel="0" collapsed="false"/>
  </sheetData>
  <sheetProtection algorithmName="SHA-512" hashValue="gIWevbVQMpdC1GcOvlKDC62guix0m0rf7Wv4R5V1gMeZZpfpqlnfeY1pPyeEcgKJcOOBF/LpssYEZK5RJWS1IQ==" saltValue="mpOxsC91T5XQD6omyFKLPQ==" spinCount="100000" sheet="true"/>
  <mergeCells count="11">
    <mergeCell ref="F2:H2"/>
    <mergeCell ref="F4:H4"/>
    <mergeCell ref="A6:A8"/>
    <mergeCell ref="B6:B8"/>
    <mergeCell ref="C6:C8"/>
    <mergeCell ref="D6:D8"/>
    <mergeCell ref="J6:K7"/>
    <mergeCell ref="L6:M7"/>
    <mergeCell ref="F7:F8"/>
    <mergeCell ref="G7:G8"/>
    <mergeCell ref="H7:H8"/>
  </mergeCells>
  <conditionalFormatting sqref="F25:H25">
    <cfRule type="expression" priority="2" aboveAverage="0" equalAverage="0" bottom="0" percent="0" rank="0" text="" dxfId="16">
      <formula>#ref!="N"</formula>
    </cfRule>
  </conditionalFormatting>
  <conditionalFormatting sqref="M23:M25">
    <cfRule type="expression" priority="3" aboveAverage="0" equalAverage="0" bottom="0" percent="0" rank="0" text="" dxfId="17">
      <formula>#ref!="N"</formula>
    </cfRule>
  </conditionalFormatting>
  <dataValidations count="2">
    <dataValidation allowBlank="true" errorStyle="stop" operator="between" showDropDown="false" showErrorMessage="true" showInputMessage="true" sqref="J13 L13 J15 L15 J17 L17 J23:J24 L23:L24 J29:J30 L29:L30 J32 L32 J39:J43 L39:L43 J47:J50 L47:L50" type="list">
      <formula1>'8.1 Lookups&amp;Formulae1'!$J$354:$J$356</formula1>
      <formula2>0</formula2>
    </dataValidation>
    <dataValidation allowBlank="true" errorStyle="stop" operator="between" showDropDown="false" showErrorMessage="true" showInputMessage="true" sqref="J14 L14 J16 L16 J18:J19 L18:L19 J25 L25 J31 L31 J33:J34 L33:L34 J38 L38" type="list">
      <formula1>'8.1 Lookups&amp;Formulae1'!$L$354:$L$357</formula1>
      <formula2>0</formula2>
    </dataValidation>
  </dataValidations>
  <printOptions headings="false" gridLines="false" gridLinesSet="true" horizontalCentered="false" verticalCentered="false"/>
  <pageMargins left="0.25" right="0.25" top="0.75" bottom="0.75" header="0.511811023622047" footer="0.511811023622047"/>
  <pageSetup paperSize="8" scale="100" fitToWidth="1" fitToHeight="0" pageOrder="downThenOver" orientation="landscape" blackAndWhite="false" draft="false" cellComments="none" horizontalDpi="300" verticalDpi="300" copies="1"/>
  <headerFooter differentFirst="false" differentOddEven="false">
    <oddHeader/>
    <oddFooter/>
  </headerFooter>
  <drawing r:id="rId1"/>
  <extLst>
    <ext xmlns:x14="http://schemas.microsoft.com/office/spreadsheetml/2009/9/main" uri="{78C0D931-6437-407d-A8EE-F0AAD7539E65}">
      <x14:conditionalFormattings>
        <x14:conditionalFormatting xmlns:xm="http://schemas.microsoft.com/office/excel/2006/main">
          <x14:cfRule type="expression" priority="4" id="{4A9D5C8E-DFED-4340-8091-4F3C3B54685C}">
            <xm:f>'1. summary of scheme'!#ref!="Critical Check"</xm:f>
            <x14:dxf>
              <font>
                <strike val="1"/>
                <color rgb="FFBFBFBF"/>
              </font>
            </x14:dxf>
          </x14:cfRule>
          <xm:sqref>A11:M12 F13:K13 A13:D14 E13:E19 L13:M19 I14:I16 J14:K19 F15 A15:C19 A17:D17 F17:I17 I18:I19 G23:K23 A23:E25 L23:L50 F24:K24 I25:K25 A26:K28 M26:M50 A29:D31 F29:I31 E29:E34 J29:K34 A32:C32 I32 F33:I33 B33:D34 I34 A35:K37 I38:K38 A38:E43 F39:K40 I41:K41 F42:K43 A44:K46 F47:K48 A47:D49 E47:E50 I49:K50 A50:C50 A51:M51</xm:sqref>
        </x14:conditionalFormatting>
        <x14:conditionalFormatting xmlns:xm="http://schemas.microsoft.com/office/excel/2006/main">
          <x14:cfRule type="expression" priority="5" id="{FD9026FA-E032-4345-82C5-581328358FDE}">
            <xm:f>'1. summary of scheme'!#ref!="Critical Check"</xm:f>
            <x14:dxf>
              <font>
                <strike val="1"/>
                <color rgb="FFBFBFBF"/>
              </font>
            </x14:dxf>
          </x14:cfRule>
          <xm:sqref>D15</xm:sqref>
        </x14:conditionalFormatting>
      </x14:conditionalFormatting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M49"/>
  <sheetViews>
    <sheetView showFormulas="false" showGridLines="true" showRowColHeaders="true" showZeros="true" rightToLeft="false" tabSelected="false" showOutlineSymbols="true" defaultGridColor="true" view="normal" topLeftCell="A1" colorId="64" zoomScale="76" zoomScaleNormal="76" zoomScalePageLayoutView="100" workbookViewId="0">
      <pane xSplit="0" ySplit="10" topLeftCell="A11" activePane="bottomLeft" state="frozen"/>
      <selection pane="topLeft" activeCell="A1" activeCellId="0" sqref="A1"/>
      <selection pane="bottomLeft" activeCell="A1" activeCellId="0" sqref="A1"/>
    </sheetView>
  </sheetViews>
  <sheetFormatPr defaultColWidth="9.4296875" defaultRowHeight="15" zeroHeight="true" outlineLevelRow="1" outlineLevelCol="0"/>
  <cols>
    <col collapsed="false" customWidth="true" hidden="false" outlineLevel="0" max="1" min="1" style="28" width="18.43"/>
    <col collapsed="false" customWidth="true" hidden="false" outlineLevel="0" max="2" min="2" style="104" width="8.43"/>
    <col collapsed="false" customWidth="true" hidden="false" outlineLevel="0" max="3" min="3" style="28" width="30.42"/>
    <col collapsed="false" customWidth="true" hidden="false" outlineLevel="0" max="4" min="4" style="28" width="2.57"/>
    <col collapsed="false" customWidth="true" hidden="false" outlineLevel="0" max="5" min="5" style="28" width="33"/>
    <col collapsed="false" customWidth="true" hidden="false" outlineLevel="0" max="6" min="6" style="28" width="35"/>
    <col collapsed="false" customWidth="true" hidden="false" outlineLevel="0" max="7" min="7" style="28" width="35.57"/>
    <col collapsed="false" customWidth="true" hidden="false" outlineLevel="0" max="8" min="8" style="28" width="1.43"/>
    <col collapsed="false" customWidth="true" hidden="false" outlineLevel="0" max="9" min="9" style="28" width="13.28"/>
    <col collapsed="false" customWidth="true" hidden="false" outlineLevel="0" max="10" min="10" style="133" width="36"/>
    <col collapsed="false" customWidth="true" hidden="false" outlineLevel="0" max="11" min="11" style="28" width="13"/>
    <col collapsed="false" customWidth="true" hidden="false" outlineLevel="0" max="12" min="12" style="133" width="38.57"/>
    <col collapsed="false" customWidth="true" hidden="false" outlineLevel="0" max="13" min="13" style="28" width="4.43"/>
    <col collapsed="false" customWidth="true" hidden="true" outlineLevel="0" max="40" min="14" style="28" width="9.14"/>
    <col collapsed="false" customWidth="false" hidden="true" outlineLevel="0" max="1024" min="41" style="28" width="9.43"/>
  </cols>
  <sheetData>
    <row r="1" customFormat="false" ht="7.5" hidden="false" customHeight="true" outlineLevel="0" collapsed="false"/>
    <row r="2" customFormat="false" ht="26.25" hidden="false" customHeight="true" outlineLevel="0" collapsed="false">
      <c r="E2" s="195" t="s">
        <v>0</v>
      </c>
      <c r="F2" s="195"/>
      <c r="G2" s="195"/>
    </row>
    <row r="3" customFormat="false" ht="9.75" hidden="false" customHeight="true" outlineLevel="1" collapsed="false">
      <c r="C3" s="109"/>
      <c r="D3" s="109"/>
      <c r="E3" s="109"/>
    </row>
    <row r="4" customFormat="false" ht="24" hidden="false" customHeight="true" outlineLevel="1" collapsed="false">
      <c r="E4" s="195" t="s">
        <v>372</v>
      </c>
      <c r="F4" s="195"/>
      <c r="G4" s="195"/>
    </row>
    <row r="5" customFormat="false" ht="12.75" hidden="false" customHeight="true" outlineLevel="0" collapsed="false"/>
    <row r="6" customFormat="false" ht="18.75" hidden="false" customHeight="true" outlineLevel="0" collapsed="false">
      <c r="A6" s="137" t="s">
        <v>89</v>
      </c>
      <c r="B6" s="137" t="s">
        <v>62</v>
      </c>
      <c r="C6" s="137" t="s">
        <v>91</v>
      </c>
      <c r="D6" s="196"/>
      <c r="E6" s="137" t="s">
        <v>93</v>
      </c>
      <c r="F6" s="137" t="s">
        <v>94</v>
      </c>
      <c r="G6" s="137" t="s">
        <v>95</v>
      </c>
      <c r="H6" s="139"/>
      <c r="I6" s="197" t="s">
        <v>66</v>
      </c>
      <c r="J6" s="197"/>
      <c r="K6" s="197" t="s">
        <v>67</v>
      </c>
      <c r="L6" s="197"/>
      <c r="M6" s="174"/>
    </row>
    <row r="7" customFormat="false" ht="18" hidden="false" customHeight="true" outlineLevel="0" collapsed="false">
      <c r="A7" s="137"/>
      <c r="B7" s="137"/>
      <c r="C7" s="137"/>
      <c r="D7" s="196"/>
      <c r="E7" s="198" t="n">
        <v>0</v>
      </c>
      <c r="F7" s="143" t="n">
        <v>1</v>
      </c>
      <c r="G7" s="144" t="n">
        <v>2</v>
      </c>
      <c r="H7" s="145"/>
      <c r="I7" s="197"/>
      <c r="J7" s="197"/>
      <c r="K7" s="197"/>
      <c r="L7" s="197"/>
      <c r="M7" s="174"/>
    </row>
    <row r="8" customFormat="false" ht="49.5" hidden="false" customHeight="true" outlineLevel="0" collapsed="false">
      <c r="A8" s="137"/>
      <c r="B8" s="137"/>
      <c r="C8" s="137"/>
      <c r="D8" s="196"/>
      <c r="E8" s="198"/>
      <c r="F8" s="143"/>
      <c r="G8" s="144"/>
      <c r="H8" s="146"/>
      <c r="I8" s="147" t="s">
        <v>97</v>
      </c>
      <c r="J8" s="147" t="s">
        <v>98</v>
      </c>
      <c r="K8" s="147" t="s">
        <v>97</v>
      </c>
      <c r="L8" s="147" t="s">
        <v>98</v>
      </c>
      <c r="M8" s="199"/>
    </row>
    <row r="9" customFormat="false" ht="7.5" hidden="false" customHeight="true" outlineLevel="0" collapsed="false">
      <c r="A9" s="150"/>
      <c r="B9" s="150"/>
      <c r="C9" s="150"/>
      <c r="D9" s="150"/>
      <c r="E9" s="145"/>
      <c r="F9" s="145"/>
      <c r="G9" s="145"/>
      <c r="H9" s="145"/>
      <c r="I9" s="151"/>
      <c r="J9" s="152"/>
      <c r="K9" s="151"/>
      <c r="L9" s="152"/>
      <c r="M9" s="174"/>
    </row>
    <row r="10" customFormat="false" ht="6.75" hidden="false" customHeight="true" outlineLevel="0" collapsed="false">
      <c r="A10" s="150"/>
      <c r="B10" s="150"/>
      <c r="C10" s="150"/>
      <c r="D10" s="150"/>
      <c r="E10" s="145"/>
      <c r="F10" s="145"/>
      <c r="G10" s="145"/>
      <c r="H10" s="145"/>
      <c r="I10" s="151"/>
      <c r="J10" s="152"/>
      <c r="K10" s="151"/>
      <c r="L10" s="153"/>
      <c r="M10" s="174"/>
    </row>
    <row r="11" customFormat="false" ht="27" hidden="false" customHeight="true" outlineLevel="0" collapsed="false">
      <c r="A11" s="186" t="s">
        <v>373</v>
      </c>
      <c r="B11" s="186"/>
      <c r="C11" s="200"/>
      <c r="D11" s="200"/>
      <c r="E11" s="200"/>
      <c r="F11" s="200"/>
      <c r="G11" s="188"/>
      <c r="H11" s="188"/>
      <c r="I11" s="189"/>
      <c r="J11" s="190"/>
      <c r="K11" s="189"/>
      <c r="L11" s="190"/>
    </row>
    <row r="12" customFormat="false" ht="12.75" hidden="false" customHeight="true" outlineLevel="0" collapsed="false">
      <c r="A12" s="150"/>
      <c r="B12" s="150"/>
      <c r="C12" s="150"/>
      <c r="D12" s="150"/>
      <c r="E12" s="145"/>
      <c r="F12" s="145"/>
      <c r="G12" s="145"/>
      <c r="H12" s="145"/>
      <c r="I12" s="151"/>
      <c r="J12" s="152"/>
      <c r="K12" s="151"/>
      <c r="L12" s="153"/>
    </row>
    <row r="13" customFormat="false" ht="51.75" hidden="false" customHeight="true" outlineLevel="0" collapsed="false">
      <c r="A13" s="184" t="s">
        <v>374</v>
      </c>
      <c r="B13" s="184" t="s">
        <v>375</v>
      </c>
      <c r="C13" s="201" t="s">
        <v>376</v>
      </c>
      <c r="D13" s="202"/>
      <c r="E13" s="203" t="s">
        <v>377</v>
      </c>
      <c r="F13" s="204" t="s">
        <v>378</v>
      </c>
      <c r="G13" s="204" t="s">
        <v>379</v>
      </c>
      <c r="I13" s="165"/>
      <c r="J13" s="166"/>
      <c r="K13" s="165"/>
      <c r="L13" s="166"/>
    </row>
    <row r="14" customFormat="false" ht="45" hidden="false" customHeight="true" outlineLevel="0" collapsed="false">
      <c r="A14" s="184" t="s">
        <v>380</v>
      </c>
      <c r="B14" s="184" t="s">
        <v>381</v>
      </c>
      <c r="C14" s="201" t="s">
        <v>382</v>
      </c>
      <c r="D14" s="202"/>
      <c r="E14" s="203" t="s">
        <v>383</v>
      </c>
      <c r="F14" s="204" t="s">
        <v>384</v>
      </c>
      <c r="G14" s="204" t="s">
        <v>385</v>
      </c>
      <c r="H14" s="202"/>
      <c r="I14" s="165"/>
      <c r="J14" s="166"/>
      <c r="K14" s="165"/>
      <c r="L14" s="166"/>
    </row>
    <row r="15" customFormat="false" ht="48" hidden="false" customHeight="true" outlineLevel="0" collapsed="false">
      <c r="A15" s="184" t="s">
        <v>386</v>
      </c>
      <c r="B15" s="184" t="s">
        <v>387</v>
      </c>
      <c r="C15" s="201" t="s">
        <v>388</v>
      </c>
      <c r="D15" s="202"/>
      <c r="E15" s="203" t="s">
        <v>389</v>
      </c>
      <c r="F15" s="204" t="s">
        <v>390</v>
      </c>
      <c r="G15" s="204" t="s">
        <v>391</v>
      </c>
      <c r="H15" s="202"/>
      <c r="I15" s="165"/>
      <c r="J15" s="166"/>
      <c r="K15" s="165"/>
      <c r="L15" s="166"/>
    </row>
    <row r="16" customFormat="false" ht="13.5" hidden="false" customHeight="true" outlineLevel="0" collapsed="false">
      <c r="I16" s="135"/>
      <c r="J16" s="183"/>
      <c r="K16" s="135"/>
      <c r="L16" s="183"/>
    </row>
    <row r="17" customFormat="false" ht="25.5" hidden="false" customHeight="true" outlineLevel="0" collapsed="false">
      <c r="A17" s="186" t="s">
        <v>392</v>
      </c>
      <c r="B17" s="186"/>
      <c r="C17" s="200"/>
      <c r="D17" s="200"/>
      <c r="E17" s="200"/>
      <c r="F17" s="200"/>
      <c r="G17" s="188"/>
      <c r="H17" s="188"/>
      <c r="I17" s="189"/>
      <c r="J17" s="190"/>
      <c r="K17" s="189"/>
      <c r="L17" s="190"/>
      <c r="M17" s="174"/>
    </row>
    <row r="18" s="28" customFormat="true" ht="16.5" hidden="false" customHeight="true" outlineLevel="0" collapsed="false">
      <c r="I18" s="135"/>
      <c r="J18" s="183"/>
      <c r="K18" s="135"/>
      <c r="L18" s="183"/>
    </row>
    <row r="19" customFormat="false" ht="93.75" hidden="false" customHeight="true" outlineLevel="0" collapsed="false">
      <c r="A19" s="184" t="s">
        <v>393</v>
      </c>
      <c r="B19" s="162" t="s">
        <v>394</v>
      </c>
      <c r="C19" s="205" t="s">
        <v>395</v>
      </c>
      <c r="D19" s="202"/>
      <c r="E19" s="205" t="s">
        <v>396</v>
      </c>
      <c r="F19" s="205" t="s">
        <v>397</v>
      </c>
      <c r="G19" s="205" t="s">
        <v>398</v>
      </c>
      <c r="I19" s="165"/>
      <c r="J19" s="166"/>
      <c r="K19" s="165"/>
      <c r="L19" s="166"/>
    </row>
    <row r="20" customFormat="false" ht="93" hidden="false" customHeight="true" outlineLevel="0" collapsed="false">
      <c r="A20" s="184" t="s">
        <v>399</v>
      </c>
      <c r="B20" s="162" t="s">
        <v>400</v>
      </c>
      <c r="C20" s="205" t="s">
        <v>401</v>
      </c>
      <c r="D20" s="202"/>
      <c r="E20" s="205" t="s">
        <v>402</v>
      </c>
      <c r="F20" s="205" t="s">
        <v>403</v>
      </c>
      <c r="G20" s="205" t="s">
        <v>404</v>
      </c>
      <c r="I20" s="165"/>
      <c r="J20" s="166"/>
      <c r="K20" s="165"/>
      <c r="L20" s="166"/>
    </row>
    <row r="21" customFormat="false" ht="59.25" hidden="false" customHeight="true" outlineLevel="0" collapsed="false">
      <c r="A21" s="184" t="s">
        <v>405</v>
      </c>
      <c r="B21" s="184" t="s">
        <v>406</v>
      </c>
      <c r="C21" s="206" t="s">
        <v>407</v>
      </c>
      <c r="D21" s="207"/>
      <c r="E21" s="208" t="s">
        <v>408</v>
      </c>
      <c r="F21" s="205" t="s">
        <v>409</v>
      </c>
      <c r="G21" s="203" t="s">
        <v>410</v>
      </c>
      <c r="H21" s="202"/>
      <c r="I21" s="165"/>
      <c r="J21" s="166"/>
      <c r="K21" s="165"/>
      <c r="L21" s="166"/>
    </row>
    <row r="22" s="28" customFormat="true" ht="21.75" hidden="false" customHeight="true" outlineLevel="0" collapsed="false">
      <c r="I22" s="135"/>
      <c r="J22" s="183"/>
      <c r="K22" s="135"/>
      <c r="L22" s="183"/>
    </row>
    <row r="23" customFormat="false" ht="29.25" hidden="false" customHeight="true" outlineLevel="0" collapsed="false">
      <c r="A23" s="154" t="s">
        <v>411</v>
      </c>
      <c r="B23" s="188"/>
      <c r="C23" s="188"/>
      <c r="D23" s="188"/>
      <c r="E23" s="188"/>
      <c r="F23" s="188"/>
      <c r="G23" s="188"/>
      <c r="H23" s="188"/>
      <c r="I23" s="189"/>
      <c r="J23" s="190"/>
      <c r="K23" s="189"/>
      <c r="L23" s="190"/>
    </row>
    <row r="24" s="28" customFormat="true" ht="18" hidden="false" customHeight="true" outlineLevel="0" collapsed="false">
      <c r="I24" s="135"/>
      <c r="J24" s="183"/>
      <c r="K24" s="135"/>
      <c r="L24" s="183"/>
    </row>
    <row r="25" customFormat="false" ht="96.75" hidden="false" customHeight="true" outlineLevel="0" collapsed="false">
      <c r="A25" s="184" t="s">
        <v>412</v>
      </c>
      <c r="B25" s="162" t="s">
        <v>413</v>
      </c>
      <c r="C25" s="201" t="s">
        <v>414</v>
      </c>
      <c r="D25" s="207"/>
      <c r="E25" s="203" t="s">
        <v>415</v>
      </c>
      <c r="F25" s="204" t="s">
        <v>416</v>
      </c>
      <c r="G25" s="209" t="s">
        <v>417</v>
      </c>
      <c r="I25" s="165"/>
      <c r="J25" s="166"/>
      <c r="K25" s="165"/>
      <c r="L25" s="166"/>
    </row>
    <row r="26" customFormat="false" ht="90" hidden="false" customHeight="true" outlineLevel="0" collapsed="false">
      <c r="A26" s="184" t="s">
        <v>418</v>
      </c>
      <c r="B26" s="162" t="s">
        <v>419</v>
      </c>
      <c r="C26" s="201" t="s">
        <v>420</v>
      </c>
      <c r="D26" s="207"/>
      <c r="E26" s="203" t="s">
        <v>421</v>
      </c>
      <c r="F26" s="204" t="s">
        <v>422</v>
      </c>
      <c r="G26" s="209" t="s">
        <v>423</v>
      </c>
      <c r="I26" s="165"/>
      <c r="J26" s="166"/>
      <c r="K26" s="165"/>
      <c r="L26" s="166"/>
    </row>
    <row r="27" customFormat="false" ht="81" hidden="false" customHeight="true" outlineLevel="0" collapsed="false">
      <c r="A27" s="184" t="s">
        <v>424</v>
      </c>
      <c r="B27" s="162" t="s">
        <v>425</v>
      </c>
      <c r="C27" s="201" t="s">
        <v>426</v>
      </c>
      <c r="D27" s="207"/>
      <c r="E27" s="203" t="s">
        <v>427</v>
      </c>
      <c r="F27" s="204" t="s">
        <v>428</v>
      </c>
      <c r="G27" s="209" t="s">
        <v>429</v>
      </c>
      <c r="I27" s="165"/>
      <c r="J27" s="166"/>
      <c r="K27" s="165"/>
      <c r="L27" s="166"/>
    </row>
    <row r="28" customFormat="false" ht="108.75" hidden="false" customHeight="true" outlineLevel="0" collapsed="false">
      <c r="A28" s="184" t="s">
        <v>430</v>
      </c>
      <c r="B28" s="162" t="s">
        <v>431</v>
      </c>
      <c r="C28" s="201" t="s">
        <v>432</v>
      </c>
      <c r="D28" s="207"/>
      <c r="E28" s="203" t="s">
        <v>433</v>
      </c>
      <c r="F28" s="204" t="s">
        <v>434</v>
      </c>
      <c r="G28" s="209" t="s">
        <v>435</v>
      </c>
      <c r="I28" s="165"/>
      <c r="J28" s="166"/>
      <c r="K28" s="165"/>
      <c r="L28" s="166"/>
    </row>
    <row r="29" customFormat="false" ht="81.75" hidden="false" customHeight="true" outlineLevel="0" collapsed="false">
      <c r="A29" s="184" t="s">
        <v>436</v>
      </c>
      <c r="B29" s="162" t="s">
        <v>437</v>
      </c>
      <c r="C29" s="201" t="s">
        <v>438</v>
      </c>
      <c r="D29" s="207"/>
      <c r="E29" s="210" t="s">
        <v>439</v>
      </c>
      <c r="F29" s="211" t="s">
        <v>440</v>
      </c>
      <c r="G29" s="211" t="s">
        <v>441</v>
      </c>
      <c r="I29" s="165"/>
      <c r="J29" s="166"/>
      <c r="K29" s="165"/>
      <c r="L29" s="166"/>
    </row>
    <row r="30" customFormat="false" ht="65.25" hidden="false" customHeight="true" outlineLevel="0" collapsed="false">
      <c r="A30" s="184" t="s">
        <v>442</v>
      </c>
      <c r="B30" s="162" t="s">
        <v>443</v>
      </c>
      <c r="C30" s="201" t="s">
        <v>444</v>
      </c>
      <c r="D30" s="207"/>
      <c r="E30" s="203" t="s">
        <v>445</v>
      </c>
      <c r="F30" s="204" t="s">
        <v>446</v>
      </c>
      <c r="G30" s="209" t="s">
        <v>447</v>
      </c>
      <c r="I30" s="165"/>
      <c r="J30" s="166"/>
      <c r="K30" s="165"/>
      <c r="L30" s="166"/>
    </row>
    <row r="31" customFormat="false" ht="75" hidden="false" customHeight="true" outlineLevel="0" collapsed="false">
      <c r="A31" s="184" t="s">
        <v>448</v>
      </c>
      <c r="B31" s="162" t="s">
        <v>449</v>
      </c>
      <c r="C31" s="201" t="s">
        <v>450</v>
      </c>
      <c r="D31" s="207"/>
      <c r="E31" s="203" t="s">
        <v>451</v>
      </c>
      <c r="F31" s="203" t="s">
        <v>452</v>
      </c>
      <c r="G31" s="203" t="s">
        <v>453</v>
      </c>
      <c r="H31" s="203"/>
      <c r="I31" s="165"/>
      <c r="J31" s="166"/>
      <c r="K31" s="165"/>
      <c r="L31" s="166"/>
    </row>
    <row r="32" customFormat="false" ht="48" hidden="false" customHeight="true" outlineLevel="0" collapsed="false">
      <c r="A32" s="184" t="s">
        <v>454</v>
      </c>
      <c r="B32" s="162" t="s">
        <v>455</v>
      </c>
      <c r="C32" s="201" t="s">
        <v>456</v>
      </c>
      <c r="D32" s="207"/>
      <c r="E32" s="203" t="s">
        <v>457</v>
      </c>
      <c r="F32" s="204" t="s">
        <v>458</v>
      </c>
      <c r="G32" s="203" t="s">
        <v>459</v>
      </c>
      <c r="I32" s="165"/>
      <c r="J32" s="166"/>
      <c r="K32" s="165"/>
      <c r="L32" s="166"/>
    </row>
    <row r="33" customFormat="false" ht="60.75" hidden="false" customHeight="true" outlineLevel="0" collapsed="false">
      <c r="A33" s="184" t="s">
        <v>460</v>
      </c>
      <c r="B33" s="162" t="s">
        <v>461</v>
      </c>
      <c r="C33" s="201" t="s">
        <v>462</v>
      </c>
      <c r="D33" s="207"/>
      <c r="E33" s="203" t="s">
        <v>463</v>
      </c>
      <c r="F33" s="203" t="s">
        <v>464</v>
      </c>
      <c r="G33" s="203" t="s">
        <v>465</v>
      </c>
      <c r="I33" s="165"/>
      <c r="J33" s="166"/>
      <c r="K33" s="165"/>
      <c r="L33" s="166"/>
    </row>
    <row r="34" customFormat="false" ht="155.25" hidden="false" customHeight="true" outlineLevel="0" collapsed="false">
      <c r="A34" s="184" t="s">
        <v>466</v>
      </c>
      <c r="B34" s="162" t="s">
        <v>467</v>
      </c>
      <c r="C34" s="201" t="s">
        <v>468</v>
      </c>
      <c r="D34" s="207"/>
      <c r="E34" s="203" t="s">
        <v>469</v>
      </c>
      <c r="F34" s="203" t="s">
        <v>470</v>
      </c>
      <c r="G34" s="203" t="s">
        <v>471</v>
      </c>
      <c r="I34" s="165"/>
      <c r="J34" s="166"/>
      <c r="K34" s="165"/>
      <c r="L34" s="166"/>
    </row>
    <row r="35" s="28" customFormat="true" ht="15" hidden="false" customHeight="true" outlineLevel="0" collapsed="false">
      <c r="C35" s="167"/>
      <c r="D35" s="167"/>
      <c r="E35" s="167"/>
      <c r="F35" s="167"/>
      <c r="G35" s="167"/>
      <c r="I35" s="135"/>
      <c r="J35" s="183"/>
      <c r="K35" s="135"/>
      <c r="L35" s="183"/>
    </row>
    <row r="36" customFormat="false" ht="18.75" hidden="false" customHeight="false" outlineLevel="0" collapsed="false">
      <c r="A36" s="154" t="s">
        <v>472</v>
      </c>
      <c r="B36" s="188"/>
      <c r="C36" s="212" t="s">
        <v>2</v>
      </c>
      <c r="D36" s="212"/>
      <c r="E36" s="212"/>
      <c r="F36" s="212"/>
      <c r="G36" s="212"/>
      <c r="H36" s="188"/>
      <c r="I36" s="189"/>
      <c r="J36" s="190"/>
      <c r="K36" s="189"/>
      <c r="L36" s="190"/>
    </row>
    <row r="37" s="28" customFormat="true" ht="15" hidden="false" customHeight="false" outlineLevel="0" collapsed="false">
      <c r="C37" s="167"/>
      <c r="D37" s="167"/>
      <c r="E37" s="167"/>
      <c r="F37" s="167"/>
      <c r="G37" s="167"/>
      <c r="I37" s="135"/>
      <c r="J37" s="183"/>
      <c r="K37" s="135"/>
      <c r="L37" s="183"/>
    </row>
    <row r="38" customFormat="false" ht="60.75" hidden="false" customHeight="true" outlineLevel="0" collapsed="false">
      <c r="A38" s="184" t="s">
        <v>473</v>
      </c>
      <c r="B38" s="162" t="s">
        <v>474</v>
      </c>
      <c r="C38" s="201" t="s">
        <v>475</v>
      </c>
      <c r="D38" s="207"/>
      <c r="E38" s="203" t="s">
        <v>476</v>
      </c>
      <c r="F38" s="204" t="s">
        <v>477</v>
      </c>
      <c r="G38" s="201" t="s">
        <v>478</v>
      </c>
      <c r="H38" s="202"/>
      <c r="I38" s="165"/>
      <c r="J38" s="166"/>
      <c r="K38" s="165"/>
      <c r="L38" s="166"/>
    </row>
    <row r="39" customFormat="false" ht="97.5" hidden="false" customHeight="true" outlineLevel="0" collapsed="false">
      <c r="A39" s="184" t="s">
        <v>479</v>
      </c>
      <c r="B39" s="162" t="s">
        <v>480</v>
      </c>
      <c r="C39" s="201" t="s">
        <v>481</v>
      </c>
      <c r="D39" s="207"/>
      <c r="E39" s="209" t="s">
        <v>482</v>
      </c>
      <c r="F39" s="209" t="s">
        <v>483</v>
      </c>
      <c r="G39" s="209" t="s">
        <v>484</v>
      </c>
      <c r="I39" s="165"/>
      <c r="J39" s="166"/>
      <c r="K39" s="165"/>
      <c r="L39" s="166"/>
    </row>
    <row r="40" customFormat="false" ht="46.5" hidden="false" customHeight="true" outlineLevel="0" collapsed="false">
      <c r="A40" s="184" t="s">
        <v>485</v>
      </c>
      <c r="B40" s="162" t="s">
        <v>486</v>
      </c>
      <c r="C40" s="201" t="s">
        <v>487</v>
      </c>
      <c r="D40" s="207"/>
      <c r="E40" s="209" t="s">
        <v>488</v>
      </c>
      <c r="F40" s="209" t="s">
        <v>489</v>
      </c>
      <c r="G40" s="209" t="s">
        <v>490</v>
      </c>
      <c r="I40" s="165"/>
      <c r="J40" s="166"/>
      <c r="K40" s="165"/>
      <c r="L40" s="166"/>
    </row>
    <row r="41" customFormat="false" ht="105.75" hidden="false" customHeight="true" outlineLevel="0" collapsed="false">
      <c r="A41" s="184" t="s">
        <v>491</v>
      </c>
      <c r="B41" s="162" t="s">
        <v>492</v>
      </c>
      <c r="C41" s="201" t="s">
        <v>493</v>
      </c>
      <c r="D41" s="207"/>
      <c r="E41" s="213" t="s">
        <v>494</v>
      </c>
      <c r="F41" s="201" t="s">
        <v>495</v>
      </c>
      <c r="G41" s="209" t="s">
        <v>496</v>
      </c>
      <c r="I41" s="165"/>
      <c r="J41" s="166"/>
      <c r="K41" s="165"/>
      <c r="L41" s="166"/>
    </row>
    <row r="42" customFormat="false" ht="42" hidden="false" customHeight="true" outlineLevel="0" collapsed="false">
      <c r="A42" s="184" t="s">
        <v>497</v>
      </c>
      <c r="B42" s="162" t="s">
        <v>498</v>
      </c>
      <c r="C42" s="201" t="s">
        <v>499</v>
      </c>
      <c r="D42" s="207"/>
      <c r="E42" s="213" t="s">
        <v>500</v>
      </c>
      <c r="F42" s="201" t="s">
        <v>501</v>
      </c>
      <c r="G42" s="209" t="s">
        <v>502</v>
      </c>
      <c r="I42" s="165"/>
      <c r="J42" s="166"/>
      <c r="K42" s="165"/>
      <c r="L42" s="166"/>
    </row>
    <row r="43" customFormat="false" ht="99.75" hidden="false" customHeight="true" outlineLevel="0" collapsed="false">
      <c r="A43" s="184" t="s">
        <v>503</v>
      </c>
      <c r="B43" s="162" t="s">
        <v>504</v>
      </c>
      <c r="C43" s="201" t="s">
        <v>505</v>
      </c>
      <c r="D43" s="207"/>
      <c r="E43" s="203" t="s">
        <v>506</v>
      </c>
      <c r="F43" s="204" t="s">
        <v>507</v>
      </c>
      <c r="G43" s="209" t="s">
        <v>508</v>
      </c>
      <c r="I43" s="165"/>
      <c r="J43" s="166"/>
      <c r="K43" s="165"/>
      <c r="L43" s="166"/>
    </row>
    <row r="44" customFormat="false" ht="84" hidden="false" customHeight="true" outlineLevel="0" collapsed="false">
      <c r="A44" s="184" t="s">
        <v>509</v>
      </c>
      <c r="B44" s="162" t="s">
        <v>510</v>
      </c>
      <c r="C44" s="214" t="s">
        <v>511</v>
      </c>
      <c r="D44" s="207"/>
      <c r="E44" s="215" t="s">
        <v>512</v>
      </c>
      <c r="F44" s="216" t="s">
        <v>513</v>
      </c>
      <c r="G44" s="209" t="s">
        <v>514</v>
      </c>
      <c r="H44" s="202"/>
      <c r="I44" s="165"/>
      <c r="J44" s="166"/>
      <c r="K44" s="165"/>
      <c r="L44" s="166"/>
    </row>
    <row r="45" customFormat="false" ht="42" hidden="false" customHeight="true" outlineLevel="0" collapsed="false">
      <c r="A45" s="184" t="s">
        <v>515</v>
      </c>
      <c r="B45" s="162" t="s">
        <v>516</v>
      </c>
      <c r="C45" s="201" t="s">
        <v>517</v>
      </c>
      <c r="D45" s="207"/>
      <c r="E45" s="203" t="s">
        <v>518</v>
      </c>
      <c r="F45" s="204" t="s">
        <v>519</v>
      </c>
      <c r="G45" s="209" t="s">
        <v>520</v>
      </c>
      <c r="I45" s="165"/>
      <c r="J45" s="166"/>
      <c r="K45" s="165"/>
      <c r="L45" s="166"/>
    </row>
    <row r="46" customFormat="false" ht="104.25" hidden="false" customHeight="true" outlineLevel="0" collapsed="false">
      <c r="A46" s="184" t="s">
        <v>521</v>
      </c>
      <c r="B46" s="162" t="s">
        <v>522</v>
      </c>
      <c r="C46" s="201" t="s">
        <v>523</v>
      </c>
      <c r="D46" s="207"/>
      <c r="E46" s="213" t="s">
        <v>524</v>
      </c>
      <c r="F46" s="201" t="s">
        <v>525</v>
      </c>
      <c r="G46" s="209" t="s">
        <v>526</v>
      </c>
      <c r="I46" s="165"/>
      <c r="J46" s="166"/>
      <c r="K46" s="165"/>
      <c r="L46" s="166"/>
    </row>
    <row r="47" customFormat="false" ht="40.5" hidden="false" customHeight="true" outlineLevel="0" collapsed="false">
      <c r="A47" s="184" t="s">
        <v>527</v>
      </c>
      <c r="B47" s="162" t="s">
        <v>528</v>
      </c>
      <c r="C47" s="201" t="s">
        <v>529</v>
      </c>
      <c r="D47" s="207"/>
      <c r="E47" s="203" t="s">
        <v>530</v>
      </c>
      <c r="F47" s="204" t="s">
        <v>531</v>
      </c>
      <c r="G47" s="209" t="s">
        <v>532</v>
      </c>
      <c r="I47" s="165"/>
      <c r="J47" s="166"/>
      <c r="K47" s="165"/>
      <c r="L47" s="166"/>
    </row>
    <row r="48" customFormat="false" ht="15" hidden="false" customHeight="false" outlineLevel="0" collapsed="false"/>
    <row r="49" customFormat="false" ht="15" hidden="false" customHeight="false" outlineLevel="0" collapsed="false"/>
  </sheetData>
  <sheetProtection algorithmName="SHA-512" hashValue="jbz84EexrcJC5DrE8wws8KXgqU20g49fgCD2KUmO1AUL9/MzBHJs1MUYrrzbOqmt0yfHF+gYRXmnzbMFHhBKZA==" saltValue="/8coscAi3n4LcThphDsbyQ==" spinCount="100000" sheet="true"/>
  <mergeCells count="10">
    <mergeCell ref="E2:G2"/>
    <mergeCell ref="E4:G4"/>
    <mergeCell ref="A6:A8"/>
    <mergeCell ref="B6:B8"/>
    <mergeCell ref="C6:C8"/>
    <mergeCell ref="I6:J7"/>
    <mergeCell ref="K6:L7"/>
    <mergeCell ref="E7:E8"/>
    <mergeCell ref="F7:F8"/>
    <mergeCell ref="G7:G8"/>
  </mergeCells>
  <dataValidations count="1">
    <dataValidation allowBlank="true" errorStyle="stop" operator="between" showDropDown="false" showErrorMessage="true" showInputMessage="true" sqref="I13:I15 K13:K15 I19:I21 K19:K21 I25:I34 K25:K34 I38:I47 K38:K47" type="list">
      <formula1>'8.1 Lookups&amp;Formulae1'!$J$354:$J$356</formula1>
      <formula2>0</formula2>
    </dataValidation>
  </dataValidations>
  <printOptions headings="false" gridLines="false" gridLinesSet="true" horizontalCentered="false" verticalCentered="false"/>
  <pageMargins left="0.25" right="0.25" top="0.75" bottom="0.75" header="0.511811023622047" footer="0.511811023622047"/>
  <pageSetup paperSize="8" scale="100" fitToWidth="1" fitToHeight="0" pageOrder="downThenOver" orientation="landscape" blackAndWhite="false" draft="false" cellComments="none" horizontalDpi="300" verticalDpi="300" copies="1"/>
  <headerFooter differentFirst="false" differentOddEven="false">
    <oddHeader/>
    <oddFooter/>
  </headerFooter>
  <drawing r:id="rId1"/>
  <extLst>
    <ext xmlns:x14="http://schemas.microsoft.com/office/spreadsheetml/2009/9/main" uri="{78C0D931-6437-407d-A8EE-F0AAD7539E65}">
      <x14:conditionalFormattings>
        <x14:conditionalFormatting xmlns:xm="http://schemas.microsoft.com/office/excel/2006/main">
          <x14:cfRule type="expression" priority="2" id="{4852A6A8-3010-4352-8F30-9E7D21B96856}">
            <xm:f>'1. summary of scheme'!#ref!="No"</xm:f>
            <x14:dxf>
              <font>
                <strike val="1"/>
                <color rgb="FFBFBFBF"/>
              </font>
            </x14:dxf>
          </x14:cfRule>
          <xm:sqref>A11:L11 A13:L15 A17:L47</xm:sqref>
        </x14:conditionalFormatting>
        <x14:conditionalFormatting xmlns:xm="http://schemas.microsoft.com/office/excel/2006/main">
          <x14:cfRule type="expression" priority="3" id="{8028843C-B7CF-416D-AB80-F0C3EC3B5FFF}">
            <xm:f>'1. summary of scheme'!#ref!="Critical Check"</xm:f>
            <x14:dxf>
              <font>
                <strike val="1"/>
                <color rgb="FFBFBFBF"/>
              </font>
            </x14:dxf>
          </x14:cfRule>
          <xm:sqref>A11:L11 A13:L47</xm:sqref>
        </x14:conditionalFormatting>
      </x14:conditionalFormatting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O65"/>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0" ySplit="12" topLeftCell="A13" activePane="bottomLeft" state="frozen"/>
      <selection pane="topLeft" activeCell="A1" activeCellId="0" sqref="A1"/>
      <selection pane="bottomLeft" activeCell="C52" activeCellId="0" sqref="C52"/>
    </sheetView>
  </sheetViews>
  <sheetFormatPr defaultColWidth="9.4296875" defaultRowHeight="12.8" zeroHeight="true" outlineLevelRow="1" outlineLevelCol="1"/>
  <cols>
    <col collapsed="false" customWidth="true" hidden="false" outlineLevel="0" max="1" min="1" style="28" width="24.57"/>
    <col collapsed="false" customWidth="true" hidden="false" outlineLevel="0" max="2" min="2" style="28" width="23.72"/>
    <col collapsed="false" customWidth="true" hidden="false" outlineLevel="0" max="3" min="3" style="28" width="7.43"/>
    <col collapsed="false" customWidth="true" hidden="false" outlineLevel="0" max="4" min="4" style="28" width="29"/>
    <col collapsed="false" customWidth="true" hidden="false" outlineLevel="0" max="5" min="5" style="28" width="4.57"/>
    <col collapsed="false" customWidth="true" hidden="false" outlineLevel="0" max="6" min="6" style="28" width="33.57"/>
    <col collapsed="false" customWidth="true" hidden="false" outlineLevel="0" max="7" min="7" style="28" width="34.57"/>
    <col collapsed="false" customWidth="true" hidden="false" outlineLevel="0" max="8" min="8" style="28" width="35.57"/>
    <col collapsed="false" customWidth="true" hidden="false" outlineLevel="0" max="9" min="9" style="28" width="1.43"/>
    <col collapsed="false" customWidth="true" hidden="false" outlineLevel="1" max="10" min="10" style="28" width="13.28"/>
    <col collapsed="false" customWidth="true" hidden="false" outlineLevel="1" max="11" min="11" style="28" width="35"/>
    <col collapsed="false" customWidth="true" hidden="false" outlineLevel="0" max="12" min="12" style="28" width="15.28"/>
    <col collapsed="false" customWidth="true" hidden="false" outlineLevel="1" max="13" min="13" style="28" width="39.43"/>
    <col collapsed="false" customWidth="true" hidden="false" outlineLevel="1" max="14" min="14" style="28" width="13.43"/>
    <col collapsed="false" customWidth="true" hidden="true" outlineLevel="0" max="15" min="15" style="28" width="7.57"/>
    <col collapsed="false" customWidth="true" hidden="true" outlineLevel="0" max="17" min="16" style="28" width="11.71"/>
    <col collapsed="false" customWidth="false" hidden="true" outlineLevel="0" max="1024" min="18" style="28" width="9.43"/>
  </cols>
  <sheetData>
    <row r="1" customFormat="false" ht="7.5" hidden="false" customHeight="true" outlineLevel="0" collapsed="false">
      <c r="C1" s="104"/>
      <c r="K1" s="133"/>
      <c r="L1" s="133"/>
      <c r="M1" s="133"/>
      <c r="N1" s="134"/>
    </row>
    <row r="2" customFormat="false" ht="28.5" hidden="false" customHeight="true" outlineLevel="0" collapsed="false">
      <c r="C2" s="104"/>
      <c r="F2" s="136" t="s">
        <v>0</v>
      </c>
      <c r="G2" s="136"/>
      <c r="H2" s="136"/>
      <c r="K2" s="133"/>
      <c r="L2" s="133"/>
      <c r="M2" s="133"/>
      <c r="N2" s="134"/>
    </row>
    <row r="3" customFormat="false" ht="9.75" hidden="false" customHeight="true" outlineLevel="1" collapsed="false">
      <c r="C3" s="104"/>
      <c r="D3" s="109"/>
      <c r="E3" s="109"/>
      <c r="F3" s="136"/>
      <c r="G3" s="136"/>
      <c r="H3" s="136"/>
      <c r="K3" s="133"/>
      <c r="L3" s="133"/>
      <c r="M3" s="133"/>
      <c r="N3" s="134"/>
    </row>
    <row r="4" customFormat="false" ht="19.5" hidden="false" customHeight="true" outlineLevel="0" collapsed="false">
      <c r="C4" s="104"/>
      <c r="K4" s="133"/>
      <c r="L4" s="133"/>
      <c r="M4" s="133"/>
      <c r="N4" s="134"/>
    </row>
    <row r="5" customFormat="false" ht="21" hidden="false" customHeight="true" outlineLevel="0" collapsed="false">
      <c r="A5" s="193" t="s">
        <v>533</v>
      </c>
      <c r="B5" s="193"/>
      <c r="C5" s="187"/>
      <c r="D5" s="188"/>
      <c r="F5" s="136" t="s">
        <v>534</v>
      </c>
      <c r="G5" s="136"/>
      <c r="H5" s="136"/>
      <c r="K5" s="133"/>
      <c r="L5" s="133"/>
      <c r="M5" s="133"/>
      <c r="N5" s="134"/>
    </row>
    <row r="6" customFormat="false" ht="12.75" hidden="false" customHeight="true" outlineLevel="0" collapsed="false">
      <c r="C6" s="104"/>
      <c r="F6" s="136"/>
      <c r="G6" s="136"/>
      <c r="H6" s="136"/>
      <c r="K6" s="133"/>
      <c r="L6" s="133"/>
      <c r="M6" s="133"/>
      <c r="N6" s="134"/>
    </row>
    <row r="7" customFormat="false" ht="22.5" hidden="false" customHeight="true" outlineLevel="0" collapsed="false">
      <c r="A7" s="217" t="s">
        <v>535</v>
      </c>
      <c r="B7" s="217"/>
      <c r="C7" s="217"/>
      <c r="D7" s="218" t="s">
        <v>536</v>
      </c>
      <c r="F7" s="136"/>
      <c r="G7" s="136"/>
      <c r="H7" s="136"/>
      <c r="K7" s="133"/>
      <c r="L7" s="133"/>
      <c r="M7" s="133"/>
      <c r="N7" s="134"/>
    </row>
    <row r="8" customFormat="false" ht="12.75" hidden="false" customHeight="true" outlineLevel="0" collapsed="false">
      <c r="C8" s="104"/>
      <c r="K8" s="133"/>
      <c r="L8" s="133"/>
      <c r="M8" s="133"/>
      <c r="N8" s="134"/>
    </row>
    <row r="9" customFormat="false" ht="18.75" hidden="false" customHeight="true" outlineLevel="0" collapsed="false">
      <c r="A9" s="219" t="s">
        <v>89</v>
      </c>
      <c r="B9" s="219" t="s">
        <v>90</v>
      </c>
      <c r="C9" s="219" t="s">
        <v>62</v>
      </c>
      <c r="D9" s="219" t="s">
        <v>91</v>
      </c>
      <c r="F9" s="137" t="s">
        <v>93</v>
      </c>
      <c r="G9" s="137" t="s">
        <v>94</v>
      </c>
      <c r="H9" s="137" t="s">
        <v>95</v>
      </c>
      <c r="I9" s="139"/>
      <c r="J9" s="220" t="s">
        <v>66</v>
      </c>
      <c r="K9" s="220"/>
      <c r="L9" s="137" t="s">
        <v>67</v>
      </c>
      <c r="M9" s="137"/>
      <c r="N9" s="140"/>
    </row>
    <row r="10" customFormat="false" ht="18" hidden="false" customHeight="true" outlineLevel="0" collapsed="false">
      <c r="A10" s="219"/>
      <c r="B10" s="219"/>
      <c r="C10" s="219"/>
      <c r="D10" s="219"/>
      <c r="F10" s="142" t="n">
        <v>0</v>
      </c>
      <c r="G10" s="143" t="n">
        <v>1</v>
      </c>
      <c r="H10" s="144" t="n">
        <v>2</v>
      </c>
      <c r="I10" s="145"/>
      <c r="J10" s="220"/>
      <c r="K10" s="220"/>
      <c r="L10" s="137"/>
      <c r="M10" s="137"/>
      <c r="N10" s="140"/>
    </row>
    <row r="11" customFormat="false" ht="48.75" hidden="false" customHeight="true" outlineLevel="0" collapsed="false">
      <c r="A11" s="219"/>
      <c r="B11" s="219"/>
      <c r="C11" s="219"/>
      <c r="D11" s="219"/>
      <c r="F11" s="142"/>
      <c r="G11" s="143"/>
      <c r="H11" s="144"/>
      <c r="I11" s="139"/>
      <c r="J11" s="147" t="s">
        <v>97</v>
      </c>
      <c r="K11" s="147" t="s">
        <v>98</v>
      </c>
      <c r="L11" s="147" t="s">
        <v>97</v>
      </c>
      <c r="M11" s="147" t="s">
        <v>98</v>
      </c>
      <c r="N11" s="140"/>
      <c r="O11" s="104"/>
    </row>
    <row r="12" customFormat="false" ht="5.25" hidden="false" customHeight="true" outlineLevel="0" collapsed="false"/>
    <row r="13" customFormat="false" ht="18" hidden="false" customHeight="true" outlineLevel="0" collapsed="false">
      <c r="A13" s="193" t="s">
        <v>213</v>
      </c>
      <c r="B13" s="193"/>
      <c r="C13" s="187"/>
      <c r="D13" s="188"/>
      <c r="E13" s="188"/>
      <c r="F13" s="188"/>
      <c r="G13" s="188"/>
      <c r="H13" s="188"/>
      <c r="I13" s="188"/>
      <c r="J13" s="188"/>
      <c r="K13" s="221"/>
      <c r="L13" s="188"/>
      <c r="M13" s="221"/>
    </row>
    <row r="14" customFormat="false" ht="15" hidden="false" customHeight="false" outlineLevel="0" collapsed="false">
      <c r="C14" s="104"/>
      <c r="K14" s="222"/>
      <c r="M14" s="222"/>
    </row>
    <row r="15" customFormat="false" ht="111.75" hidden="false" customHeight="true" outlineLevel="0" collapsed="false">
      <c r="A15" s="184" t="s">
        <v>226</v>
      </c>
      <c r="B15" s="162" t="s">
        <v>537</v>
      </c>
      <c r="C15" s="168" t="s">
        <v>538</v>
      </c>
      <c r="D15" s="163" t="s">
        <v>228</v>
      </c>
      <c r="F15" s="185" t="s">
        <v>539</v>
      </c>
      <c r="G15" s="185" t="s">
        <v>540</v>
      </c>
      <c r="H15" s="185" t="s">
        <v>541</v>
      </c>
      <c r="I15" s="171"/>
      <c r="J15" s="165"/>
      <c r="K15" s="166"/>
      <c r="L15" s="165"/>
      <c r="M15" s="166"/>
    </row>
    <row r="16" customFormat="false" ht="78.75" hidden="false" customHeight="true" outlineLevel="0" collapsed="false">
      <c r="A16" s="184" t="s">
        <v>542</v>
      </c>
      <c r="B16" s="162" t="s">
        <v>537</v>
      </c>
      <c r="C16" s="168" t="s">
        <v>543</v>
      </c>
      <c r="D16" s="170" t="s">
        <v>544</v>
      </c>
      <c r="F16" s="185" t="s">
        <v>545</v>
      </c>
      <c r="G16" s="185" t="s">
        <v>546</v>
      </c>
      <c r="H16" s="185" t="s">
        <v>547</v>
      </c>
      <c r="I16" s="171"/>
      <c r="J16" s="165"/>
      <c r="K16" s="166"/>
      <c r="L16" s="165"/>
      <c r="M16" s="166"/>
    </row>
    <row r="17" customFormat="false" ht="78.75" hidden="false" customHeight="true" outlineLevel="0" collapsed="false">
      <c r="A17" s="184" t="s">
        <v>214</v>
      </c>
      <c r="B17" s="184" t="s">
        <v>101</v>
      </c>
      <c r="C17" s="162" t="s">
        <v>548</v>
      </c>
      <c r="D17" s="163" t="s">
        <v>216</v>
      </c>
      <c r="F17" s="163" t="s">
        <v>217</v>
      </c>
      <c r="G17" s="163" t="s">
        <v>218</v>
      </c>
      <c r="H17" s="163" t="s">
        <v>219</v>
      </c>
      <c r="I17" s="171"/>
      <c r="J17" s="165"/>
      <c r="K17" s="166"/>
      <c r="L17" s="165"/>
      <c r="M17" s="166"/>
    </row>
    <row r="18" customFormat="false" ht="85.5" hidden="false" customHeight="true" outlineLevel="0" collapsed="false">
      <c r="A18" s="184" t="s">
        <v>220</v>
      </c>
      <c r="B18" s="162" t="s">
        <v>537</v>
      </c>
      <c r="C18" s="162" t="s">
        <v>549</v>
      </c>
      <c r="D18" s="163" t="s">
        <v>222</v>
      </c>
      <c r="F18" s="163" t="s">
        <v>223</v>
      </c>
      <c r="G18" s="163" t="s">
        <v>224</v>
      </c>
      <c r="H18" s="163" t="s">
        <v>225</v>
      </c>
      <c r="I18" s="171"/>
      <c r="J18" s="165"/>
      <c r="K18" s="166"/>
      <c r="L18" s="165"/>
      <c r="M18" s="166"/>
      <c r="N18" s="223" t="s">
        <v>550</v>
      </c>
    </row>
    <row r="19" customFormat="false" ht="88.5" hidden="false" customHeight="true" outlineLevel="0" collapsed="false">
      <c r="A19" s="184" t="s">
        <v>551</v>
      </c>
      <c r="B19" s="162" t="s">
        <v>537</v>
      </c>
      <c r="C19" s="162" t="s">
        <v>552</v>
      </c>
      <c r="D19" s="163" t="s">
        <v>553</v>
      </c>
      <c r="F19" s="224" t="s">
        <v>554</v>
      </c>
      <c r="G19" s="224" t="s">
        <v>555</v>
      </c>
      <c r="H19" s="224" t="s">
        <v>556</v>
      </c>
      <c r="I19" s="171"/>
      <c r="J19" s="165"/>
      <c r="K19" s="166"/>
      <c r="L19" s="165"/>
      <c r="M19" s="166"/>
      <c r="N19" s="223"/>
    </row>
    <row r="20" customFormat="false" ht="15" hidden="false" customHeight="false" outlineLevel="0" collapsed="false">
      <c r="N20" s="223"/>
    </row>
    <row r="21" customFormat="false" ht="27.75" hidden="false" customHeight="true" outlineLevel="0" collapsed="false">
      <c r="A21" s="193" t="s">
        <v>257</v>
      </c>
      <c r="B21" s="193"/>
      <c r="C21" s="187"/>
      <c r="D21" s="188"/>
      <c r="E21" s="188"/>
      <c r="F21" s="188"/>
      <c r="G21" s="188"/>
      <c r="H21" s="188"/>
      <c r="I21" s="188"/>
      <c r="J21" s="221"/>
      <c r="K21" s="221"/>
      <c r="L21" s="221"/>
      <c r="M21" s="221"/>
      <c r="N21" s="223"/>
    </row>
    <row r="22" customFormat="false" ht="16.5" hidden="false" customHeight="true" outlineLevel="0" collapsed="false">
      <c r="C22" s="104"/>
      <c r="J22" s="222"/>
      <c r="K22" s="222"/>
      <c r="L22" s="222"/>
      <c r="M22" s="222"/>
      <c r="N22" s="223"/>
    </row>
    <row r="23" customFormat="false" ht="129" hidden="false" customHeight="true" outlineLevel="0" collapsed="false">
      <c r="A23" s="184" t="s">
        <v>557</v>
      </c>
      <c r="B23" s="162" t="s">
        <v>537</v>
      </c>
      <c r="C23" s="168" t="s">
        <v>558</v>
      </c>
      <c r="D23" s="163" t="s">
        <v>559</v>
      </c>
      <c r="F23" s="185" t="s">
        <v>560</v>
      </c>
      <c r="G23" s="185" t="s">
        <v>561</v>
      </c>
      <c r="H23" s="185" t="s">
        <v>562</v>
      </c>
      <c r="I23" s="171"/>
      <c r="J23" s="165"/>
      <c r="K23" s="166"/>
      <c r="L23" s="165"/>
      <c r="M23" s="166"/>
      <c r="N23" s="223" t="s">
        <v>550</v>
      </c>
    </row>
    <row r="24" customFormat="false" ht="45.75" hidden="false" customHeight="true" outlineLevel="0" collapsed="false">
      <c r="A24" s="184" t="s">
        <v>563</v>
      </c>
      <c r="B24" s="184" t="s">
        <v>123</v>
      </c>
      <c r="C24" s="168" t="s">
        <v>564</v>
      </c>
      <c r="D24" s="163" t="s">
        <v>565</v>
      </c>
      <c r="F24" s="185" t="s">
        <v>566</v>
      </c>
      <c r="G24" s="185" t="s">
        <v>567</v>
      </c>
      <c r="H24" s="185" t="s">
        <v>568</v>
      </c>
      <c r="I24" s="171"/>
      <c r="J24" s="165"/>
      <c r="K24" s="166"/>
      <c r="L24" s="165"/>
      <c r="M24" s="166"/>
      <c r="N24" s="223" t="s">
        <v>550</v>
      </c>
    </row>
    <row r="25" customFormat="false" ht="54.75" hidden="false" customHeight="true" outlineLevel="0" collapsed="false">
      <c r="A25" s="184" t="s">
        <v>569</v>
      </c>
      <c r="B25" s="184" t="s">
        <v>115</v>
      </c>
      <c r="C25" s="168" t="s">
        <v>570</v>
      </c>
      <c r="D25" s="163" t="s">
        <v>571</v>
      </c>
      <c r="F25" s="185" t="s">
        <v>572</v>
      </c>
      <c r="G25" s="185" t="s">
        <v>573</v>
      </c>
      <c r="H25" s="185" t="s">
        <v>574</v>
      </c>
      <c r="I25" s="171"/>
      <c r="J25" s="165"/>
      <c r="K25" s="166"/>
      <c r="L25" s="165"/>
      <c r="M25" s="166"/>
      <c r="N25" s="223" t="s">
        <v>550</v>
      </c>
    </row>
    <row r="26" customFormat="false" ht="47.25" hidden="false" customHeight="true" outlineLevel="0" collapsed="false">
      <c r="A26" s="184" t="s">
        <v>575</v>
      </c>
      <c r="B26" s="184" t="s">
        <v>576</v>
      </c>
      <c r="C26" s="168" t="s">
        <v>577</v>
      </c>
      <c r="D26" s="163" t="s">
        <v>578</v>
      </c>
      <c r="F26" s="185" t="s">
        <v>579</v>
      </c>
      <c r="G26" s="185" t="s">
        <v>580</v>
      </c>
      <c r="H26" s="185" t="s">
        <v>581</v>
      </c>
      <c r="I26" s="171"/>
      <c r="J26" s="165"/>
      <c r="K26" s="166"/>
      <c r="L26" s="165"/>
      <c r="M26" s="166"/>
      <c r="N26" s="223" t="s">
        <v>550</v>
      </c>
    </row>
    <row r="27" customFormat="false" ht="39.75" hidden="false" customHeight="true" outlineLevel="0" collapsed="false">
      <c r="A27" s="184" t="s">
        <v>582</v>
      </c>
      <c r="B27" s="162" t="s">
        <v>537</v>
      </c>
      <c r="C27" s="168" t="s">
        <v>583</v>
      </c>
      <c r="D27" s="170" t="s">
        <v>584</v>
      </c>
      <c r="F27" s="185" t="s">
        <v>585</v>
      </c>
      <c r="G27" s="185" t="s">
        <v>586</v>
      </c>
      <c r="H27" s="185" t="s">
        <v>587</v>
      </c>
      <c r="I27" s="171"/>
      <c r="J27" s="165"/>
      <c r="K27" s="166"/>
      <c r="L27" s="165"/>
      <c r="M27" s="166"/>
      <c r="N27" s="223" t="s">
        <v>550</v>
      </c>
    </row>
    <row r="28" customFormat="false" ht="87" hidden="false" customHeight="true" outlineLevel="0" collapsed="false">
      <c r="A28" s="161" t="s">
        <v>588</v>
      </c>
      <c r="B28" s="184" t="s">
        <v>123</v>
      </c>
      <c r="C28" s="168" t="s">
        <v>589</v>
      </c>
      <c r="D28" s="163" t="s">
        <v>266</v>
      </c>
      <c r="F28" s="185" t="s">
        <v>267</v>
      </c>
      <c r="G28" s="185" t="s">
        <v>590</v>
      </c>
      <c r="H28" s="185" t="s">
        <v>269</v>
      </c>
      <c r="I28" s="171"/>
      <c r="J28" s="165"/>
      <c r="K28" s="166"/>
      <c r="L28" s="165"/>
      <c r="M28" s="166"/>
      <c r="N28" s="223" t="s">
        <v>550</v>
      </c>
    </row>
    <row r="29" customFormat="false" ht="32.25" hidden="false" customHeight="true" outlineLevel="0" collapsed="false">
      <c r="A29" s="161" t="s">
        <v>591</v>
      </c>
      <c r="B29" s="184" t="s">
        <v>115</v>
      </c>
      <c r="C29" s="168" t="s">
        <v>592</v>
      </c>
      <c r="D29" s="163" t="s">
        <v>260</v>
      </c>
      <c r="F29" s="185" t="s">
        <v>593</v>
      </c>
      <c r="G29" s="185" t="s">
        <v>262</v>
      </c>
      <c r="H29" s="185" t="s">
        <v>594</v>
      </c>
      <c r="I29" s="171"/>
      <c r="J29" s="165"/>
      <c r="K29" s="166"/>
      <c r="L29" s="165"/>
      <c r="M29" s="166"/>
      <c r="N29" s="223" t="s">
        <v>550</v>
      </c>
    </row>
    <row r="30" customFormat="false" ht="42.75" hidden="false" customHeight="true" outlineLevel="0" collapsed="false">
      <c r="A30" s="184" t="s">
        <v>595</v>
      </c>
      <c r="B30" s="184" t="s">
        <v>576</v>
      </c>
      <c r="C30" s="168" t="s">
        <v>596</v>
      </c>
      <c r="D30" s="185" t="s">
        <v>597</v>
      </c>
      <c r="F30" s="185" t="s">
        <v>598</v>
      </c>
      <c r="G30" s="185" t="s">
        <v>599</v>
      </c>
      <c r="H30" s="185" t="s">
        <v>600</v>
      </c>
      <c r="I30" s="171"/>
      <c r="J30" s="165"/>
      <c r="K30" s="166"/>
      <c r="L30" s="165"/>
      <c r="M30" s="166"/>
      <c r="N30" s="223" t="s">
        <v>550</v>
      </c>
    </row>
    <row r="31" customFormat="false" ht="120.75" hidden="false" customHeight="true" outlineLevel="0" collapsed="false">
      <c r="A31" s="184" t="s">
        <v>601</v>
      </c>
      <c r="B31" s="162" t="s">
        <v>537</v>
      </c>
      <c r="C31" s="168" t="s">
        <v>602</v>
      </c>
      <c r="D31" s="170" t="s">
        <v>603</v>
      </c>
      <c r="F31" s="185" t="s">
        <v>604</v>
      </c>
      <c r="G31" s="185" t="s">
        <v>605</v>
      </c>
      <c r="H31" s="185" t="s">
        <v>606</v>
      </c>
      <c r="I31" s="171"/>
      <c r="J31" s="165"/>
      <c r="K31" s="166"/>
      <c r="L31" s="165"/>
      <c r="M31" s="166"/>
      <c r="N31" s="223" t="s">
        <v>550</v>
      </c>
    </row>
    <row r="32" customFormat="false" ht="87" hidden="false" customHeight="true" outlineLevel="0" collapsed="false">
      <c r="A32" s="184" t="s">
        <v>607</v>
      </c>
      <c r="B32" s="162" t="s">
        <v>537</v>
      </c>
      <c r="C32" s="162" t="s">
        <v>608</v>
      </c>
      <c r="D32" s="192" t="s">
        <v>609</v>
      </c>
      <c r="F32" s="225" t="s">
        <v>610</v>
      </c>
      <c r="G32" s="226" t="s">
        <v>611</v>
      </c>
      <c r="H32" s="226" t="s">
        <v>612</v>
      </c>
      <c r="I32" s="171"/>
      <c r="J32" s="165"/>
      <c r="K32" s="166"/>
      <c r="L32" s="165"/>
      <c r="M32" s="166"/>
      <c r="N32" s="223" t="s">
        <v>550</v>
      </c>
    </row>
    <row r="33" customFormat="false" ht="60.75" hidden="false" customHeight="true" outlineLevel="0" collapsed="false">
      <c r="A33" s="184" t="s">
        <v>613</v>
      </c>
      <c r="B33" s="162" t="s">
        <v>537</v>
      </c>
      <c r="C33" s="162" t="s">
        <v>614</v>
      </c>
      <c r="D33" s="163" t="s">
        <v>615</v>
      </c>
      <c r="F33" s="227" t="s">
        <v>616</v>
      </c>
      <c r="G33" s="185" t="s">
        <v>617</v>
      </c>
      <c r="H33" s="228" t="s">
        <v>618</v>
      </c>
      <c r="I33" s="171"/>
      <c r="J33" s="165"/>
      <c r="K33" s="166"/>
      <c r="L33" s="165"/>
      <c r="M33" s="166"/>
      <c r="N33" s="223"/>
    </row>
    <row r="34" customFormat="false" ht="15.75" hidden="false" customHeight="true" outlineLevel="0" collapsed="false">
      <c r="C34" s="104"/>
      <c r="K34" s="222"/>
      <c r="M34" s="222"/>
      <c r="N34" s="223"/>
    </row>
    <row r="35" customFormat="false" ht="18.75" hidden="false" customHeight="false" outlineLevel="0" collapsed="false">
      <c r="A35" s="229" t="s">
        <v>276</v>
      </c>
      <c r="B35" s="229"/>
      <c r="C35" s="187"/>
      <c r="D35" s="188"/>
      <c r="E35" s="188"/>
      <c r="F35" s="188"/>
      <c r="G35" s="188"/>
      <c r="H35" s="188"/>
      <c r="I35" s="188"/>
      <c r="J35" s="188"/>
      <c r="K35" s="221"/>
      <c r="L35" s="188"/>
      <c r="M35" s="221"/>
      <c r="N35" s="223"/>
    </row>
    <row r="36" customFormat="false" ht="18" hidden="false" customHeight="true" outlineLevel="0" collapsed="false">
      <c r="C36" s="104"/>
      <c r="K36" s="222"/>
      <c r="M36" s="222"/>
      <c r="N36" s="223"/>
    </row>
    <row r="37" customFormat="false" ht="69.75" hidden="false" customHeight="true" outlineLevel="0" collapsed="false">
      <c r="A37" s="230" t="s">
        <v>619</v>
      </c>
      <c r="B37" s="162" t="s">
        <v>537</v>
      </c>
      <c r="C37" s="168" t="s">
        <v>620</v>
      </c>
      <c r="D37" s="163" t="s">
        <v>621</v>
      </c>
      <c r="F37" s="224" t="s">
        <v>622</v>
      </c>
      <c r="G37" s="224" t="s">
        <v>623</v>
      </c>
      <c r="H37" s="224" t="s">
        <v>624</v>
      </c>
      <c r="I37" s="171"/>
      <c r="J37" s="165"/>
      <c r="K37" s="166"/>
      <c r="L37" s="165"/>
      <c r="M37" s="166"/>
      <c r="N37" s="223"/>
    </row>
    <row r="38" customFormat="false" ht="69.75" hidden="false" customHeight="true" outlineLevel="0" collapsed="false">
      <c r="A38" s="230" t="s">
        <v>625</v>
      </c>
      <c r="B38" s="162" t="s">
        <v>537</v>
      </c>
      <c r="C38" s="168" t="s">
        <v>626</v>
      </c>
      <c r="D38" s="163" t="s">
        <v>627</v>
      </c>
      <c r="F38" s="224" t="s">
        <v>628</v>
      </c>
      <c r="G38" s="224" t="s">
        <v>629</v>
      </c>
      <c r="H38" s="224" t="s">
        <v>630</v>
      </c>
      <c r="I38" s="171"/>
      <c r="J38" s="165"/>
      <c r="K38" s="166"/>
      <c r="L38" s="165"/>
      <c r="M38" s="166"/>
      <c r="N38" s="223"/>
    </row>
    <row r="39" customFormat="false" ht="70.5" hidden="false" customHeight="true" outlineLevel="0" collapsed="false">
      <c r="A39" s="161" t="s">
        <v>631</v>
      </c>
      <c r="B39" s="162" t="s">
        <v>537</v>
      </c>
      <c r="C39" s="168" t="s">
        <v>632</v>
      </c>
      <c r="D39" s="163" t="s">
        <v>285</v>
      </c>
      <c r="F39" s="163" t="s">
        <v>286</v>
      </c>
      <c r="G39" s="163" t="s">
        <v>287</v>
      </c>
      <c r="H39" s="163" t="s">
        <v>288</v>
      </c>
      <c r="I39" s="171"/>
      <c r="J39" s="165"/>
      <c r="K39" s="166"/>
      <c r="L39" s="165"/>
      <c r="M39" s="166"/>
      <c r="N39" s="223" t="s">
        <v>550</v>
      </c>
    </row>
    <row r="40" customFormat="false" ht="39" hidden="false" customHeight="true" outlineLevel="0" collapsed="false">
      <c r="A40" s="161" t="s">
        <v>633</v>
      </c>
      <c r="B40" s="162" t="s">
        <v>537</v>
      </c>
      <c r="C40" s="168" t="s">
        <v>634</v>
      </c>
      <c r="D40" s="163" t="s">
        <v>635</v>
      </c>
      <c r="F40" s="163" t="s">
        <v>304</v>
      </c>
      <c r="G40" s="163" t="s">
        <v>305</v>
      </c>
      <c r="H40" s="163" t="s">
        <v>306</v>
      </c>
      <c r="I40" s="171"/>
      <c r="J40" s="165"/>
      <c r="K40" s="166"/>
      <c r="L40" s="165"/>
      <c r="M40" s="166"/>
      <c r="N40" s="223" t="s">
        <v>550</v>
      </c>
    </row>
    <row r="41" customFormat="false" ht="15" hidden="false" customHeight="false" outlineLevel="0" collapsed="false">
      <c r="C41" s="104"/>
      <c r="K41" s="222"/>
      <c r="M41" s="222"/>
      <c r="N41" s="223"/>
    </row>
    <row r="42" customFormat="false" ht="18.75" hidden="false" customHeight="false" outlineLevel="0" collapsed="false">
      <c r="A42" s="193" t="s">
        <v>313</v>
      </c>
      <c r="B42" s="193"/>
      <c r="C42" s="187"/>
      <c r="D42" s="188"/>
      <c r="E42" s="188"/>
      <c r="F42" s="188"/>
      <c r="G42" s="188"/>
      <c r="H42" s="188"/>
      <c r="I42" s="188"/>
      <c r="J42" s="188"/>
      <c r="K42" s="221"/>
      <c r="L42" s="188"/>
      <c r="M42" s="221"/>
      <c r="N42" s="223"/>
    </row>
    <row r="43" customFormat="false" ht="15" hidden="false" customHeight="false" outlineLevel="0" collapsed="false">
      <c r="C43" s="104"/>
      <c r="K43" s="222"/>
      <c r="M43" s="222"/>
      <c r="N43" s="223"/>
    </row>
    <row r="44" customFormat="false" ht="15.75" hidden="false" customHeight="false" outlineLevel="0" collapsed="false">
      <c r="A44" s="161" t="s">
        <v>320</v>
      </c>
      <c r="B44" s="184" t="s">
        <v>123</v>
      </c>
      <c r="C44" s="162" t="s">
        <v>636</v>
      </c>
      <c r="D44" s="163" t="s">
        <v>322</v>
      </c>
      <c r="F44" s="163" t="s">
        <v>323</v>
      </c>
      <c r="G44" s="163" t="s">
        <v>324</v>
      </c>
      <c r="H44" s="163" t="s">
        <v>325</v>
      </c>
      <c r="I44" s="171"/>
      <c r="J44" s="165"/>
      <c r="K44" s="166"/>
      <c r="L44" s="165"/>
      <c r="M44" s="166"/>
      <c r="N44" s="223"/>
    </row>
    <row r="45" customFormat="false" ht="15.75" hidden="false" customHeight="false" outlineLevel="0" collapsed="false">
      <c r="A45" s="161" t="s">
        <v>326</v>
      </c>
      <c r="B45" s="184" t="s">
        <v>123</v>
      </c>
      <c r="C45" s="168" t="s">
        <v>637</v>
      </c>
      <c r="D45" s="163" t="s">
        <v>328</v>
      </c>
      <c r="F45" s="163" t="s">
        <v>323</v>
      </c>
      <c r="G45" s="163" t="s">
        <v>324</v>
      </c>
      <c r="H45" s="163" t="s">
        <v>325</v>
      </c>
      <c r="I45" s="171"/>
      <c r="J45" s="165"/>
      <c r="K45" s="166"/>
      <c r="L45" s="165"/>
      <c r="M45" s="166"/>
      <c r="N45" s="223"/>
    </row>
    <row r="46" customFormat="false" ht="52.5" hidden="false" customHeight="true" outlineLevel="0" collapsed="false">
      <c r="A46" s="184" t="s">
        <v>329</v>
      </c>
      <c r="B46" s="162" t="s">
        <v>537</v>
      </c>
      <c r="C46" s="162" t="s">
        <v>638</v>
      </c>
      <c r="D46" s="170" t="s">
        <v>331</v>
      </c>
      <c r="F46" s="185" t="s">
        <v>639</v>
      </c>
      <c r="G46" s="185" t="s">
        <v>640</v>
      </c>
      <c r="H46" s="185" t="s">
        <v>641</v>
      </c>
      <c r="I46" s="171"/>
      <c r="J46" s="165"/>
      <c r="K46" s="166"/>
      <c r="L46" s="165"/>
      <c r="M46" s="166"/>
      <c r="N46" s="223"/>
    </row>
    <row r="47" customFormat="false" ht="69" hidden="false" customHeight="true" outlineLevel="0" collapsed="false">
      <c r="A47" s="184" t="s">
        <v>335</v>
      </c>
      <c r="B47" s="184" t="s">
        <v>115</v>
      </c>
      <c r="C47" s="168" t="s">
        <v>642</v>
      </c>
      <c r="D47" s="163" t="s">
        <v>643</v>
      </c>
      <c r="F47" s="163" t="s">
        <v>338</v>
      </c>
      <c r="G47" s="163" t="s">
        <v>339</v>
      </c>
      <c r="H47" s="163" t="s">
        <v>340</v>
      </c>
      <c r="I47" s="171"/>
      <c r="J47" s="165"/>
      <c r="K47" s="166"/>
      <c r="L47" s="165"/>
      <c r="M47" s="166"/>
      <c r="N47" s="223"/>
    </row>
    <row r="48" customFormat="false" ht="117" hidden="false" customHeight="true" outlineLevel="0" collapsed="false">
      <c r="A48" s="184" t="s">
        <v>644</v>
      </c>
      <c r="B48" s="162" t="s">
        <v>537</v>
      </c>
      <c r="C48" s="162" t="s">
        <v>645</v>
      </c>
      <c r="D48" s="163" t="s">
        <v>646</v>
      </c>
      <c r="F48" s="170" t="s">
        <v>647</v>
      </c>
      <c r="G48" s="170" t="s">
        <v>648</v>
      </c>
      <c r="H48" s="224" t="s">
        <v>649</v>
      </c>
      <c r="I48" s="171"/>
      <c r="J48" s="165"/>
      <c r="K48" s="166"/>
      <c r="L48" s="165"/>
      <c r="M48" s="166"/>
      <c r="N48" s="223"/>
    </row>
    <row r="49" customFormat="false" ht="15" hidden="false" customHeight="false" outlineLevel="0" collapsed="false">
      <c r="C49" s="104"/>
      <c r="J49" s="222"/>
      <c r="K49" s="222"/>
      <c r="L49" s="222"/>
      <c r="M49" s="222"/>
      <c r="N49" s="223"/>
    </row>
    <row r="50" customFormat="false" ht="18.75" hidden="false" customHeight="false" outlineLevel="0" collapsed="false">
      <c r="A50" s="193" t="s">
        <v>347</v>
      </c>
      <c r="B50" s="193"/>
      <c r="C50" s="187"/>
      <c r="D50" s="188"/>
      <c r="E50" s="188"/>
      <c r="F50" s="188"/>
      <c r="G50" s="188"/>
      <c r="H50" s="188"/>
      <c r="I50" s="188"/>
      <c r="J50" s="221"/>
      <c r="K50" s="221"/>
      <c r="L50" s="221"/>
      <c r="M50" s="221"/>
      <c r="N50" s="223"/>
    </row>
    <row r="51" customFormat="false" ht="15" hidden="false" customHeight="false" outlineLevel="0" collapsed="false">
      <c r="C51" s="104"/>
      <c r="J51" s="222"/>
      <c r="K51" s="222"/>
      <c r="L51" s="222"/>
      <c r="M51" s="222"/>
      <c r="N51" s="223"/>
    </row>
    <row r="52" customFormat="false" ht="85.5" hidden="false" customHeight="true" outlineLevel="0" collapsed="false">
      <c r="A52" s="230" t="s">
        <v>650</v>
      </c>
      <c r="B52" s="162" t="s">
        <v>537</v>
      </c>
      <c r="C52" s="162" t="s">
        <v>651</v>
      </c>
      <c r="D52" s="163" t="s">
        <v>652</v>
      </c>
      <c r="F52" s="224" t="s">
        <v>653</v>
      </c>
      <c r="G52" s="224" t="s">
        <v>654</v>
      </c>
      <c r="H52" s="224" t="s">
        <v>655</v>
      </c>
      <c r="I52" s="171"/>
      <c r="J52" s="165"/>
      <c r="K52" s="166"/>
      <c r="L52" s="165"/>
      <c r="M52" s="166"/>
      <c r="N52" s="223"/>
    </row>
    <row r="53" customFormat="false" ht="89.25" hidden="false" customHeight="true" outlineLevel="0" collapsed="false">
      <c r="A53" s="230" t="s">
        <v>314</v>
      </c>
      <c r="B53" s="162" t="s">
        <v>537</v>
      </c>
      <c r="C53" s="168" t="s">
        <v>656</v>
      </c>
      <c r="D53" s="163" t="s">
        <v>657</v>
      </c>
      <c r="F53" s="224" t="s">
        <v>658</v>
      </c>
      <c r="G53" s="224" t="s">
        <v>659</v>
      </c>
      <c r="H53" s="224" t="s">
        <v>660</v>
      </c>
      <c r="I53" s="171"/>
      <c r="J53" s="165"/>
      <c r="K53" s="166"/>
      <c r="L53" s="165"/>
      <c r="M53" s="166"/>
      <c r="N53" s="223"/>
    </row>
    <row r="54" customFormat="false" ht="159" hidden="false" customHeight="true" outlineLevel="0" collapsed="false">
      <c r="A54" s="230" t="s">
        <v>661</v>
      </c>
      <c r="B54" s="184" t="s">
        <v>101</v>
      </c>
      <c r="C54" s="162" t="s">
        <v>662</v>
      </c>
      <c r="D54" s="231" t="s">
        <v>663</v>
      </c>
      <c r="F54" s="224" t="s">
        <v>664</v>
      </c>
      <c r="G54" s="224" t="s">
        <v>665</v>
      </c>
      <c r="H54" s="224" t="s">
        <v>666</v>
      </c>
      <c r="I54" s="171"/>
      <c r="J54" s="165"/>
      <c r="K54" s="166"/>
      <c r="L54" s="165"/>
      <c r="M54" s="166"/>
      <c r="N54" s="223"/>
    </row>
    <row r="55" customFormat="false" ht="78" hidden="false" customHeight="true" outlineLevel="0" collapsed="false">
      <c r="A55" s="230" t="s">
        <v>667</v>
      </c>
      <c r="B55" s="184" t="s">
        <v>101</v>
      </c>
      <c r="C55" s="162" t="s">
        <v>668</v>
      </c>
      <c r="D55" s="163" t="s">
        <v>669</v>
      </c>
      <c r="F55" s="224" t="s">
        <v>670</v>
      </c>
      <c r="G55" s="224" t="s">
        <v>671</v>
      </c>
      <c r="H55" s="224" t="s">
        <v>672</v>
      </c>
      <c r="I55" s="171"/>
      <c r="J55" s="165"/>
      <c r="K55" s="166"/>
      <c r="L55" s="165"/>
      <c r="M55" s="166"/>
      <c r="N55" s="223" t="s">
        <v>550</v>
      </c>
    </row>
    <row r="56" customFormat="false" ht="59.25" hidden="false" customHeight="true" outlineLevel="0" collapsed="false">
      <c r="A56" s="184" t="s">
        <v>673</v>
      </c>
      <c r="B56" s="184" t="s">
        <v>576</v>
      </c>
      <c r="C56" s="162" t="s">
        <v>674</v>
      </c>
      <c r="D56" s="224" t="s">
        <v>675</v>
      </c>
      <c r="F56" s="224" t="s">
        <v>676</v>
      </c>
      <c r="G56" s="224" t="s">
        <v>677</v>
      </c>
      <c r="H56" s="224" t="s">
        <v>678</v>
      </c>
      <c r="I56" s="171"/>
      <c r="J56" s="165"/>
      <c r="K56" s="166"/>
      <c r="L56" s="165"/>
      <c r="M56" s="166"/>
      <c r="N56" s="223" t="s">
        <v>550</v>
      </c>
    </row>
    <row r="57" customFormat="false" ht="15" hidden="false" customHeight="false" outlineLevel="0" collapsed="false">
      <c r="C57" s="104"/>
      <c r="J57" s="222"/>
      <c r="K57" s="222"/>
      <c r="L57" s="222"/>
      <c r="M57" s="222"/>
    </row>
    <row r="58" customFormat="false" ht="18" hidden="false" customHeight="true" outlineLevel="0" collapsed="false"/>
    <row r="59" customFormat="false" ht="12.8" hidden="true" customHeight="false" outlineLevel="0" collapsed="false">
      <c r="A59" s="232"/>
      <c r="B59" s="232"/>
      <c r="C59" s="168"/>
      <c r="D59" s="185"/>
      <c r="F59" s="185"/>
      <c r="G59" s="185"/>
      <c r="H59" s="185"/>
      <c r="I59" s="171"/>
      <c r="J59" s="233" t="n">
        <v>0</v>
      </c>
      <c r="K59" s="234"/>
      <c r="L59" s="233" t="n">
        <v>0</v>
      </c>
      <c r="M59" s="235"/>
    </row>
    <row r="60" customFormat="false" ht="12.8" hidden="true" customHeight="false" outlineLevel="0" collapsed="false">
      <c r="A60" s="184" t="s">
        <v>679</v>
      </c>
      <c r="B60" s="184"/>
      <c r="C60" s="162" t="s">
        <v>680</v>
      </c>
      <c r="D60" s="192" t="s">
        <v>681</v>
      </c>
      <c r="F60" s="225" t="s">
        <v>682</v>
      </c>
      <c r="G60" s="226" t="s">
        <v>683</v>
      </c>
      <c r="H60" s="236" t="s">
        <v>684</v>
      </c>
      <c r="I60" s="171"/>
      <c r="J60" s="237" t="n">
        <v>0</v>
      </c>
      <c r="K60" s="238"/>
      <c r="L60" s="237" t="n">
        <v>0</v>
      </c>
      <c r="M60" s="238"/>
    </row>
    <row r="61" customFormat="false" ht="12.8" hidden="true" customHeight="false" outlineLevel="0" collapsed="false">
      <c r="A61" s="184" t="s">
        <v>685</v>
      </c>
      <c r="B61" s="184"/>
      <c r="C61" s="162" t="s">
        <v>686</v>
      </c>
      <c r="D61" s="185" t="s">
        <v>687</v>
      </c>
      <c r="F61" s="224" t="s">
        <v>688</v>
      </c>
      <c r="G61" s="224" t="s">
        <v>689</v>
      </c>
      <c r="H61" s="224" t="s">
        <v>690</v>
      </c>
      <c r="I61" s="171"/>
      <c r="J61" s="237" t="n">
        <v>2</v>
      </c>
      <c r="K61" s="238"/>
      <c r="L61" s="237" t="n">
        <v>2</v>
      </c>
      <c r="M61" s="238"/>
    </row>
    <row r="62" customFormat="false" ht="12.8" hidden="true" customHeight="false" outlineLevel="0" collapsed="false">
      <c r="A62" s="184" t="s">
        <v>613</v>
      </c>
      <c r="B62" s="184"/>
      <c r="C62" s="162" t="s">
        <v>691</v>
      </c>
      <c r="D62" s="163" t="s">
        <v>692</v>
      </c>
      <c r="F62" s="185" t="s">
        <v>693</v>
      </c>
      <c r="G62" s="239" t="s">
        <v>694</v>
      </c>
      <c r="H62" s="228" t="s">
        <v>695</v>
      </c>
      <c r="I62" s="171"/>
      <c r="J62" s="237" t="n">
        <v>0</v>
      </c>
      <c r="K62" s="238"/>
      <c r="L62" s="237" t="n">
        <v>0</v>
      </c>
      <c r="M62" s="238"/>
    </row>
    <row r="63" customFormat="false" ht="12.8" hidden="true" customHeight="false" outlineLevel="0" collapsed="false">
      <c r="C63" s="104"/>
      <c r="K63" s="222"/>
      <c r="M63" s="222"/>
    </row>
    <row r="64" customFormat="false" ht="12.8" hidden="true" customHeight="false" outlineLevel="0" collapsed="false">
      <c r="C64" s="104"/>
      <c r="K64" s="222"/>
      <c r="M64" s="222"/>
    </row>
    <row r="65" customFormat="false" ht="12.8" hidden="true" customHeight="false" outlineLevel="0" collapsed="false">
      <c r="A65" s="184" t="s">
        <v>238</v>
      </c>
      <c r="B65" s="184"/>
      <c r="C65" s="162" t="n">
        <v>35</v>
      </c>
      <c r="D65" s="240" t="s">
        <v>696</v>
      </c>
      <c r="E65" s="241"/>
      <c r="F65" s="240" t="s">
        <v>242</v>
      </c>
      <c r="G65" s="240" t="s">
        <v>243</v>
      </c>
      <c r="H65" s="240" t="s">
        <v>697</v>
      </c>
      <c r="I65" s="171"/>
      <c r="J65" s="237" t="n">
        <v>1</v>
      </c>
      <c r="K65" s="238"/>
      <c r="L65" s="237" t="n">
        <v>2</v>
      </c>
      <c r="M65" s="238"/>
    </row>
  </sheetData>
  <sheetProtection algorithmName="SHA-512" hashValue="ah8LFgDTl85z1DPpWElsYDF01K18ACZLUguUO0Gm+ImdRoDdVMnIaqwq125F4q8Is4clzja+YDfzyKovSJ9I1g==" saltValue="DWUD8vwJWBygfekpWF8bXQ==" spinCount="100000" sheet="true"/>
  <mergeCells count="12">
    <mergeCell ref="F2:H3"/>
    <mergeCell ref="F5:H7"/>
    <mergeCell ref="A7:C7"/>
    <mergeCell ref="A9:A11"/>
    <mergeCell ref="B9:B11"/>
    <mergeCell ref="C9:C11"/>
    <mergeCell ref="D9:D11"/>
    <mergeCell ref="J9:K10"/>
    <mergeCell ref="L9:M10"/>
    <mergeCell ref="F10:F11"/>
    <mergeCell ref="G10:G11"/>
    <mergeCell ref="H10:H11"/>
  </mergeCells>
  <conditionalFormatting sqref="D7">
    <cfRule type="cellIs" priority="2" operator="equal" aboveAverage="0" equalAverage="0" bottom="0" percent="0" rank="0" text="" dxfId="22">
      <formula>"Unanswered"</formula>
    </cfRule>
  </conditionalFormatting>
  <conditionalFormatting sqref="L20:L22">
    <cfRule type="expression" priority="3" aboveAverage="0" equalAverage="0" bottom="0" percent="0" rank="0" text="" dxfId="23">
      <formula>#ref!="N"</formula>
    </cfRule>
  </conditionalFormatting>
  <conditionalFormatting sqref="M15:M33">
    <cfRule type="expression" priority="4" aboveAverage="0" equalAverage="0" bottom="0" percent="0" rank="0" text="" dxfId="24">
      <formula>#ref!="N"</formula>
    </cfRule>
  </conditionalFormatting>
  <conditionalFormatting sqref="M37:M39 M54">
    <cfRule type="expression" priority="5" aboveAverage="0" equalAverage="0" bottom="0" percent="0" rank="0" text="" dxfId="25">
      <formula>#ref!="N"</formula>
    </cfRule>
  </conditionalFormatting>
  <conditionalFormatting sqref="M46:M47">
    <cfRule type="expression" priority="6" aboveAverage="0" equalAverage="0" bottom="0" percent="0" rank="0" text="" dxfId="26">
      <formula>#ref!="N"</formula>
    </cfRule>
  </conditionalFormatting>
  <conditionalFormatting sqref="M59:M62">
    <cfRule type="expression" priority="7" aboveAverage="0" equalAverage="0" bottom="0" percent="0" rank="0" text="" dxfId="27">
      <formula>#ref!="N"</formula>
    </cfRule>
  </conditionalFormatting>
  <dataValidations count="4">
    <dataValidation allowBlank="true" errorStyle="stop" operator="between" showDropDown="false" showErrorMessage="true" showInputMessage="true" sqref="J65 L65" type="list">
      <formula1>$F$10:$H$10</formula1>
      <formula2>0</formula2>
    </dataValidation>
    <dataValidation allowBlank="true" errorStyle="stop" operator="between" showDropDown="false" showErrorMessage="true" showInputMessage="true" sqref="D7" type="list">
      <formula1>'8.1 Lookups&amp;Formulae1'!$L$451:$L$453</formula1>
      <formula2>0</formula2>
    </dataValidation>
    <dataValidation allowBlank="true" errorStyle="stop" operator="between" showDropDown="false" showErrorMessage="true" showInputMessage="true" sqref="J18 L18 J23:J32 L23:L32 J39:J40 L39:L40 J55:J56 L55:L56" type="list">
      <formula1>'8.1 Lookups&amp;Formulae1'!$L$354:$L$357</formula1>
      <formula2>0</formula2>
    </dataValidation>
    <dataValidation allowBlank="true" errorStyle="stop" operator="between" showDropDown="false" showErrorMessage="true" showInputMessage="true" sqref="J15:J17 L15:L17 J19 L19 J33 L33 J37:J38 L37:L38 J44:J48 L44:L48 J52:J54 L52:L54 J60:J62 L60:L62" type="list">
      <formula1>'8.1 Lookups&amp;Formulae1'!$J$354:$J$356</formula1>
      <formula2>0</formula2>
    </dataValidation>
  </dataValidations>
  <printOptions headings="false" gridLines="false" gridLinesSet="true" horizontalCentered="false" verticalCentered="false"/>
  <pageMargins left="0.25" right="0.25" top="0.75" bottom="0.75" header="0.511811023622047" footer="0.511811023622047"/>
  <pageSetup paperSize="8" scale="100" fitToWidth="1" fitToHeight="0" pageOrder="downThenOver" orientation="landscape" blackAndWhite="false" draft="false" cellComments="none" horizontalDpi="300" verticalDpi="300" copies="1"/>
  <headerFooter differentFirst="false" differentOddEven="false">
    <oddHeader/>
    <oddFooter/>
  </headerFooter>
  <drawing r:id="rId1"/>
  <extLst>
    <ext xmlns:x14="http://schemas.microsoft.com/office/spreadsheetml/2009/9/main" uri="{78C0D931-6437-407d-A8EE-F0AAD7539E65}">
      <x14:conditionalFormattings>
        <x14:conditionalFormatting xmlns:xm="http://schemas.microsoft.com/office/excel/2006/main">
          <x14:cfRule type="expression" priority="8" id="{A7A2C428-2C1D-4C1E-A5AE-BEBB9DB0FF8F}">
            <xm:f>'1. summary of scheme'!#ref!="No"</xm:f>
            <x14:dxf>
              <font>
                <strike val="1"/>
                <color rgb="FFBFBFBF"/>
              </font>
            </x14:dxf>
          </x14:cfRule>
          <xm:sqref>A23</xm:sqref>
        </x14:conditionalFormatting>
        <x14:conditionalFormatting xmlns:xm="http://schemas.microsoft.com/office/excel/2006/main">
          <x14:cfRule type="expression" priority="9" id="{BC991E55-C0C0-4C41-AF62-AE2DBC578D15}">
            <xm:f>'1. summary of scheme'!#ref!="No"</xm:f>
            <x14:dxf>
              <font>
                <strike val="1"/>
                <color rgb="FFBFBFBF"/>
              </font>
            </x14:dxf>
          </x14:cfRule>
          <xm:sqref>A27 A30</xm:sqref>
        </x14:conditionalFormatting>
        <x14:conditionalFormatting xmlns:xm="http://schemas.microsoft.com/office/excel/2006/main">
          <x14:cfRule type="expression" priority="10" id="{A1E56C2D-D6EC-44E7-8CFD-7970786145BC}">
            <xm:f>'1. summary of scheme'!#ref!="Critical Check"</xm:f>
            <x14:dxf>
              <font>
                <strike val="1"/>
                <color rgb="FFBFBFBF"/>
              </font>
            </x14:dxf>
          </x14:cfRule>
          <xm:sqref>A28:A29</xm:sqref>
        </x14:conditionalFormatting>
        <x14:conditionalFormatting xmlns:xm="http://schemas.microsoft.com/office/excel/2006/main">
          <x14:cfRule type="expression" priority="11" id="{1862916E-E332-4FF6-B2CA-F9AFB33F2050}">
            <xm:f>'1. summary of scheme'!#ref!="No"</xm:f>
            <x14:dxf>
              <font>
                <strike val="1"/>
                <color rgb="FFBFBFBF"/>
              </font>
            </x14:dxf>
          </x14:cfRule>
          <xm:sqref>A37:A38</xm:sqref>
        </x14:conditionalFormatting>
        <x14:conditionalFormatting xmlns:xm="http://schemas.microsoft.com/office/excel/2006/main">
          <x14:cfRule type="expression" priority="12" id="{BAF083A4-9B4D-476D-BC8A-947030C580D5}">
            <xm:f>'1. summary of scheme'!#ref!="Critical Check"</xm:f>
            <x14:dxf>
              <font>
                <strike val="1"/>
                <color rgb="FFBFBFBF"/>
              </font>
            </x14:dxf>
          </x14:cfRule>
          <xm:sqref>A39</xm:sqref>
        </x14:conditionalFormatting>
        <x14:conditionalFormatting xmlns:xm="http://schemas.microsoft.com/office/excel/2006/main">
          <x14:cfRule type="expression" priority="13" id="{F05635A7-F4C9-4F2A-B3B1-34E0662090B2}">
            <xm:f>'1. summary of scheme'!#ref!="Critical Check"</xm:f>
            <x14:dxf>
              <font>
                <strike val="1"/>
                <color rgb="FFBFBFBF"/>
              </font>
            </x14:dxf>
          </x14:cfRule>
          <xm:sqref>A44:A45</xm:sqref>
        </x14:conditionalFormatting>
        <x14:conditionalFormatting xmlns:xm="http://schemas.microsoft.com/office/excel/2006/main">
          <x14:cfRule type="expression" priority="14" id="{5AF43C88-7C4E-4599-B3C3-4D284E29A615}">
            <xm:f>'1. summary of scheme'!#ref!="Critical Check"</xm:f>
            <x14:dxf>
              <font>
                <strike val="1"/>
                <color rgb="FFBFBFBF"/>
              </font>
            </x14:dxf>
          </x14:cfRule>
          <xm:sqref>A5:D5</xm:sqref>
        </x14:conditionalFormatting>
        <x14:conditionalFormatting xmlns:xm="http://schemas.microsoft.com/office/excel/2006/main">
          <x14:cfRule type="expression" priority="15" id="{213D801D-CA9D-4FF5-A1FF-EE52E757BFC3}">
            <xm:f>'1. summary of scheme'!#ref!="Critical Check"</xm:f>
            <x14:dxf>
              <font>
                <strike val="1"/>
                <color rgb="FFBFBFBF"/>
              </font>
            </x14:dxf>
          </x14:cfRule>
          <xm:sqref>A13:M14 A15 E15:E17 A17 C17:C19 I17:M19 A19 E19 A20:M22 A23:A27 C23:C33 E23:E33 I23:M33 A30:A33 A34:M36 A37:A38 C37:C40 E37:E40 I37:M40 A41:M43 I44:I46 C44:C47 J44:M48 A46:A47 I48 A49:M51 A52:A54 C52:C56 E52:E56 I52:M56 A57:M58 C59 E59 A60:M65</xm:sqref>
        </x14:conditionalFormatting>
        <x14:conditionalFormatting xmlns:xm="http://schemas.microsoft.com/office/excel/2006/main">
          <x14:cfRule type="expression" priority="16" id="{EBB94234-CD50-4BE9-AE57-21F03C29F022}">
            <xm:f>'1. summary of scheme'!#ref!="Critical Check"</xm:f>
            <x14:dxf>
              <font>
                <strike val="1"/>
                <color rgb="FFBFBFBF"/>
              </font>
            </x14:dxf>
          </x14:cfRule>
          <xm:sqref>C15:D15</xm:sqref>
        </x14:conditionalFormatting>
        <x14:conditionalFormatting xmlns:xm="http://schemas.microsoft.com/office/excel/2006/main">
          <x14:cfRule type="expression" priority="17" id="{3AB79E4A-CCA4-4B35-A650-5558A6C04192}">
            <xm:f>'1. summary of scheme'!#ref!="Critical Check"</xm:f>
            <x14:dxf>
              <font>
                <strike val="1"/>
                <color rgb="FFBFBFBF"/>
              </font>
            </x14:dxf>
          </x14:cfRule>
          <xm:sqref>D17</xm:sqref>
        </x14:conditionalFormatting>
        <x14:conditionalFormatting xmlns:xm="http://schemas.microsoft.com/office/excel/2006/main">
          <x14:cfRule type="expression" priority="18" id="{E7F56A9A-E2CD-4D1C-B6B7-592C64E076E0}">
            <xm:f>'1. summary of scheme'!#ref!="Critical Check"</xm:f>
            <x14:dxf>
              <font>
                <strike val="1"/>
                <color rgb="FFBFBFBF"/>
              </font>
            </x14:dxf>
          </x14:cfRule>
          <xm:sqref>D53</xm:sqref>
        </x14:conditionalFormatting>
        <x14:conditionalFormatting xmlns:xm="http://schemas.microsoft.com/office/excel/2006/main">
          <x14:cfRule type="expression" priority="19" id="{E3E7B88B-5D61-46E7-A6F5-A4F5901D21E2}">
            <xm:f>'1. summary of scheme'!#ref!="Critical Check"</xm:f>
            <x14:dxf>
              <font>
                <strike val="1"/>
                <color rgb="FFBFBFBF"/>
              </font>
            </x14:dxf>
          </x14:cfRule>
          <xm:sqref>D18:E18</xm:sqref>
        </x14:conditionalFormatting>
        <x14:conditionalFormatting xmlns:xm="http://schemas.microsoft.com/office/excel/2006/main">
          <x14:cfRule type="expression" priority="20" id="{4432BAFA-913F-49EC-AC98-CBC9E4E0FB1B}">
            <xm:f>'1. summary of scheme'!#ref!="Critical Check"</xm:f>
            <x14:dxf>
              <font>
                <strike val="1"/>
                <color rgb="FFBFBFBF"/>
              </font>
            </x14:dxf>
          </x14:cfRule>
          <xm:sqref>F17:H17</xm:sqref>
        </x14:conditionalFormatting>
        <x14:conditionalFormatting xmlns:xm="http://schemas.microsoft.com/office/excel/2006/main">
          <x14:cfRule type="expression" priority="21" id="{CE14B1FA-D7D1-4620-B5E5-5BA5E820DDB3}">
            <xm:f>'1. summary of scheme'!#ref!="Critical Check"</xm:f>
            <x14:dxf>
              <font>
                <strike val="1"/>
                <color rgb="FFBFBFBF"/>
              </font>
            </x14:dxf>
          </x14:cfRule>
          <xm:sqref>F40:H40</xm:sqref>
        </x14:conditionalFormatting>
        <x14:conditionalFormatting xmlns:xm="http://schemas.microsoft.com/office/excel/2006/main">
          <x14:cfRule type="expression" priority="22" id="{2132AA2A-BB55-401E-A0E5-7B747DEE674C}">
            <xm:f>'1. summary of scheme'!#ref!="Critical Check"</xm:f>
            <x14:dxf>
              <font>
                <strike val="1"/>
                <color rgb="FFBFBFBF"/>
              </font>
            </x14:dxf>
          </x14:cfRule>
          <xm:sqref>F47:J47</xm:sqref>
        </x14:conditionalFormatting>
        <x14:conditionalFormatting xmlns:xm="http://schemas.microsoft.com/office/excel/2006/main">
          <x14:cfRule type="expression" priority="23" id="{20A8D696-4610-4F78-878B-7345B0CCAB54}">
            <xm:f>'1. summary of scheme'!#ref!="Critical Check"</xm:f>
            <x14:dxf>
              <font>
                <strike val="1"/>
                <color rgb="FFBFBFBF"/>
              </font>
            </x14:dxf>
          </x14:cfRule>
          <xm:sqref>G44:G45</xm:sqref>
        </x14:conditionalFormatting>
        <x14:conditionalFormatting xmlns:xm="http://schemas.microsoft.com/office/excel/2006/main">
          <x14:cfRule type="expression" priority="24" id="{174BEB25-6090-44FE-8CE3-DA3B9EEA124E}">
            <xm:f>'1. summary of scheme'!#ref!="Critical Check"</xm:f>
            <x14:dxf>
              <font>
                <strike val="1"/>
                <color rgb="FFBFBFBF"/>
              </font>
            </x14:dxf>
          </x14:cfRule>
          <xm:sqref>J15:J16</xm:sqref>
        </x14:conditionalFormatting>
        <x14:conditionalFormatting xmlns:xm="http://schemas.microsoft.com/office/excel/2006/main">
          <x14:cfRule type="expression" priority="25" id="{C578F171-809D-49FF-B3E0-CC879A47C7F3}">
            <xm:f>'1. summary of scheme'!#ref!="Critical Check"</xm:f>
            <x14:dxf>
              <font>
                <strike val="1"/>
                <color rgb="FFBFBFBF"/>
              </font>
            </x14:dxf>
          </x14:cfRule>
          <xm:sqref>L15:M16</xm:sqref>
        </x14:conditionalFormatting>
      </x14:conditionalFormatting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M45"/>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0" ySplit="8" topLeftCell="A35" activePane="bottomLeft" state="frozen"/>
      <selection pane="topLeft" activeCell="A1" activeCellId="0" sqref="A1"/>
      <selection pane="bottomLeft" activeCell="A14" activeCellId="0" sqref="A14"/>
    </sheetView>
  </sheetViews>
  <sheetFormatPr defaultColWidth="9.4296875" defaultRowHeight="12.8" zeroHeight="true" outlineLevelRow="1" outlineLevelCol="1"/>
  <cols>
    <col collapsed="false" customWidth="true" hidden="false" outlineLevel="0" max="1" min="1" style="28" width="23.57"/>
    <col collapsed="false" customWidth="true" hidden="false" outlineLevel="0" max="2" min="2" style="28" width="8"/>
    <col collapsed="false" customWidth="true" hidden="false" outlineLevel="0" max="3" min="3" style="28" width="33.43"/>
    <col collapsed="false" customWidth="true" hidden="false" outlineLevel="0" max="4" min="4" style="28" width="2.57"/>
    <col collapsed="false" customWidth="true" hidden="false" outlineLevel="0" max="5" min="5" style="28" width="33.57"/>
    <col collapsed="false" customWidth="true" hidden="false" outlineLevel="0" max="6" min="6" style="28" width="34.57"/>
    <col collapsed="false" customWidth="true" hidden="false" outlineLevel="0" max="7" min="7" style="28" width="35.57"/>
    <col collapsed="false" customWidth="true" hidden="false" outlineLevel="0" max="8" min="8" style="28" width="1.43"/>
    <col collapsed="false" customWidth="true" hidden="false" outlineLevel="1" max="9" min="9" style="28" width="13.28"/>
    <col collapsed="false" customWidth="true" hidden="false" outlineLevel="1" max="10" min="10" style="28" width="35"/>
    <col collapsed="false" customWidth="true" hidden="false" outlineLevel="0" max="11" min="11" style="28" width="15.28"/>
    <col collapsed="false" customWidth="true" hidden="false" outlineLevel="1" max="12" min="12" style="28" width="39.43"/>
    <col collapsed="false" customWidth="true" hidden="false" outlineLevel="1" max="13" min="13" style="28" width="13.43"/>
    <col collapsed="false" customWidth="true" hidden="true" outlineLevel="0" max="14" min="14" style="28" width="9.14"/>
    <col collapsed="false" customWidth="false" hidden="true" outlineLevel="0" max="1024" min="15" style="28" width="9.43"/>
  </cols>
  <sheetData>
    <row r="1" customFormat="false" ht="7.5" hidden="false" customHeight="true" outlineLevel="0" collapsed="false">
      <c r="B1" s="104"/>
      <c r="J1" s="133"/>
      <c r="K1" s="133"/>
      <c r="L1" s="133"/>
      <c r="M1" s="134"/>
    </row>
    <row r="2" customFormat="false" ht="28.5" hidden="false" customHeight="true" outlineLevel="0" collapsed="false">
      <c r="B2" s="104"/>
      <c r="E2" s="195" t="s">
        <v>0</v>
      </c>
      <c r="F2" s="195"/>
      <c r="G2" s="195"/>
      <c r="J2" s="133"/>
      <c r="K2" s="133"/>
      <c r="L2" s="133"/>
      <c r="M2" s="134"/>
    </row>
    <row r="3" customFormat="false" ht="9.75" hidden="false" customHeight="true" outlineLevel="1" collapsed="false">
      <c r="B3" s="104"/>
      <c r="C3" s="109"/>
      <c r="D3" s="109"/>
      <c r="E3" s="109"/>
      <c r="J3" s="133"/>
      <c r="K3" s="133"/>
      <c r="L3" s="133"/>
      <c r="M3" s="134"/>
    </row>
    <row r="4" customFormat="false" ht="24" hidden="false" customHeight="true" outlineLevel="1" collapsed="false">
      <c r="B4" s="104"/>
      <c r="E4" s="195" t="s">
        <v>698</v>
      </c>
      <c r="F4" s="195"/>
      <c r="G4" s="195"/>
      <c r="J4" s="133"/>
      <c r="K4" s="133"/>
      <c r="L4" s="133"/>
      <c r="M4" s="134"/>
    </row>
    <row r="5" customFormat="false" ht="12.75" hidden="false" customHeight="true" outlineLevel="0" collapsed="false">
      <c r="B5" s="104"/>
      <c r="J5" s="133"/>
      <c r="K5" s="133"/>
      <c r="L5" s="133"/>
      <c r="M5" s="134"/>
    </row>
    <row r="6" customFormat="false" ht="18.75" hidden="false" customHeight="true" outlineLevel="0" collapsed="false">
      <c r="A6" s="137" t="s">
        <v>89</v>
      </c>
      <c r="B6" s="137" t="s">
        <v>62</v>
      </c>
      <c r="C6" s="137" t="s">
        <v>91</v>
      </c>
      <c r="E6" s="137" t="s">
        <v>93</v>
      </c>
      <c r="F6" s="137" t="s">
        <v>94</v>
      </c>
      <c r="G6" s="137" t="s">
        <v>95</v>
      </c>
      <c r="H6" s="139"/>
      <c r="I6" s="137" t="s">
        <v>66</v>
      </c>
      <c r="J6" s="137"/>
      <c r="K6" s="137" t="s">
        <v>67</v>
      </c>
      <c r="L6" s="137"/>
      <c r="M6" s="140"/>
    </row>
    <row r="7" customFormat="false" ht="18" hidden="false" customHeight="true" outlineLevel="0" collapsed="false">
      <c r="A7" s="137"/>
      <c r="B7" s="137"/>
      <c r="C7" s="137"/>
      <c r="E7" s="142" t="n">
        <v>0</v>
      </c>
      <c r="F7" s="143" t="n">
        <v>1</v>
      </c>
      <c r="G7" s="144" t="n">
        <v>2</v>
      </c>
      <c r="H7" s="145"/>
      <c r="I7" s="137"/>
      <c r="J7" s="137"/>
      <c r="K7" s="137"/>
      <c r="L7" s="137"/>
      <c r="M7" s="140"/>
    </row>
    <row r="8" customFormat="false" ht="48.75" hidden="false" customHeight="true" outlineLevel="0" collapsed="false">
      <c r="A8" s="137"/>
      <c r="B8" s="137"/>
      <c r="C8" s="137"/>
      <c r="E8" s="142"/>
      <c r="F8" s="143"/>
      <c r="G8" s="144"/>
      <c r="I8" s="147" t="s">
        <v>97</v>
      </c>
      <c r="J8" s="147" t="s">
        <v>98</v>
      </c>
      <c r="K8" s="147" t="s">
        <v>97</v>
      </c>
      <c r="L8" s="147" t="s">
        <v>98</v>
      </c>
      <c r="M8" s="140"/>
    </row>
    <row r="9" customFormat="false" ht="15" hidden="false" customHeight="false" outlineLevel="0" collapsed="false">
      <c r="B9" s="104"/>
      <c r="J9" s="222"/>
      <c r="L9" s="222"/>
    </row>
    <row r="10" customFormat="false" ht="18.75" hidden="false" customHeight="false" outlineLevel="0" collapsed="false">
      <c r="A10" s="186" t="s">
        <v>373</v>
      </c>
      <c r="B10" s="186"/>
      <c r="C10" s="200"/>
      <c r="D10" s="200"/>
      <c r="E10" s="200"/>
      <c r="F10" s="200"/>
      <c r="G10" s="188"/>
      <c r="H10" s="188"/>
      <c r="I10" s="188"/>
      <c r="J10" s="221"/>
      <c r="K10" s="188"/>
      <c r="L10" s="221"/>
    </row>
    <row r="11" customFormat="false" ht="26.25" hidden="false" customHeight="false" outlineLevel="0" collapsed="false">
      <c r="A11" s="150"/>
      <c r="B11" s="150"/>
      <c r="C11" s="150"/>
      <c r="D11" s="150"/>
      <c r="E11" s="145"/>
      <c r="F11" s="145"/>
      <c r="G11" s="145"/>
      <c r="H11" s="145"/>
      <c r="I11" s="151"/>
      <c r="J11" s="152"/>
      <c r="K11" s="151"/>
      <c r="L11" s="153"/>
    </row>
    <row r="12" customFormat="false" ht="38.25" hidden="false" customHeight="false" outlineLevel="0" collapsed="false">
      <c r="A12" s="184" t="s">
        <v>699</v>
      </c>
      <c r="B12" s="184" t="s">
        <v>700</v>
      </c>
      <c r="C12" s="201" t="s">
        <v>376</v>
      </c>
      <c r="D12" s="202"/>
      <c r="E12" s="203" t="s">
        <v>377</v>
      </c>
      <c r="F12" s="204" t="s">
        <v>378</v>
      </c>
      <c r="G12" s="204" t="s">
        <v>701</v>
      </c>
      <c r="I12" s="165"/>
      <c r="J12" s="166"/>
      <c r="K12" s="165"/>
      <c r="L12" s="166"/>
    </row>
    <row r="13" customFormat="false" ht="33" hidden="false" customHeight="true" outlineLevel="0" collapsed="false">
      <c r="A13" s="184" t="s">
        <v>380</v>
      </c>
      <c r="B13" s="184" t="s">
        <v>702</v>
      </c>
      <c r="C13" s="201" t="s">
        <v>382</v>
      </c>
      <c r="D13" s="202"/>
      <c r="E13" s="203" t="s">
        <v>703</v>
      </c>
      <c r="F13" s="204" t="s">
        <v>384</v>
      </c>
      <c r="G13" s="204" t="s">
        <v>385</v>
      </c>
      <c r="H13" s="202"/>
      <c r="I13" s="165"/>
      <c r="J13" s="166"/>
      <c r="K13" s="165"/>
      <c r="L13" s="166"/>
    </row>
    <row r="14" customFormat="false" ht="106.5" hidden="false" customHeight="true" outlineLevel="0" collapsed="false">
      <c r="A14" s="184" t="s">
        <v>704</v>
      </c>
      <c r="B14" s="162" t="s">
        <v>705</v>
      </c>
      <c r="C14" s="163" t="s">
        <v>706</v>
      </c>
      <c r="D14" s="202"/>
      <c r="E14" s="170" t="s">
        <v>707</v>
      </c>
      <c r="F14" s="242" t="s">
        <v>708</v>
      </c>
      <c r="G14" s="170" t="s">
        <v>709</v>
      </c>
      <c r="H14" s="202"/>
      <c r="I14" s="165"/>
      <c r="J14" s="166"/>
      <c r="K14" s="165"/>
      <c r="L14" s="166"/>
    </row>
    <row r="15" customFormat="false" ht="15" hidden="false" customHeight="false" outlineLevel="0" collapsed="false">
      <c r="B15" s="104"/>
      <c r="J15" s="222"/>
      <c r="L15" s="222"/>
    </row>
    <row r="16" customFormat="false" ht="18.75" hidden="false" customHeight="false" outlineLevel="0" collapsed="false">
      <c r="A16" s="186" t="s">
        <v>392</v>
      </c>
      <c r="B16" s="186"/>
      <c r="C16" s="200"/>
      <c r="D16" s="200"/>
      <c r="E16" s="200"/>
      <c r="F16" s="200"/>
      <c r="G16" s="188"/>
      <c r="H16" s="188"/>
      <c r="I16" s="188"/>
      <c r="J16" s="221"/>
      <c r="K16" s="188"/>
      <c r="L16" s="221"/>
      <c r="M16" s="174"/>
    </row>
    <row r="17" customFormat="false" ht="15" hidden="false" customHeight="false" outlineLevel="0" collapsed="false">
      <c r="J17" s="222"/>
      <c r="L17" s="222"/>
    </row>
    <row r="18" customFormat="false" ht="15" hidden="false" customHeight="false" outlineLevel="0" collapsed="false">
      <c r="A18" s="243" t="s">
        <v>710</v>
      </c>
      <c r="J18" s="222"/>
      <c r="L18" s="222"/>
    </row>
    <row r="19" customFormat="false" ht="15" hidden="false" customHeight="false" outlineLevel="0" collapsed="false">
      <c r="J19" s="222"/>
      <c r="L19" s="222"/>
    </row>
    <row r="20" customFormat="false" ht="87" hidden="false" customHeight="true" outlineLevel="0" collapsed="false">
      <c r="A20" s="184" t="s">
        <v>393</v>
      </c>
      <c r="B20" s="162" t="s">
        <v>711</v>
      </c>
      <c r="C20" s="205" t="s">
        <v>395</v>
      </c>
      <c r="D20" s="202"/>
      <c r="E20" s="205" t="s">
        <v>712</v>
      </c>
      <c r="F20" s="205" t="s">
        <v>713</v>
      </c>
      <c r="G20" s="205" t="s">
        <v>714</v>
      </c>
      <c r="I20" s="165"/>
      <c r="J20" s="166"/>
      <c r="K20" s="165"/>
      <c r="L20" s="166"/>
    </row>
    <row r="21" customFormat="false" ht="75" hidden="false" customHeight="true" outlineLevel="0" collapsed="false">
      <c r="A21" s="184" t="s">
        <v>399</v>
      </c>
      <c r="B21" s="168" t="s">
        <v>715</v>
      </c>
      <c r="C21" s="170" t="s">
        <v>401</v>
      </c>
      <c r="D21" s="202"/>
      <c r="E21" s="244" t="s">
        <v>716</v>
      </c>
      <c r="F21" s="245" t="s">
        <v>717</v>
      </c>
      <c r="G21" s="246" t="s">
        <v>718</v>
      </c>
      <c r="I21" s="165"/>
      <c r="J21" s="166"/>
      <c r="K21" s="165"/>
      <c r="L21" s="166"/>
    </row>
    <row r="22" customFormat="false" ht="50.25" hidden="false" customHeight="true" outlineLevel="0" collapsed="false">
      <c r="A22" s="184" t="s">
        <v>405</v>
      </c>
      <c r="B22" s="162" t="s">
        <v>719</v>
      </c>
      <c r="C22" s="163" t="s">
        <v>720</v>
      </c>
      <c r="D22" s="207"/>
      <c r="E22" s="224" t="s">
        <v>721</v>
      </c>
      <c r="F22" s="247" t="s">
        <v>409</v>
      </c>
      <c r="G22" s="246" t="s">
        <v>722</v>
      </c>
      <c r="H22" s="202"/>
      <c r="I22" s="165"/>
      <c r="J22" s="166"/>
      <c r="K22" s="165"/>
      <c r="L22" s="166"/>
    </row>
    <row r="23" customFormat="false" ht="15" hidden="false" customHeight="false" outlineLevel="0" collapsed="false">
      <c r="J23" s="222"/>
      <c r="L23" s="222"/>
    </row>
    <row r="24" customFormat="false" ht="18.75" hidden="false" customHeight="false" outlineLevel="0" collapsed="false">
      <c r="A24" s="154" t="s">
        <v>411</v>
      </c>
      <c r="B24" s="188"/>
      <c r="C24" s="188"/>
      <c r="D24" s="188"/>
      <c r="E24" s="188"/>
      <c r="F24" s="188"/>
      <c r="G24" s="188"/>
      <c r="H24" s="188"/>
      <c r="I24" s="188"/>
      <c r="J24" s="221"/>
      <c r="K24" s="188"/>
      <c r="L24" s="221"/>
    </row>
    <row r="25" customFormat="false" ht="15" hidden="false" customHeight="false" outlineLevel="0" collapsed="false">
      <c r="J25" s="222"/>
      <c r="L25" s="222"/>
    </row>
    <row r="26" customFormat="false" ht="113.25" hidden="false" customHeight="true" outlineLevel="0" collapsed="false">
      <c r="A26" s="184" t="s">
        <v>412</v>
      </c>
      <c r="B26" s="162" t="s">
        <v>723</v>
      </c>
      <c r="C26" s="201" t="s">
        <v>724</v>
      </c>
      <c r="D26" s="207"/>
      <c r="E26" s="203" t="s">
        <v>725</v>
      </c>
      <c r="F26" s="204" t="s">
        <v>726</v>
      </c>
      <c r="G26" s="209" t="s">
        <v>727</v>
      </c>
      <c r="I26" s="165"/>
      <c r="J26" s="166"/>
      <c r="K26" s="165"/>
      <c r="L26" s="166"/>
    </row>
    <row r="27" customFormat="false" ht="69" hidden="false" customHeight="true" outlineLevel="0" collapsed="false">
      <c r="A27" s="184" t="s">
        <v>728</v>
      </c>
      <c r="B27" s="162" t="s">
        <v>729</v>
      </c>
      <c r="C27" s="163" t="s">
        <v>730</v>
      </c>
      <c r="D27" s="207"/>
      <c r="E27" s="203" t="s">
        <v>731</v>
      </c>
      <c r="F27" s="203" t="s">
        <v>732</v>
      </c>
      <c r="G27" s="203" t="s">
        <v>733</v>
      </c>
      <c r="H27" s="203"/>
      <c r="I27" s="165"/>
      <c r="J27" s="166"/>
      <c r="K27" s="165"/>
      <c r="L27" s="166"/>
    </row>
    <row r="28" customFormat="false" ht="46.5" hidden="false" customHeight="true" outlineLevel="0" collapsed="false">
      <c r="A28" s="184" t="s">
        <v>454</v>
      </c>
      <c r="B28" s="162" t="s">
        <v>734</v>
      </c>
      <c r="C28" s="163" t="s">
        <v>735</v>
      </c>
      <c r="E28" s="163" t="s">
        <v>736</v>
      </c>
      <c r="F28" s="213" t="s">
        <v>737</v>
      </c>
      <c r="G28" s="163" t="s">
        <v>738</v>
      </c>
      <c r="I28" s="165"/>
      <c r="J28" s="166"/>
      <c r="K28" s="165"/>
      <c r="L28" s="166"/>
    </row>
    <row r="29" customFormat="false" ht="115.5" hidden="false" customHeight="true" outlineLevel="0" collapsed="false">
      <c r="A29" s="184" t="s">
        <v>739</v>
      </c>
      <c r="B29" s="248" t="s">
        <v>740</v>
      </c>
      <c r="C29" s="201" t="s">
        <v>741</v>
      </c>
      <c r="D29" s="207"/>
      <c r="E29" s="203" t="s">
        <v>742</v>
      </c>
      <c r="F29" s="203" t="s">
        <v>743</v>
      </c>
      <c r="G29" s="203" t="s">
        <v>744</v>
      </c>
      <c r="I29" s="165"/>
      <c r="J29" s="166"/>
      <c r="K29" s="165"/>
      <c r="L29" s="166"/>
    </row>
    <row r="30" customFormat="false" ht="15" hidden="false" customHeight="false" outlineLevel="0" collapsed="false">
      <c r="C30" s="167"/>
      <c r="D30" s="167"/>
      <c r="E30" s="167"/>
      <c r="F30" s="167"/>
      <c r="G30" s="167"/>
      <c r="J30" s="222"/>
      <c r="L30" s="222"/>
    </row>
    <row r="31" customFormat="false" ht="18.75" hidden="false" customHeight="false" outlineLevel="0" collapsed="false">
      <c r="A31" s="154" t="s">
        <v>472</v>
      </c>
      <c r="B31" s="188"/>
      <c r="C31" s="212" t="s">
        <v>2</v>
      </c>
      <c r="D31" s="212"/>
      <c r="E31" s="212"/>
      <c r="F31" s="212"/>
      <c r="G31" s="212"/>
      <c r="H31" s="188"/>
      <c r="I31" s="188"/>
      <c r="J31" s="221"/>
      <c r="K31" s="188"/>
      <c r="L31" s="221"/>
    </row>
    <row r="32" customFormat="false" ht="15" hidden="false" customHeight="false" outlineLevel="0" collapsed="false">
      <c r="C32" s="167"/>
      <c r="D32" s="167"/>
      <c r="E32" s="167"/>
      <c r="F32" s="167"/>
      <c r="G32" s="167"/>
      <c r="J32" s="222"/>
      <c r="L32" s="222"/>
    </row>
    <row r="33" customFormat="false" ht="108" hidden="false" customHeight="true" outlineLevel="0" collapsed="false">
      <c r="A33" s="184" t="s">
        <v>479</v>
      </c>
      <c r="B33" s="248" t="s">
        <v>745</v>
      </c>
      <c r="C33" s="201" t="s">
        <v>481</v>
      </c>
      <c r="D33" s="207"/>
      <c r="E33" s="209" t="s">
        <v>482</v>
      </c>
      <c r="F33" s="209" t="s">
        <v>483</v>
      </c>
      <c r="G33" s="209" t="s">
        <v>484</v>
      </c>
      <c r="I33" s="165"/>
      <c r="J33" s="166"/>
      <c r="K33" s="165"/>
      <c r="L33" s="166"/>
    </row>
    <row r="34" customFormat="false" ht="49.5" hidden="false" customHeight="true" outlineLevel="0" collapsed="false">
      <c r="A34" s="184" t="s">
        <v>485</v>
      </c>
      <c r="B34" s="248" t="s">
        <v>746</v>
      </c>
      <c r="C34" s="201" t="s">
        <v>487</v>
      </c>
      <c r="D34" s="207"/>
      <c r="E34" s="209" t="s">
        <v>488</v>
      </c>
      <c r="F34" s="209" t="s">
        <v>489</v>
      </c>
      <c r="G34" s="209" t="s">
        <v>490</v>
      </c>
      <c r="I34" s="165"/>
      <c r="J34" s="166"/>
      <c r="K34" s="165"/>
      <c r="L34" s="166"/>
    </row>
    <row r="35" customFormat="false" ht="76.5" hidden="false" customHeight="false" outlineLevel="0" collapsed="false">
      <c r="A35" s="184" t="s">
        <v>491</v>
      </c>
      <c r="B35" s="248" t="s">
        <v>747</v>
      </c>
      <c r="C35" s="201" t="s">
        <v>748</v>
      </c>
      <c r="D35" s="207"/>
      <c r="E35" s="213" t="s">
        <v>494</v>
      </c>
      <c r="F35" s="201" t="s">
        <v>495</v>
      </c>
      <c r="G35" s="209" t="s">
        <v>496</v>
      </c>
      <c r="I35" s="165"/>
      <c r="J35" s="166"/>
      <c r="K35" s="165"/>
      <c r="L35" s="166"/>
    </row>
    <row r="36" customFormat="false" ht="38.25" hidden="false" customHeight="false" outlineLevel="0" collapsed="false">
      <c r="A36" s="184" t="s">
        <v>497</v>
      </c>
      <c r="B36" s="248" t="s">
        <v>749</v>
      </c>
      <c r="C36" s="201" t="s">
        <v>499</v>
      </c>
      <c r="D36" s="207"/>
      <c r="E36" s="213" t="s">
        <v>500</v>
      </c>
      <c r="F36" s="201" t="s">
        <v>501</v>
      </c>
      <c r="G36" s="209" t="s">
        <v>502</v>
      </c>
      <c r="I36" s="165"/>
      <c r="J36" s="166"/>
      <c r="K36" s="165"/>
      <c r="L36" s="166"/>
    </row>
    <row r="37" customFormat="false" ht="108.75" hidden="false" customHeight="true" outlineLevel="0" collapsed="false">
      <c r="A37" s="184" t="s">
        <v>503</v>
      </c>
      <c r="B37" s="248" t="s">
        <v>750</v>
      </c>
      <c r="C37" s="201" t="s">
        <v>505</v>
      </c>
      <c r="D37" s="207"/>
      <c r="E37" s="203" t="s">
        <v>506</v>
      </c>
      <c r="F37" s="204" t="s">
        <v>507</v>
      </c>
      <c r="G37" s="209" t="s">
        <v>508</v>
      </c>
      <c r="I37" s="165"/>
      <c r="J37" s="166"/>
      <c r="K37" s="165"/>
      <c r="L37" s="166"/>
    </row>
    <row r="38" customFormat="false" ht="88.5" hidden="false" customHeight="true" outlineLevel="0" collapsed="false">
      <c r="A38" s="184" t="s">
        <v>509</v>
      </c>
      <c r="B38" s="248" t="s">
        <v>751</v>
      </c>
      <c r="C38" s="214" t="s">
        <v>511</v>
      </c>
      <c r="D38" s="207"/>
      <c r="E38" s="215" t="s">
        <v>512</v>
      </c>
      <c r="F38" s="216" t="s">
        <v>513</v>
      </c>
      <c r="G38" s="209" t="s">
        <v>752</v>
      </c>
      <c r="H38" s="202"/>
      <c r="I38" s="165"/>
      <c r="J38" s="166"/>
      <c r="K38" s="165"/>
      <c r="L38" s="166"/>
    </row>
    <row r="39" customFormat="false" ht="25.5" hidden="false" customHeight="false" outlineLevel="0" collapsed="false">
      <c r="A39" s="184" t="s">
        <v>515</v>
      </c>
      <c r="B39" s="248" t="s">
        <v>753</v>
      </c>
      <c r="C39" s="201" t="s">
        <v>517</v>
      </c>
      <c r="D39" s="207"/>
      <c r="E39" s="203" t="s">
        <v>518</v>
      </c>
      <c r="F39" s="204" t="s">
        <v>519</v>
      </c>
      <c r="G39" s="209" t="s">
        <v>520</v>
      </c>
      <c r="I39" s="165"/>
      <c r="J39" s="166"/>
      <c r="K39" s="165"/>
      <c r="L39" s="166"/>
    </row>
    <row r="40" customFormat="false" ht="97.5" hidden="false" customHeight="true" outlineLevel="0" collapsed="false">
      <c r="A40" s="184" t="s">
        <v>521</v>
      </c>
      <c r="B40" s="248" t="s">
        <v>754</v>
      </c>
      <c r="C40" s="201" t="s">
        <v>523</v>
      </c>
      <c r="D40" s="207"/>
      <c r="E40" s="163" t="s">
        <v>755</v>
      </c>
      <c r="F40" s="213" t="s">
        <v>756</v>
      </c>
      <c r="G40" s="163" t="s">
        <v>757</v>
      </c>
      <c r="I40" s="165"/>
      <c r="J40" s="166"/>
      <c r="K40" s="165"/>
      <c r="L40" s="166"/>
    </row>
    <row r="41" customFormat="false" ht="97.5" hidden="false" customHeight="true" outlineLevel="0" collapsed="false">
      <c r="A41" s="184" t="s">
        <v>527</v>
      </c>
      <c r="B41" s="162" t="s">
        <v>758</v>
      </c>
      <c r="C41" s="201" t="s">
        <v>529</v>
      </c>
      <c r="D41" s="207"/>
      <c r="E41" s="203" t="s">
        <v>530</v>
      </c>
      <c r="F41" s="204" t="s">
        <v>531</v>
      </c>
      <c r="G41" s="209" t="s">
        <v>532</v>
      </c>
      <c r="I41" s="165"/>
      <c r="J41" s="166"/>
      <c r="K41" s="165"/>
      <c r="L41" s="166"/>
    </row>
    <row r="42" customFormat="false" ht="15" hidden="false" customHeight="false" outlineLevel="0" collapsed="false">
      <c r="B42" s="104"/>
      <c r="J42" s="222"/>
      <c r="L42" s="222"/>
    </row>
    <row r="43" customFormat="false" ht="14.25" hidden="true" customHeight="true" outlineLevel="0" collapsed="false">
      <c r="A43" s="184" t="s">
        <v>238</v>
      </c>
      <c r="B43" s="162" t="n">
        <v>35</v>
      </c>
      <c r="C43" s="240" t="s">
        <v>696</v>
      </c>
      <c r="D43" s="241"/>
      <c r="E43" s="240" t="s">
        <v>242</v>
      </c>
      <c r="F43" s="240" t="s">
        <v>243</v>
      </c>
      <c r="G43" s="240" t="s">
        <v>697</v>
      </c>
      <c r="H43" s="171"/>
      <c r="I43" s="249" t="n">
        <v>1</v>
      </c>
      <c r="J43" s="250"/>
      <c r="K43" s="249" t="n">
        <v>2</v>
      </c>
      <c r="L43" s="250"/>
    </row>
    <row r="44" customFormat="false" ht="14.25" hidden="true" customHeight="true" outlineLevel="0" collapsed="false"/>
    <row r="45" customFormat="false" ht="14.25" hidden="true" customHeight="true" outlineLevel="0" collapsed="false"/>
  </sheetData>
  <sheetProtection algorithmName="SHA-512" hashValue="CPMrchCZbSwDw2bb3MoJ73cpmfJ0WxZ1n+gngqe+2xUrVfz2aZp0IDnqiGAIgKaU6rkk2h/jjIbxDscC6HEk9Q==" saltValue="z4iyddR0b2G2C9c3M82MKw==" spinCount="100000" sheet="true"/>
  <mergeCells count="10">
    <mergeCell ref="E2:G2"/>
    <mergeCell ref="E4:G4"/>
    <mergeCell ref="A6:A8"/>
    <mergeCell ref="B6:B8"/>
    <mergeCell ref="C6:C8"/>
    <mergeCell ref="I6:J7"/>
    <mergeCell ref="K6:L7"/>
    <mergeCell ref="E7:E8"/>
    <mergeCell ref="F7:F8"/>
    <mergeCell ref="G7:G8"/>
  </mergeCells>
  <dataValidations count="2">
    <dataValidation allowBlank="true" errorStyle="stop" operator="between" showDropDown="false" showErrorMessage="true" showInputMessage="true" sqref="I43 K43" type="list">
      <formula1>$E$7:$G$7</formula1>
      <formula2>0</formula2>
    </dataValidation>
    <dataValidation allowBlank="true" errorStyle="stop" operator="between" showDropDown="false" showErrorMessage="true" showInputMessage="true" sqref="I12:I14 K12:K14 I20:I22 K20:K22 I26:I29 K26:K29 I33:I41 K33:K41" type="list">
      <formula1>'8.1 Lookups&amp;Formulae1'!$J$354:$J$356</formula1>
      <formula2>0</formula2>
    </dataValidation>
  </dataValidations>
  <printOptions headings="false" gridLines="false" gridLinesSet="true" horizontalCentered="false" verticalCentered="false"/>
  <pageMargins left="0.25" right="0.25" top="0.75" bottom="0.75" header="0.511811023622047" footer="0.511811023622047"/>
  <pageSetup paperSize="8" scale="100" fitToWidth="1" fitToHeight="0" pageOrder="downThenOver" orientation="landscape" blackAndWhite="false" draft="false" cellComments="none" horizontalDpi="300" verticalDpi="300" copies="1"/>
  <headerFooter differentFirst="false" differentOddEven="false">
    <oddHeader/>
    <oddFooter/>
  </headerFooter>
  <drawing r:id="rId1"/>
  <extLst>
    <ext xmlns:x14="http://schemas.microsoft.com/office/spreadsheetml/2009/9/main" uri="{78C0D931-6437-407d-A8EE-F0AAD7539E65}">
      <x14:conditionalFormattings>
        <x14:conditionalFormatting xmlns:xm="http://schemas.microsoft.com/office/excel/2006/main">
          <x14:cfRule type="expression" priority="2" id="{699891A4-A853-4925-B720-9BCBBE9E924E}">
            <xm:f>'1. summary of scheme'!#ref!="Critical Check"</xm:f>
            <x14:dxf>
              <font>
                <strike val="1"/>
                <color rgb="FFBFBFBF"/>
              </font>
            </x14:dxf>
          </x14:cfRule>
          <xm:sqref>A9:G9 I9:L9 A42:L43</xm:sqref>
        </x14:conditionalFormatting>
        <x14:conditionalFormatting xmlns:xm="http://schemas.microsoft.com/office/excel/2006/main">
          <x14:cfRule type="expression" priority="3" id="{1010E44E-117F-44B0-9339-555056252D3D}">
            <xm:f>'1. summary of scheme'!#ref!="No"</xm:f>
            <x14:dxf>
              <font>
                <strike val="1"/>
                <color rgb="FFBFBFBF"/>
              </font>
            </x14:dxf>
          </x14:cfRule>
          <x14:cfRule type="expression" priority="4" id="{809D1C91-856E-4C83-963E-90C48840E2B0}">
            <xm:f>'1. summary of scheme'!#ref!="Critical Check"</xm:f>
            <x14:dxf>
              <font>
                <strike val="1"/>
                <color rgb="FFBFBFBF"/>
              </font>
            </x14:dxf>
          </x14:cfRule>
          <xm:sqref>C12</xm:sqref>
        </x14:conditionalFormatting>
        <x14:conditionalFormatting xmlns:xm="http://schemas.microsoft.com/office/excel/2006/main">
          <x14:cfRule type="expression" priority="5" id="{579030A0-DD4F-4655-9756-75DC00847412}">
            <xm:f>'1. summary of scheme'!#ref!="No"</xm:f>
            <x14:dxf>
              <font>
                <strike val="1"/>
                <color rgb="FFBFBFBF"/>
              </font>
            </x14:dxf>
          </x14:cfRule>
          <x14:cfRule type="expression" priority="6" id="{90D9FC8C-5FD0-4128-B2A1-49D6B390C050}">
            <xm:f>'1. summary of scheme'!#ref!="Critical Check"</xm:f>
            <x14:dxf>
              <font>
                <strike val="1"/>
                <color rgb="FFBFBFBF"/>
              </font>
            </x14:dxf>
          </x14:cfRule>
          <xm:sqref>C20</xm:sqref>
        </x14:conditionalFormatting>
        <x14:conditionalFormatting xmlns:xm="http://schemas.microsoft.com/office/excel/2006/main">
          <x14:cfRule type="expression" priority="7" id="{13A23631-6039-47E0-BCCC-A22BD522B8A7}">
            <xm:f>'1. summary of scheme'!#ref!="No"</xm:f>
            <x14:dxf>
              <font>
                <strike val="1"/>
                <color rgb="FFBFBFBF"/>
              </font>
            </x14:dxf>
          </x14:cfRule>
          <x14:cfRule type="expression" priority="8" id="{AA455386-ADF9-43D7-90F5-E2D4F12EB678}">
            <xm:f>'1. summary of scheme'!#ref!="Critical Check"</xm:f>
            <x14:dxf>
              <font>
                <strike val="1"/>
                <color rgb="FFBFBFBF"/>
              </font>
            </x14:dxf>
          </x14:cfRule>
          <xm:sqref>C39</xm:sqref>
        </x14:conditionalFormatting>
        <x14:conditionalFormatting xmlns:xm="http://schemas.microsoft.com/office/excel/2006/main">
          <x14:cfRule type="expression" priority="9" id="{7DE84F2F-EE75-4B90-88F9-9C5914C4A363}">
            <xm:f>'1. summary of scheme'!#ref!="No"</xm:f>
            <x14:dxf>
              <font>
                <strike val="1"/>
                <color rgb="FFBFBFBF"/>
              </font>
            </x14:dxf>
          </x14:cfRule>
          <x14:cfRule type="expression" priority="10" id="{E4DA163B-12D5-4F60-9450-3EF5D2D3CDDF}">
            <xm:f>'1. summary of scheme'!#ref!="Critical Check"</xm:f>
            <x14:dxf>
              <font>
                <strike val="1"/>
                <color rgb="FFBFBFBF"/>
              </font>
            </x14:dxf>
          </x14:cfRule>
          <xm:sqref>C41</xm:sqref>
        </x14:conditionalFormatting>
        <x14:conditionalFormatting xmlns:xm="http://schemas.microsoft.com/office/excel/2006/main">
          <x14:cfRule type="expression" priority="11" id="{115278D7-60A8-48FD-85FE-F4808CB6C338}">
            <xm:f>'1. summary of scheme'!#ref!="No"</xm:f>
            <x14:dxf>
              <font>
                <strike val="1"/>
                <color rgb="FFBFBFBF"/>
              </font>
            </x14:dxf>
          </x14:cfRule>
          <x14:cfRule type="expression" priority="12" id="{F06B2D94-C0B1-40A4-B317-33D42AE62844}">
            <xm:f>'1. summary of scheme'!#ref!="Critical Check"</xm:f>
            <x14:dxf>
              <font>
                <strike val="1"/>
                <color rgb="FFBFBFBF"/>
              </font>
            </x14:dxf>
          </x14:cfRule>
          <xm:sqref>E39:G39</xm:sqref>
        </x14:conditionalFormatting>
        <x14:conditionalFormatting xmlns:xm="http://schemas.microsoft.com/office/excel/2006/main">
          <x14:cfRule type="expression" priority="13" id="{11F85085-17E2-4FB0-B791-CD19DC456ACE}">
            <xm:f>'1. summary of scheme'!#ref!="No"</xm:f>
            <x14:dxf>
              <font>
                <strike val="1"/>
                <color rgb="FFBFBFBF"/>
              </font>
            </x14:dxf>
          </x14:cfRule>
          <x14:cfRule type="expression" priority="14" id="{43603467-DE16-4F3F-B011-786B403A882E}">
            <xm:f>'1. summary of scheme'!#ref!="Critical Check"</xm:f>
            <x14:dxf>
              <font>
                <strike val="1"/>
                <color rgb="FFBFBFBF"/>
              </font>
            </x14:dxf>
          </x14:cfRule>
          <xm:sqref>E41:G41</xm:sqref>
        </x14:conditionalFormatting>
      </x14:conditionalFormatting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B1:HI1048576"/>
  <sheetViews>
    <sheetView showFormulas="false" showGridLines="true" showRowColHeaders="true" showZeros="true" rightToLeft="false" tabSelected="false" showOutlineSymbols="true" defaultGridColor="true" view="normal" topLeftCell="F1" colorId="64" zoomScale="85" zoomScaleNormal="85" zoomScalePageLayoutView="100" workbookViewId="0">
      <pane xSplit="1" ySplit="0" topLeftCell="G1" activePane="topRight" state="frozen"/>
      <selection pane="topLeft" activeCell="F1" activeCellId="0" sqref="F1"/>
      <selection pane="topRight" activeCell="F1" activeCellId="0" sqref="F1"/>
    </sheetView>
  </sheetViews>
  <sheetFormatPr defaultColWidth="8.57421875" defaultRowHeight="14.25" zeroHeight="true" outlineLevelRow="0" outlineLevelCol="0"/>
  <cols>
    <col collapsed="false" customWidth="true" hidden="true" outlineLevel="0" max="1" min="1" style="28" width="3.71"/>
    <col collapsed="false" customWidth="true" hidden="true" outlineLevel="0" max="2" min="2" style="28" width="2.28"/>
    <col collapsed="false" customWidth="true" hidden="true" outlineLevel="0" max="3" min="3" style="28" width="4.71"/>
    <col collapsed="false" customWidth="true" hidden="true" outlineLevel="0" max="4" min="4" style="28" width="4"/>
    <col collapsed="false" customWidth="true" hidden="true" outlineLevel="0" max="5" min="5" style="28" width="4.57"/>
    <col collapsed="false" customWidth="true" hidden="false" outlineLevel="0" max="6" min="6" style="28" width="39.57"/>
    <col collapsed="false" customWidth="true" hidden="false" outlineLevel="0" max="7" min="7" style="28" width="14.43"/>
    <col collapsed="false" customWidth="true" hidden="false" outlineLevel="0" max="8" min="8" style="28" width="20.43"/>
    <col collapsed="false" customWidth="true" hidden="false" outlineLevel="0" max="9" min="9" style="28" width="20.57"/>
    <col collapsed="false" customWidth="true" hidden="false" outlineLevel="0" max="10" min="10" style="28" width="21.57"/>
    <col collapsed="false" customWidth="true" hidden="false" outlineLevel="0" max="11" min="11" style="28" width="52.57"/>
    <col collapsed="false" customWidth="false" hidden="false" outlineLevel="0" max="12" min="12" style="28" width="8.57"/>
    <col collapsed="false" customWidth="true" hidden="false" outlineLevel="0" max="13" min="13" style="28" width="20.43"/>
    <col collapsed="false" customWidth="true" hidden="false" outlineLevel="0" max="14" min="14" style="28" width="20.57"/>
    <col collapsed="false" customWidth="true" hidden="false" outlineLevel="0" max="15" min="15" style="28" width="21.57"/>
    <col collapsed="false" customWidth="true" hidden="false" outlineLevel="0" max="16" min="16" style="28" width="52.57"/>
    <col collapsed="false" customWidth="true" hidden="false" outlineLevel="0" max="17" min="17" style="251" width="9.57"/>
    <col collapsed="false" customWidth="true" hidden="false" outlineLevel="0" max="18" min="18" style="28" width="20.43"/>
    <col collapsed="false" customWidth="true" hidden="false" outlineLevel="0" max="19" min="19" style="28" width="20.57"/>
    <col collapsed="false" customWidth="true" hidden="false" outlineLevel="0" max="20" min="20" style="28" width="21.57"/>
    <col collapsed="false" customWidth="true" hidden="false" outlineLevel="0" max="21" min="21" style="28" width="52.57"/>
    <col collapsed="false" customWidth="true" hidden="false" outlineLevel="0" max="22" min="22" style="28" width="9.57"/>
    <col collapsed="false" customWidth="true" hidden="false" outlineLevel="0" max="23" min="23" style="28" width="20.43"/>
    <col collapsed="false" customWidth="true" hidden="false" outlineLevel="0" max="24" min="24" style="28" width="20.57"/>
    <col collapsed="false" customWidth="true" hidden="false" outlineLevel="0" max="25" min="25" style="28" width="21.57"/>
    <col collapsed="false" customWidth="true" hidden="false" outlineLevel="0" max="26" min="26" style="28" width="52.57"/>
    <col collapsed="false" customWidth="true" hidden="false" outlineLevel="0" max="27" min="27" style="251" width="9.57"/>
    <col collapsed="false" customWidth="true" hidden="false" outlineLevel="0" max="28" min="28" style="28" width="20.43"/>
    <col collapsed="false" customWidth="true" hidden="false" outlineLevel="0" max="29" min="29" style="28" width="20.57"/>
    <col collapsed="false" customWidth="true" hidden="false" outlineLevel="0" max="30" min="30" style="28" width="21.57"/>
    <col collapsed="false" customWidth="true" hidden="false" outlineLevel="0" max="31" min="31" style="28" width="52.57"/>
    <col collapsed="false" customWidth="false" hidden="false" outlineLevel="0" max="32" min="32" style="28" width="8.57"/>
    <col collapsed="false" customWidth="true" hidden="false" outlineLevel="0" max="33" min="33" style="28" width="20.43"/>
    <col collapsed="false" customWidth="true" hidden="false" outlineLevel="0" max="34" min="34" style="28" width="20.57"/>
    <col collapsed="false" customWidth="true" hidden="false" outlineLevel="0" max="35" min="35" style="28" width="21.57"/>
    <col collapsed="false" customWidth="true" hidden="false" outlineLevel="0" max="36" min="36" style="28" width="52.57"/>
    <col collapsed="false" customWidth="true" hidden="false" outlineLevel="0" max="37" min="37" style="251" width="9.57"/>
    <col collapsed="false" customWidth="true" hidden="false" outlineLevel="0" max="38" min="38" style="28" width="20.43"/>
    <col collapsed="false" customWidth="true" hidden="false" outlineLevel="0" max="39" min="39" style="28" width="20.57"/>
    <col collapsed="false" customWidth="true" hidden="false" outlineLevel="0" max="40" min="40" style="28" width="21.57"/>
    <col collapsed="false" customWidth="true" hidden="false" outlineLevel="0" max="41" min="41" style="28" width="52.57"/>
    <col collapsed="false" customWidth="true" hidden="false" outlineLevel="0" max="42" min="42" style="28" width="9.57"/>
    <col collapsed="false" customWidth="true" hidden="false" outlineLevel="0" max="43" min="43" style="28" width="20.43"/>
    <col collapsed="false" customWidth="true" hidden="false" outlineLevel="0" max="44" min="44" style="28" width="20.57"/>
    <col collapsed="false" customWidth="true" hidden="false" outlineLevel="0" max="45" min="45" style="28" width="21.57"/>
    <col collapsed="false" customWidth="true" hidden="false" outlineLevel="0" max="46" min="46" style="28" width="52.57"/>
    <col collapsed="false" customWidth="true" hidden="false" outlineLevel="0" max="47" min="47" style="251" width="9.57"/>
    <col collapsed="false" customWidth="true" hidden="false" outlineLevel="0" max="48" min="48" style="28" width="20.43"/>
    <col collapsed="false" customWidth="true" hidden="false" outlineLevel="0" max="49" min="49" style="28" width="20.57"/>
    <col collapsed="false" customWidth="true" hidden="false" outlineLevel="0" max="50" min="50" style="28" width="21.57"/>
    <col collapsed="false" customWidth="true" hidden="false" outlineLevel="0" max="51" min="51" style="28" width="52.57"/>
    <col collapsed="false" customWidth="false" hidden="false" outlineLevel="0" max="52" min="52" style="28" width="8.57"/>
    <col collapsed="false" customWidth="true" hidden="false" outlineLevel="0" max="53" min="53" style="28" width="20.43"/>
    <col collapsed="false" customWidth="true" hidden="false" outlineLevel="0" max="54" min="54" style="28" width="20.57"/>
    <col collapsed="false" customWidth="true" hidden="false" outlineLevel="0" max="55" min="55" style="28" width="21.57"/>
    <col collapsed="false" customWidth="true" hidden="false" outlineLevel="0" max="56" min="56" style="28" width="52.57"/>
    <col collapsed="false" customWidth="true" hidden="false" outlineLevel="0" max="57" min="57" style="251" width="9.57"/>
    <col collapsed="false" customWidth="true" hidden="false" outlineLevel="0" max="58" min="58" style="28" width="20.43"/>
    <col collapsed="false" customWidth="true" hidden="false" outlineLevel="0" max="59" min="59" style="28" width="20.57"/>
    <col collapsed="false" customWidth="true" hidden="false" outlineLevel="0" max="60" min="60" style="28" width="21.57"/>
    <col collapsed="false" customWidth="true" hidden="false" outlineLevel="0" max="61" min="61" style="28" width="52.57"/>
    <col collapsed="false" customWidth="true" hidden="false" outlineLevel="0" max="62" min="62" style="28" width="9.57"/>
    <col collapsed="false" customWidth="true" hidden="false" outlineLevel="0" max="63" min="63" style="28" width="20.43"/>
    <col collapsed="false" customWidth="true" hidden="false" outlineLevel="0" max="64" min="64" style="28" width="20.57"/>
    <col collapsed="false" customWidth="true" hidden="false" outlineLevel="0" max="65" min="65" style="28" width="21.57"/>
    <col collapsed="false" customWidth="true" hidden="false" outlineLevel="0" max="66" min="66" style="28" width="52.57"/>
    <col collapsed="false" customWidth="true" hidden="false" outlineLevel="0" max="67" min="67" style="251" width="9.57"/>
    <col collapsed="false" customWidth="true" hidden="false" outlineLevel="0" max="68" min="68" style="28" width="20.43"/>
    <col collapsed="false" customWidth="true" hidden="false" outlineLevel="0" max="69" min="69" style="28" width="20.57"/>
    <col collapsed="false" customWidth="true" hidden="false" outlineLevel="0" max="70" min="70" style="28" width="21.57"/>
    <col collapsed="false" customWidth="true" hidden="false" outlineLevel="0" max="71" min="71" style="28" width="52.57"/>
    <col collapsed="false" customWidth="false" hidden="false" outlineLevel="0" max="72" min="72" style="28" width="8.57"/>
    <col collapsed="false" customWidth="true" hidden="false" outlineLevel="0" max="73" min="73" style="28" width="20.43"/>
    <col collapsed="false" customWidth="true" hidden="false" outlineLevel="0" max="74" min="74" style="28" width="20.57"/>
    <col collapsed="false" customWidth="true" hidden="false" outlineLevel="0" max="75" min="75" style="28" width="21.57"/>
    <col collapsed="false" customWidth="true" hidden="false" outlineLevel="0" max="76" min="76" style="28" width="52.57"/>
    <col collapsed="false" customWidth="true" hidden="false" outlineLevel="0" max="77" min="77" style="251" width="9.57"/>
    <col collapsed="false" customWidth="true" hidden="false" outlineLevel="0" max="78" min="78" style="28" width="20.43"/>
    <col collapsed="false" customWidth="true" hidden="false" outlineLevel="0" max="79" min="79" style="28" width="20.57"/>
    <col collapsed="false" customWidth="true" hidden="false" outlineLevel="0" max="80" min="80" style="28" width="21.57"/>
    <col collapsed="false" customWidth="true" hidden="false" outlineLevel="0" max="81" min="81" style="28" width="52.57"/>
    <col collapsed="false" customWidth="true" hidden="false" outlineLevel="0" max="82" min="82" style="28" width="9.57"/>
    <col collapsed="false" customWidth="true" hidden="false" outlineLevel="0" max="83" min="83" style="28" width="20.43"/>
    <col collapsed="false" customWidth="true" hidden="false" outlineLevel="0" max="84" min="84" style="28" width="20.57"/>
    <col collapsed="false" customWidth="true" hidden="false" outlineLevel="0" max="85" min="85" style="28" width="21.57"/>
    <col collapsed="false" customWidth="true" hidden="false" outlineLevel="0" max="86" min="86" style="28" width="52.57"/>
    <col collapsed="false" customWidth="true" hidden="false" outlineLevel="0" max="87" min="87" style="251" width="9.57"/>
    <col collapsed="false" customWidth="true" hidden="false" outlineLevel="0" max="88" min="88" style="28" width="20.43"/>
    <col collapsed="false" customWidth="true" hidden="false" outlineLevel="0" max="89" min="89" style="28" width="20.57"/>
    <col collapsed="false" customWidth="true" hidden="false" outlineLevel="0" max="90" min="90" style="28" width="21.57"/>
    <col collapsed="false" customWidth="true" hidden="false" outlineLevel="0" max="91" min="91" style="28" width="52.57"/>
    <col collapsed="false" customWidth="false" hidden="false" outlineLevel="0" max="92" min="92" style="28" width="8.57"/>
    <col collapsed="false" customWidth="true" hidden="false" outlineLevel="0" max="93" min="93" style="28" width="20.43"/>
    <col collapsed="false" customWidth="true" hidden="false" outlineLevel="0" max="94" min="94" style="28" width="20.57"/>
    <col collapsed="false" customWidth="true" hidden="false" outlineLevel="0" max="95" min="95" style="28" width="21.57"/>
    <col collapsed="false" customWidth="true" hidden="false" outlineLevel="0" max="96" min="96" style="28" width="52.57"/>
    <col collapsed="false" customWidth="true" hidden="false" outlineLevel="0" max="97" min="97" style="251" width="9.57"/>
    <col collapsed="false" customWidth="true" hidden="false" outlineLevel="0" max="98" min="98" style="28" width="20.43"/>
    <col collapsed="false" customWidth="true" hidden="false" outlineLevel="0" max="99" min="99" style="28" width="20.57"/>
    <col collapsed="false" customWidth="true" hidden="false" outlineLevel="0" max="100" min="100" style="28" width="21.57"/>
    <col collapsed="false" customWidth="true" hidden="false" outlineLevel="0" max="101" min="101" style="28" width="52.57"/>
    <col collapsed="false" customWidth="true" hidden="false" outlineLevel="0" max="102" min="102" style="28" width="9.57"/>
    <col collapsed="false" customWidth="true" hidden="false" outlineLevel="0" max="103" min="103" style="28" width="20.43"/>
    <col collapsed="false" customWidth="true" hidden="false" outlineLevel="0" max="104" min="104" style="28" width="20.57"/>
    <col collapsed="false" customWidth="true" hidden="false" outlineLevel="0" max="105" min="105" style="28" width="21.57"/>
    <col collapsed="false" customWidth="true" hidden="false" outlineLevel="0" max="106" min="106" style="28" width="52.57"/>
    <col collapsed="false" customWidth="true" hidden="false" outlineLevel="0" max="107" min="107" style="251" width="9.57"/>
    <col collapsed="false" customWidth="true" hidden="false" outlineLevel="0" max="108" min="108" style="28" width="20.43"/>
    <col collapsed="false" customWidth="true" hidden="false" outlineLevel="0" max="109" min="109" style="28" width="20.57"/>
    <col collapsed="false" customWidth="true" hidden="false" outlineLevel="0" max="110" min="110" style="28" width="21.57"/>
    <col collapsed="false" customWidth="true" hidden="false" outlineLevel="0" max="111" min="111" style="28" width="52.57"/>
    <col collapsed="false" customWidth="false" hidden="false" outlineLevel="0" max="112" min="112" style="28" width="8.57"/>
    <col collapsed="false" customWidth="true" hidden="false" outlineLevel="0" max="113" min="113" style="28" width="20.43"/>
    <col collapsed="false" customWidth="true" hidden="false" outlineLevel="0" max="114" min="114" style="28" width="20.57"/>
    <col collapsed="false" customWidth="true" hidden="false" outlineLevel="0" max="115" min="115" style="28" width="21.57"/>
    <col collapsed="false" customWidth="true" hidden="false" outlineLevel="0" max="116" min="116" style="28" width="52.57"/>
    <col collapsed="false" customWidth="true" hidden="false" outlineLevel="0" max="117" min="117" style="251" width="9.57"/>
    <col collapsed="false" customWidth="true" hidden="false" outlineLevel="0" max="118" min="118" style="28" width="20.43"/>
    <col collapsed="false" customWidth="true" hidden="false" outlineLevel="0" max="119" min="119" style="28" width="20.57"/>
    <col collapsed="false" customWidth="true" hidden="false" outlineLevel="0" max="120" min="120" style="28" width="21.57"/>
    <col collapsed="false" customWidth="true" hidden="false" outlineLevel="0" max="121" min="121" style="28" width="52.57"/>
    <col collapsed="false" customWidth="true" hidden="false" outlineLevel="0" max="122" min="122" style="28" width="9.57"/>
    <col collapsed="false" customWidth="true" hidden="false" outlineLevel="0" max="123" min="123" style="28" width="20.43"/>
    <col collapsed="false" customWidth="true" hidden="false" outlineLevel="0" max="124" min="124" style="28" width="20.57"/>
    <col collapsed="false" customWidth="true" hidden="false" outlineLevel="0" max="125" min="125" style="28" width="21.57"/>
    <col collapsed="false" customWidth="true" hidden="false" outlineLevel="0" max="126" min="126" style="28" width="52.57"/>
    <col collapsed="false" customWidth="true" hidden="false" outlineLevel="0" max="127" min="127" style="251" width="9.57"/>
    <col collapsed="false" customWidth="true" hidden="false" outlineLevel="0" max="128" min="128" style="28" width="20.43"/>
    <col collapsed="false" customWidth="true" hidden="false" outlineLevel="0" max="129" min="129" style="28" width="20.57"/>
    <col collapsed="false" customWidth="true" hidden="false" outlineLevel="0" max="130" min="130" style="28" width="21.57"/>
    <col collapsed="false" customWidth="true" hidden="false" outlineLevel="0" max="131" min="131" style="28" width="52.57"/>
    <col collapsed="false" customWidth="false" hidden="false" outlineLevel="0" max="132" min="132" style="28" width="8.57"/>
    <col collapsed="false" customWidth="true" hidden="false" outlineLevel="0" max="133" min="133" style="28" width="20.43"/>
    <col collapsed="false" customWidth="true" hidden="false" outlineLevel="0" max="134" min="134" style="28" width="20.57"/>
    <col collapsed="false" customWidth="true" hidden="false" outlineLevel="0" max="135" min="135" style="28" width="21.57"/>
    <col collapsed="false" customWidth="true" hidden="false" outlineLevel="0" max="136" min="136" style="28" width="52.57"/>
    <col collapsed="false" customWidth="true" hidden="false" outlineLevel="0" max="137" min="137" style="251" width="9.57"/>
    <col collapsed="false" customWidth="true" hidden="false" outlineLevel="0" max="138" min="138" style="28" width="20.43"/>
    <col collapsed="false" customWidth="true" hidden="false" outlineLevel="0" max="139" min="139" style="28" width="20.57"/>
    <col collapsed="false" customWidth="true" hidden="false" outlineLevel="0" max="140" min="140" style="28" width="21.57"/>
    <col collapsed="false" customWidth="true" hidden="false" outlineLevel="0" max="141" min="141" style="28" width="52.57"/>
    <col collapsed="false" customWidth="true" hidden="false" outlineLevel="0" max="142" min="142" style="28" width="9.57"/>
    <col collapsed="false" customWidth="true" hidden="false" outlineLevel="0" max="143" min="143" style="28" width="20.43"/>
    <col collapsed="false" customWidth="true" hidden="false" outlineLevel="0" max="144" min="144" style="28" width="20.57"/>
    <col collapsed="false" customWidth="true" hidden="false" outlineLevel="0" max="145" min="145" style="28" width="21.57"/>
    <col collapsed="false" customWidth="true" hidden="false" outlineLevel="0" max="146" min="146" style="28" width="52.57"/>
    <col collapsed="false" customWidth="true" hidden="false" outlineLevel="0" max="147" min="147" style="251" width="9.57"/>
    <col collapsed="false" customWidth="true" hidden="false" outlineLevel="0" max="148" min="148" style="28" width="20.43"/>
    <col collapsed="false" customWidth="true" hidden="false" outlineLevel="0" max="149" min="149" style="28" width="20.57"/>
    <col collapsed="false" customWidth="true" hidden="false" outlineLevel="0" max="150" min="150" style="28" width="21.57"/>
    <col collapsed="false" customWidth="true" hidden="false" outlineLevel="0" max="151" min="151" style="28" width="52.57"/>
    <col collapsed="false" customWidth="false" hidden="false" outlineLevel="0" max="152" min="152" style="28" width="8.57"/>
    <col collapsed="false" customWidth="true" hidden="false" outlineLevel="0" max="153" min="153" style="28" width="20.43"/>
    <col collapsed="false" customWidth="true" hidden="false" outlineLevel="0" max="154" min="154" style="28" width="20.57"/>
    <col collapsed="false" customWidth="true" hidden="false" outlineLevel="0" max="155" min="155" style="28" width="21.57"/>
    <col collapsed="false" customWidth="true" hidden="false" outlineLevel="0" max="156" min="156" style="28" width="52.57"/>
    <col collapsed="false" customWidth="true" hidden="false" outlineLevel="0" max="157" min="157" style="251" width="9.57"/>
    <col collapsed="false" customWidth="true" hidden="false" outlineLevel="0" max="158" min="158" style="28" width="20.43"/>
    <col collapsed="false" customWidth="true" hidden="false" outlineLevel="0" max="159" min="159" style="28" width="20.57"/>
    <col collapsed="false" customWidth="true" hidden="false" outlineLevel="0" max="160" min="160" style="28" width="21.57"/>
    <col collapsed="false" customWidth="true" hidden="false" outlineLevel="0" max="161" min="161" style="28" width="52.57"/>
    <col collapsed="false" customWidth="true" hidden="false" outlineLevel="0" max="162" min="162" style="28" width="9.57"/>
    <col collapsed="false" customWidth="true" hidden="false" outlineLevel="0" max="163" min="163" style="28" width="20.43"/>
    <col collapsed="false" customWidth="true" hidden="false" outlineLevel="0" max="164" min="164" style="28" width="20.57"/>
    <col collapsed="false" customWidth="true" hidden="false" outlineLevel="0" max="165" min="165" style="28" width="21.57"/>
    <col collapsed="false" customWidth="true" hidden="false" outlineLevel="0" max="166" min="166" style="28" width="52.57"/>
    <col collapsed="false" customWidth="true" hidden="false" outlineLevel="0" max="167" min="167" style="251" width="9.57"/>
    <col collapsed="false" customWidth="true" hidden="false" outlineLevel="0" max="168" min="168" style="28" width="20.43"/>
    <col collapsed="false" customWidth="true" hidden="false" outlineLevel="0" max="169" min="169" style="28" width="20.57"/>
    <col collapsed="false" customWidth="true" hidden="false" outlineLevel="0" max="170" min="170" style="28" width="21.57"/>
    <col collapsed="false" customWidth="true" hidden="false" outlineLevel="0" max="171" min="171" style="28" width="52.57"/>
    <col collapsed="false" customWidth="false" hidden="false" outlineLevel="0" max="172" min="172" style="28" width="8.57"/>
    <col collapsed="false" customWidth="true" hidden="false" outlineLevel="0" max="173" min="173" style="28" width="20.43"/>
    <col collapsed="false" customWidth="true" hidden="false" outlineLevel="0" max="174" min="174" style="28" width="20.57"/>
    <col collapsed="false" customWidth="true" hidden="false" outlineLevel="0" max="175" min="175" style="28" width="21.57"/>
    <col collapsed="false" customWidth="true" hidden="false" outlineLevel="0" max="176" min="176" style="28" width="52.57"/>
    <col collapsed="false" customWidth="true" hidden="false" outlineLevel="0" max="177" min="177" style="251" width="9.57"/>
    <col collapsed="false" customWidth="true" hidden="false" outlineLevel="0" max="178" min="178" style="28" width="20.43"/>
    <col collapsed="false" customWidth="true" hidden="false" outlineLevel="0" max="179" min="179" style="28" width="20.57"/>
    <col collapsed="false" customWidth="true" hidden="false" outlineLevel="0" max="180" min="180" style="28" width="21.57"/>
    <col collapsed="false" customWidth="true" hidden="false" outlineLevel="0" max="181" min="181" style="28" width="52.57"/>
    <col collapsed="false" customWidth="true" hidden="false" outlineLevel="0" max="182" min="182" style="28" width="9.57"/>
    <col collapsed="false" customWidth="true" hidden="false" outlineLevel="0" max="183" min="183" style="28" width="20.43"/>
    <col collapsed="false" customWidth="true" hidden="false" outlineLevel="0" max="184" min="184" style="28" width="20.57"/>
    <col collapsed="false" customWidth="true" hidden="false" outlineLevel="0" max="185" min="185" style="28" width="21.57"/>
    <col collapsed="false" customWidth="true" hidden="false" outlineLevel="0" max="186" min="186" style="28" width="52.57"/>
    <col collapsed="false" customWidth="true" hidden="false" outlineLevel="0" max="187" min="187" style="251" width="9.57"/>
    <col collapsed="false" customWidth="true" hidden="false" outlineLevel="0" max="188" min="188" style="28" width="20.43"/>
    <col collapsed="false" customWidth="true" hidden="false" outlineLevel="0" max="189" min="189" style="28" width="20.57"/>
    <col collapsed="false" customWidth="true" hidden="false" outlineLevel="0" max="190" min="190" style="28" width="21.57"/>
    <col collapsed="false" customWidth="true" hidden="false" outlineLevel="0" max="191" min="191" style="28" width="52.57"/>
    <col collapsed="false" customWidth="false" hidden="false" outlineLevel="0" max="192" min="192" style="28" width="8.57"/>
    <col collapsed="false" customWidth="true" hidden="false" outlineLevel="0" max="193" min="193" style="28" width="20.43"/>
    <col collapsed="false" customWidth="true" hidden="false" outlineLevel="0" max="194" min="194" style="28" width="20.57"/>
    <col collapsed="false" customWidth="true" hidden="false" outlineLevel="0" max="195" min="195" style="28" width="21.57"/>
    <col collapsed="false" customWidth="true" hidden="false" outlineLevel="0" max="196" min="196" style="28" width="52.57"/>
    <col collapsed="false" customWidth="true" hidden="false" outlineLevel="0" max="197" min="197" style="251" width="9.57"/>
    <col collapsed="false" customWidth="true" hidden="false" outlineLevel="0" max="198" min="198" style="28" width="20.43"/>
    <col collapsed="false" customWidth="true" hidden="false" outlineLevel="0" max="199" min="199" style="28" width="20.57"/>
    <col collapsed="false" customWidth="true" hidden="false" outlineLevel="0" max="200" min="200" style="28" width="21.57"/>
    <col collapsed="false" customWidth="true" hidden="false" outlineLevel="0" max="201" min="201" style="28" width="52.57"/>
    <col collapsed="false" customWidth="true" hidden="false" outlineLevel="0" max="202" min="202" style="28" width="9.57"/>
    <col collapsed="false" customWidth="true" hidden="false" outlineLevel="0" max="203" min="203" style="28" width="20.43"/>
    <col collapsed="false" customWidth="true" hidden="false" outlineLevel="0" max="204" min="204" style="28" width="20.57"/>
    <col collapsed="false" customWidth="true" hidden="false" outlineLevel="0" max="205" min="205" style="28" width="21.57"/>
    <col collapsed="false" customWidth="true" hidden="false" outlineLevel="0" max="206" min="206" style="28" width="52.57"/>
    <col collapsed="false" customWidth="false" hidden="false" outlineLevel="0" max="207" min="207" style="28" width="8.57"/>
    <col collapsed="false" customWidth="true" hidden="true" outlineLevel="0" max="208" min="208" style="28" width="9.14"/>
    <col collapsed="false" customWidth="false" hidden="true" outlineLevel="0" max="213" min="209" style="28" width="8.57"/>
    <col collapsed="false" customWidth="true" hidden="true" outlineLevel="0" max="217" min="214" style="28" width="9.14"/>
    <col collapsed="false" customWidth="false" hidden="true" outlineLevel="0" max="1024" min="218" style="28" width="8.57"/>
  </cols>
  <sheetData>
    <row r="1" customFormat="false" ht="6" hidden="false" customHeight="true" outlineLevel="0" collapsed="false">
      <c r="B1" s="1"/>
      <c r="C1" s="1"/>
      <c r="D1" s="1"/>
      <c r="E1" s="1"/>
      <c r="F1" s="1"/>
      <c r="G1" s="252"/>
      <c r="H1" s="1"/>
      <c r="I1" s="1"/>
      <c r="J1" s="1"/>
      <c r="K1" s="1"/>
      <c r="L1" s="1"/>
      <c r="M1" s="1"/>
      <c r="N1" s="1"/>
      <c r="O1" s="1"/>
      <c r="P1" s="18"/>
      <c r="R1" s="1"/>
      <c r="S1" s="1"/>
      <c r="T1" s="1"/>
      <c r="U1" s="18"/>
      <c r="W1" s="1"/>
      <c r="X1" s="1"/>
      <c r="Y1" s="1"/>
      <c r="Z1" s="18"/>
      <c r="AB1" s="18"/>
      <c r="AF1" s="22"/>
      <c r="AG1" s="1"/>
      <c r="AH1" s="1"/>
      <c r="AI1" s="1"/>
      <c r="AJ1" s="18"/>
      <c r="AL1" s="1"/>
      <c r="AM1" s="1"/>
      <c r="AN1" s="1"/>
      <c r="AO1" s="18"/>
      <c r="AQ1" s="1"/>
      <c r="AR1" s="1"/>
      <c r="AS1" s="1"/>
      <c r="AT1" s="18"/>
      <c r="AV1" s="1"/>
      <c r="AW1" s="1"/>
      <c r="AX1" s="1"/>
      <c r="AY1" s="1"/>
      <c r="AZ1" s="1"/>
      <c r="BA1" s="1"/>
      <c r="BB1" s="1"/>
      <c r="BC1" s="1"/>
      <c r="BD1" s="18"/>
      <c r="BF1" s="1"/>
      <c r="BG1" s="1"/>
      <c r="BH1" s="1"/>
      <c r="BI1" s="18"/>
      <c r="BK1" s="1"/>
      <c r="BL1" s="1"/>
      <c r="BM1" s="1"/>
      <c r="BN1" s="18"/>
      <c r="BP1" s="1"/>
      <c r="BQ1" s="1"/>
      <c r="BR1" s="1"/>
      <c r="BS1" s="1"/>
      <c r="BT1" s="1"/>
      <c r="BU1" s="1"/>
      <c r="BV1" s="1"/>
      <c r="BW1" s="1"/>
      <c r="BX1" s="18"/>
      <c r="BZ1" s="1"/>
      <c r="CA1" s="1"/>
      <c r="CB1" s="1"/>
      <c r="CC1" s="18"/>
      <c r="CE1" s="1"/>
      <c r="CF1" s="1"/>
      <c r="CG1" s="1"/>
      <c r="CH1" s="18"/>
      <c r="CJ1" s="1"/>
      <c r="CK1" s="1"/>
      <c r="CL1" s="1"/>
      <c r="CM1" s="1"/>
      <c r="CN1" s="1"/>
      <c r="CO1" s="1"/>
      <c r="CP1" s="1"/>
      <c r="CQ1" s="1"/>
      <c r="CR1" s="18"/>
      <c r="CT1" s="1"/>
      <c r="CU1" s="1"/>
      <c r="CV1" s="1"/>
      <c r="CW1" s="18"/>
      <c r="CY1" s="1"/>
      <c r="CZ1" s="1"/>
      <c r="DA1" s="1"/>
      <c r="DB1" s="18"/>
      <c r="DD1" s="1"/>
      <c r="DE1" s="1"/>
      <c r="DF1" s="1"/>
      <c r="DG1" s="1"/>
      <c r="DH1" s="1"/>
      <c r="DI1" s="1"/>
      <c r="DJ1" s="1"/>
      <c r="DK1" s="1"/>
      <c r="DL1" s="18"/>
      <c r="DN1" s="1"/>
      <c r="DO1" s="1"/>
      <c r="DP1" s="1"/>
      <c r="DQ1" s="18"/>
      <c r="DS1" s="1"/>
      <c r="DT1" s="1"/>
      <c r="DU1" s="1"/>
      <c r="DV1" s="18"/>
      <c r="DX1" s="1"/>
      <c r="DY1" s="1"/>
      <c r="DZ1" s="1"/>
      <c r="EA1" s="1"/>
      <c r="EB1" s="1"/>
      <c r="EC1" s="1"/>
      <c r="ED1" s="1"/>
      <c r="EE1" s="1"/>
      <c r="EF1" s="18"/>
      <c r="EH1" s="1"/>
      <c r="EI1" s="1"/>
      <c r="EJ1" s="1"/>
      <c r="EK1" s="18"/>
      <c r="EM1" s="1"/>
      <c r="EN1" s="1"/>
      <c r="EO1" s="1"/>
      <c r="EP1" s="18"/>
      <c r="ER1" s="1"/>
      <c r="ES1" s="1"/>
      <c r="ET1" s="1"/>
      <c r="EU1" s="1"/>
      <c r="EV1" s="1"/>
      <c r="EW1" s="1"/>
      <c r="EX1" s="1"/>
      <c r="EY1" s="1"/>
      <c r="EZ1" s="18"/>
      <c r="FB1" s="1"/>
      <c r="FC1" s="1"/>
      <c r="FD1" s="1"/>
      <c r="FE1" s="18"/>
      <c r="FG1" s="1"/>
      <c r="FH1" s="1"/>
      <c r="FI1" s="1"/>
      <c r="FJ1" s="18"/>
      <c r="FL1" s="1"/>
      <c r="FM1" s="1"/>
      <c r="FN1" s="1"/>
      <c r="FO1" s="1"/>
      <c r="FP1" s="1"/>
      <c r="FQ1" s="1"/>
      <c r="FR1" s="1"/>
      <c r="FS1" s="1"/>
      <c r="FT1" s="18"/>
      <c r="FV1" s="1"/>
      <c r="FW1" s="1"/>
      <c r="FX1" s="1"/>
      <c r="FY1" s="18"/>
      <c r="GA1" s="1"/>
      <c r="GB1" s="1"/>
      <c r="GC1" s="1"/>
      <c r="GD1" s="18"/>
      <c r="GF1" s="1"/>
      <c r="GG1" s="1"/>
      <c r="GH1" s="1"/>
      <c r="GI1" s="1"/>
      <c r="GJ1" s="1"/>
      <c r="GK1" s="1"/>
      <c r="GL1" s="1"/>
      <c r="GM1" s="1"/>
      <c r="GN1" s="18"/>
      <c r="GP1" s="1"/>
      <c r="GQ1" s="1"/>
      <c r="GR1" s="1"/>
      <c r="GS1" s="18"/>
      <c r="GU1" s="1"/>
      <c r="GV1" s="1"/>
      <c r="GW1" s="1"/>
      <c r="GX1" s="18"/>
    </row>
    <row r="2" customFormat="false" ht="23.25" hidden="false" customHeight="false" outlineLevel="0" collapsed="false">
      <c r="B2" s="1"/>
      <c r="C2" s="1"/>
      <c r="D2" s="1"/>
      <c r="G2" s="252"/>
      <c r="H2" s="1"/>
      <c r="J2" s="253" t="s">
        <v>0</v>
      </c>
      <c r="K2" s="254"/>
      <c r="L2" s="1"/>
      <c r="M2" s="1"/>
      <c r="N2" s="1"/>
      <c r="O2" s="1"/>
      <c r="P2" s="18" t="s">
        <v>2</v>
      </c>
      <c r="R2" s="1"/>
      <c r="S2" s="1"/>
      <c r="T2" s="1"/>
      <c r="U2" s="18"/>
      <c r="W2" s="1"/>
      <c r="X2" s="1"/>
      <c r="Y2" s="1"/>
      <c r="Z2" s="18"/>
      <c r="AB2" s="18"/>
      <c r="AD2" s="255"/>
      <c r="AE2" s="255"/>
      <c r="AF2" s="22"/>
      <c r="AG2" s="1"/>
      <c r="AH2" s="1"/>
      <c r="AI2" s="1"/>
      <c r="AJ2" s="18"/>
      <c r="AL2" s="1"/>
      <c r="AM2" s="1"/>
      <c r="AN2" s="1"/>
      <c r="AO2" s="18"/>
      <c r="AQ2" s="1"/>
      <c r="AR2" s="1"/>
      <c r="AS2" s="1"/>
      <c r="AT2" s="18"/>
      <c r="AV2" s="1"/>
      <c r="AX2" s="256"/>
      <c r="AY2" s="257"/>
      <c r="AZ2" s="1"/>
      <c r="BA2" s="1"/>
      <c r="BB2" s="1"/>
      <c r="BC2" s="1"/>
      <c r="BD2" s="18"/>
      <c r="BF2" s="1"/>
      <c r="BG2" s="1"/>
      <c r="BH2" s="1"/>
      <c r="BI2" s="18"/>
      <c r="BK2" s="1"/>
      <c r="BL2" s="1"/>
      <c r="BM2" s="1"/>
      <c r="BN2" s="18"/>
      <c r="BP2" s="1"/>
      <c r="BR2" s="256"/>
      <c r="BS2" s="257"/>
      <c r="BT2" s="1"/>
      <c r="BU2" s="1"/>
      <c r="BV2" s="1"/>
      <c r="BW2" s="1"/>
      <c r="BX2" s="18"/>
      <c r="BZ2" s="1"/>
      <c r="CA2" s="1"/>
      <c r="CB2" s="1"/>
      <c r="CC2" s="18"/>
      <c r="CE2" s="1"/>
      <c r="CF2" s="1"/>
      <c r="CG2" s="1"/>
      <c r="CH2" s="18"/>
      <c r="CJ2" s="1"/>
      <c r="CL2" s="256"/>
      <c r="CM2" s="257"/>
      <c r="CN2" s="1"/>
      <c r="CO2" s="1"/>
      <c r="CP2" s="1"/>
      <c r="CQ2" s="1"/>
      <c r="CR2" s="18"/>
      <c r="CT2" s="1"/>
      <c r="CU2" s="1"/>
      <c r="CV2" s="1"/>
      <c r="CW2" s="18"/>
      <c r="CY2" s="1"/>
      <c r="CZ2" s="1"/>
      <c r="DA2" s="1"/>
      <c r="DB2" s="18"/>
      <c r="DD2" s="1"/>
      <c r="DF2" s="256"/>
      <c r="DG2" s="257"/>
      <c r="DH2" s="1"/>
      <c r="DI2" s="1"/>
      <c r="DJ2" s="1"/>
      <c r="DK2" s="1"/>
      <c r="DL2" s="18"/>
      <c r="DN2" s="1"/>
      <c r="DO2" s="1"/>
      <c r="DP2" s="1"/>
      <c r="DQ2" s="18"/>
      <c r="DS2" s="1"/>
      <c r="DT2" s="1"/>
      <c r="DU2" s="1"/>
      <c r="DV2" s="18"/>
      <c r="DX2" s="1"/>
      <c r="DZ2" s="256"/>
      <c r="EA2" s="257"/>
      <c r="EB2" s="1"/>
      <c r="EC2" s="1"/>
      <c r="ED2" s="1"/>
      <c r="EE2" s="1"/>
      <c r="EF2" s="18"/>
      <c r="EH2" s="1"/>
      <c r="EI2" s="1"/>
      <c r="EJ2" s="1"/>
      <c r="EK2" s="18"/>
      <c r="EM2" s="1"/>
      <c r="EN2" s="1"/>
      <c r="EO2" s="1"/>
      <c r="EP2" s="18"/>
      <c r="ER2" s="1"/>
      <c r="ET2" s="256"/>
      <c r="EU2" s="257"/>
      <c r="EV2" s="1"/>
      <c r="EW2" s="1"/>
      <c r="EX2" s="1"/>
      <c r="EY2" s="1"/>
      <c r="EZ2" s="18"/>
      <c r="FB2" s="1"/>
      <c r="FC2" s="1"/>
      <c r="FD2" s="1"/>
      <c r="FE2" s="18"/>
      <c r="FG2" s="1"/>
      <c r="FH2" s="1"/>
      <c r="FI2" s="1"/>
      <c r="FJ2" s="18"/>
      <c r="FL2" s="1"/>
      <c r="FN2" s="256"/>
      <c r="FO2" s="257"/>
      <c r="FP2" s="1"/>
      <c r="FQ2" s="1"/>
      <c r="FR2" s="1"/>
      <c r="FS2" s="1"/>
      <c r="FT2" s="18"/>
      <c r="FV2" s="1"/>
      <c r="FW2" s="1"/>
      <c r="FX2" s="1"/>
      <c r="FY2" s="18"/>
      <c r="GA2" s="1"/>
      <c r="GB2" s="1"/>
      <c r="GC2" s="1"/>
      <c r="GD2" s="18"/>
      <c r="GF2" s="1"/>
      <c r="GH2" s="256"/>
      <c r="GI2" s="257"/>
      <c r="GJ2" s="1"/>
      <c r="GK2" s="1"/>
      <c r="GL2" s="1"/>
      <c r="GM2" s="1"/>
      <c r="GN2" s="18"/>
      <c r="GP2" s="1"/>
      <c r="GQ2" s="1"/>
      <c r="GR2" s="1"/>
      <c r="GS2" s="18"/>
      <c r="GU2" s="1"/>
      <c r="GV2" s="1"/>
      <c r="GW2" s="1"/>
      <c r="GX2" s="18"/>
    </row>
    <row r="3" customFormat="false" ht="12.75" hidden="false" customHeight="true" outlineLevel="0" collapsed="false">
      <c r="B3" s="1"/>
      <c r="C3" s="1"/>
      <c r="D3" s="1"/>
      <c r="E3" s="1"/>
      <c r="F3" s="3"/>
      <c r="G3" s="252"/>
      <c r="H3" s="1"/>
      <c r="L3" s="1"/>
      <c r="M3" s="1"/>
      <c r="N3" s="1"/>
      <c r="O3" s="1"/>
      <c r="P3" s="18"/>
      <c r="R3" s="1"/>
      <c r="S3" s="1"/>
      <c r="T3" s="1"/>
      <c r="U3" s="18"/>
      <c r="W3" s="1"/>
      <c r="X3" s="1"/>
      <c r="Y3" s="1"/>
      <c r="Z3" s="18"/>
      <c r="AB3" s="18"/>
      <c r="AF3" s="22"/>
      <c r="AG3" s="1"/>
      <c r="AH3" s="1"/>
      <c r="AI3" s="1"/>
      <c r="AJ3" s="18"/>
      <c r="AL3" s="1"/>
      <c r="AM3" s="1"/>
      <c r="AN3" s="1"/>
      <c r="AO3" s="18"/>
      <c r="AQ3" s="1"/>
      <c r="AR3" s="1"/>
      <c r="AS3" s="1"/>
      <c r="AT3" s="18"/>
      <c r="AV3" s="1"/>
      <c r="AZ3" s="1"/>
      <c r="BA3" s="1"/>
      <c r="BB3" s="1"/>
      <c r="BC3" s="1"/>
      <c r="BD3" s="18"/>
      <c r="BF3" s="1"/>
      <c r="BG3" s="1"/>
      <c r="BH3" s="1"/>
      <c r="BI3" s="18"/>
      <c r="BK3" s="1"/>
      <c r="BL3" s="1"/>
      <c r="BM3" s="1"/>
      <c r="BN3" s="18"/>
      <c r="BP3" s="1"/>
      <c r="BT3" s="1"/>
      <c r="BU3" s="1"/>
      <c r="BV3" s="1"/>
      <c r="BW3" s="1"/>
      <c r="BX3" s="18"/>
      <c r="BZ3" s="1"/>
      <c r="CA3" s="1"/>
      <c r="CB3" s="1"/>
      <c r="CC3" s="18"/>
      <c r="CE3" s="1"/>
      <c r="CF3" s="1"/>
      <c r="CG3" s="1"/>
      <c r="CH3" s="18"/>
      <c r="CJ3" s="1"/>
      <c r="CN3" s="1"/>
      <c r="CO3" s="1"/>
      <c r="CP3" s="1"/>
      <c r="CQ3" s="1"/>
      <c r="CR3" s="18"/>
      <c r="CT3" s="1"/>
      <c r="CU3" s="1"/>
      <c r="CV3" s="1"/>
      <c r="CW3" s="18"/>
      <c r="CY3" s="1"/>
      <c r="CZ3" s="1"/>
      <c r="DA3" s="1"/>
      <c r="DB3" s="18"/>
      <c r="DD3" s="1"/>
      <c r="DH3" s="1"/>
      <c r="DI3" s="1"/>
      <c r="DJ3" s="1"/>
      <c r="DK3" s="1"/>
      <c r="DL3" s="18"/>
      <c r="DN3" s="1"/>
      <c r="DO3" s="1"/>
      <c r="DP3" s="1"/>
      <c r="DQ3" s="18"/>
      <c r="DS3" s="1"/>
      <c r="DT3" s="1"/>
      <c r="DU3" s="1"/>
      <c r="DV3" s="18"/>
      <c r="DX3" s="1"/>
      <c r="EB3" s="1"/>
      <c r="EC3" s="1"/>
      <c r="ED3" s="1"/>
      <c r="EE3" s="1"/>
      <c r="EF3" s="18"/>
      <c r="EH3" s="1"/>
      <c r="EI3" s="1"/>
      <c r="EJ3" s="1"/>
      <c r="EK3" s="18"/>
      <c r="EM3" s="1"/>
      <c r="EN3" s="1"/>
      <c r="EO3" s="1"/>
      <c r="EP3" s="18"/>
      <c r="ER3" s="1"/>
      <c r="EV3" s="1"/>
      <c r="EW3" s="1"/>
      <c r="EX3" s="1"/>
      <c r="EY3" s="1"/>
      <c r="EZ3" s="18"/>
      <c r="FB3" s="1"/>
      <c r="FC3" s="1"/>
      <c r="FD3" s="1"/>
      <c r="FE3" s="18"/>
      <c r="FG3" s="1"/>
      <c r="FH3" s="1"/>
      <c r="FI3" s="1"/>
      <c r="FJ3" s="18"/>
      <c r="FL3" s="1"/>
      <c r="FP3" s="1"/>
      <c r="FQ3" s="1"/>
      <c r="FR3" s="1"/>
      <c r="FS3" s="1"/>
      <c r="FT3" s="18"/>
      <c r="FV3" s="1"/>
      <c r="FW3" s="1"/>
      <c r="FX3" s="1"/>
      <c r="FY3" s="18"/>
      <c r="GA3" s="1"/>
      <c r="GB3" s="1"/>
      <c r="GC3" s="1"/>
      <c r="GD3" s="18"/>
      <c r="GF3" s="1"/>
      <c r="GJ3" s="1"/>
      <c r="GK3" s="1"/>
      <c r="GL3" s="1"/>
      <c r="GM3" s="1"/>
      <c r="GN3" s="18"/>
      <c r="GP3" s="1"/>
      <c r="GQ3" s="1"/>
      <c r="GR3" s="1"/>
      <c r="GS3" s="18"/>
      <c r="GU3" s="1"/>
      <c r="GV3" s="1"/>
      <c r="GW3" s="1"/>
      <c r="GX3" s="18"/>
    </row>
    <row r="4" customFormat="false" ht="23.25" hidden="false" customHeight="false" outlineLevel="0" collapsed="false">
      <c r="B4" s="1"/>
      <c r="D4" s="1"/>
      <c r="E4" s="1"/>
      <c r="F4" s="258" t="s">
        <v>759</v>
      </c>
      <c r="G4" s="252"/>
      <c r="J4" s="253" t="s">
        <v>760</v>
      </c>
      <c r="K4" s="254"/>
      <c r="L4" s="1"/>
      <c r="M4" s="1"/>
      <c r="N4" s="1"/>
      <c r="O4" s="1"/>
      <c r="P4" s="1"/>
      <c r="Q4" s="259"/>
      <c r="R4" s="3"/>
      <c r="S4" s="3"/>
      <c r="T4" s="3"/>
      <c r="U4" s="3"/>
      <c r="V4" s="109"/>
      <c r="W4" s="3"/>
      <c r="X4" s="3"/>
      <c r="Y4" s="3"/>
      <c r="Z4" s="3"/>
      <c r="AA4" s="259"/>
      <c r="AD4" s="255"/>
      <c r="AE4" s="255"/>
      <c r="AF4" s="22"/>
      <c r="AG4" s="1"/>
      <c r="AH4" s="1"/>
      <c r="AI4" s="1"/>
      <c r="AJ4" s="1"/>
      <c r="AK4" s="259"/>
      <c r="AL4" s="3"/>
      <c r="AM4" s="3"/>
      <c r="AN4" s="3"/>
      <c r="AO4" s="3"/>
      <c r="AP4" s="109"/>
      <c r="AQ4" s="3"/>
      <c r="AR4" s="3"/>
      <c r="AS4" s="3"/>
      <c r="AT4" s="3"/>
      <c r="AU4" s="259"/>
      <c r="AX4" s="256"/>
      <c r="AY4" s="257"/>
      <c r="AZ4" s="1"/>
      <c r="BA4" s="1"/>
      <c r="BB4" s="1"/>
      <c r="BC4" s="1"/>
      <c r="BD4" s="1"/>
      <c r="BE4" s="259"/>
      <c r="BF4" s="3"/>
      <c r="BG4" s="3"/>
      <c r="BH4" s="3"/>
      <c r="BI4" s="3"/>
      <c r="BJ4" s="109"/>
      <c r="BK4" s="3"/>
      <c r="BL4" s="3"/>
      <c r="BM4" s="3"/>
      <c r="BN4" s="3"/>
      <c r="BO4" s="259"/>
      <c r="BR4" s="256"/>
      <c r="BS4" s="257"/>
      <c r="BT4" s="1"/>
      <c r="BU4" s="1"/>
      <c r="BV4" s="1"/>
      <c r="BW4" s="1"/>
      <c r="BX4" s="1"/>
      <c r="BY4" s="259"/>
      <c r="BZ4" s="3"/>
      <c r="CA4" s="3"/>
      <c r="CB4" s="3"/>
      <c r="CC4" s="3"/>
      <c r="CD4" s="109"/>
      <c r="CE4" s="3"/>
      <c r="CF4" s="3"/>
      <c r="CG4" s="3"/>
      <c r="CH4" s="3"/>
      <c r="CI4" s="259"/>
      <c r="CL4" s="256"/>
      <c r="CM4" s="257"/>
      <c r="CN4" s="1"/>
      <c r="CO4" s="1"/>
      <c r="CP4" s="1"/>
      <c r="CQ4" s="1"/>
      <c r="CR4" s="1"/>
      <c r="CS4" s="259"/>
      <c r="CT4" s="3"/>
      <c r="CU4" s="3"/>
      <c r="CV4" s="3"/>
      <c r="CW4" s="3"/>
      <c r="CX4" s="109"/>
      <c r="CY4" s="3"/>
      <c r="CZ4" s="3"/>
      <c r="DA4" s="3"/>
      <c r="DB4" s="3"/>
      <c r="DC4" s="259"/>
      <c r="DF4" s="256"/>
      <c r="DG4" s="257"/>
      <c r="DH4" s="1"/>
      <c r="DI4" s="1"/>
      <c r="DJ4" s="1"/>
      <c r="DK4" s="1"/>
      <c r="DL4" s="1"/>
      <c r="DM4" s="259"/>
      <c r="DN4" s="3"/>
      <c r="DO4" s="3"/>
      <c r="DP4" s="3"/>
      <c r="DQ4" s="3"/>
      <c r="DR4" s="109"/>
      <c r="DS4" s="3"/>
      <c r="DT4" s="3"/>
      <c r="DU4" s="3"/>
      <c r="DV4" s="3"/>
      <c r="DW4" s="259"/>
      <c r="DZ4" s="256"/>
      <c r="EA4" s="257"/>
      <c r="EB4" s="1"/>
      <c r="EC4" s="1"/>
      <c r="ED4" s="1"/>
      <c r="EE4" s="1"/>
      <c r="EF4" s="1"/>
      <c r="EG4" s="259"/>
      <c r="EH4" s="3"/>
      <c r="EI4" s="3"/>
      <c r="EJ4" s="3"/>
      <c r="EK4" s="3"/>
      <c r="EL4" s="109"/>
      <c r="EM4" s="3"/>
      <c r="EN4" s="3"/>
      <c r="EO4" s="3"/>
      <c r="EP4" s="3"/>
      <c r="EQ4" s="259"/>
      <c r="ET4" s="256"/>
      <c r="EU4" s="257"/>
      <c r="EV4" s="1"/>
      <c r="EW4" s="1"/>
      <c r="EX4" s="1"/>
      <c r="EY4" s="1"/>
      <c r="EZ4" s="1"/>
      <c r="FA4" s="259"/>
      <c r="FB4" s="3"/>
      <c r="FC4" s="3"/>
      <c r="FD4" s="3"/>
      <c r="FE4" s="3"/>
      <c r="FF4" s="109"/>
      <c r="FG4" s="3"/>
      <c r="FH4" s="3"/>
      <c r="FI4" s="3"/>
      <c r="FJ4" s="3"/>
      <c r="FK4" s="259"/>
      <c r="FN4" s="256"/>
      <c r="FO4" s="257"/>
      <c r="FP4" s="1"/>
      <c r="FQ4" s="1"/>
      <c r="FR4" s="1"/>
      <c r="FS4" s="1"/>
      <c r="FT4" s="1"/>
      <c r="FU4" s="259"/>
      <c r="FV4" s="3"/>
      <c r="FW4" s="3"/>
      <c r="FX4" s="3"/>
      <c r="FY4" s="3"/>
      <c r="FZ4" s="109"/>
      <c r="GA4" s="3"/>
      <c r="GB4" s="3"/>
      <c r="GC4" s="3"/>
      <c r="GD4" s="3"/>
      <c r="GE4" s="259"/>
      <c r="GH4" s="256"/>
      <c r="GI4" s="257"/>
      <c r="GJ4" s="1"/>
      <c r="GK4" s="1"/>
      <c r="GL4" s="1"/>
      <c r="GM4" s="1"/>
      <c r="GN4" s="1"/>
      <c r="GO4" s="259"/>
      <c r="GP4" s="3"/>
      <c r="GQ4" s="3"/>
      <c r="GR4" s="3"/>
      <c r="GS4" s="3"/>
      <c r="GT4" s="109"/>
      <c r="GU4" s="3"/>
      <c r="GV4" s="3"/>
      <c r="GW4" s="3"/>
      <c r="GX4" s="3"/>
    </row>
    <row r="5" customFormat="false" ht="13.5" hidden="false" customHeight="true" outlineLevel="0" collapsed="false">
      <c r="B5" s="1"/>
      <c r="C5" s="1"/>
      <c r="D5" s="1"/>
      <c r="E5" s="1"/>
      <c r="F5" s="1"/>
      <c r="G5" s="252"/>
      <c r="H5" s="1"/>
      <c r="I5" s="1"/>
      <c r="J5" s="1"/>
      <c r="K5" s="1"/>
      <c r="L5" s="1"/>
      <c r="M5" s="1"/>
      <c r="N5" s="1"/>
      <c r="O5" s="1"/>
      <c r="P5" s="1"/>
      <c r="Q5" s="259"/>
      <c r="R5" s="260"/>
      <c r="S5" s="260"/>
      <c r="T5" s="260"/>
      <c r="U5" s="260"/>
      <c r="V5" s="109"/>
      <c r="W5" s="260"/>
      <c r="X5" s="260"/>
      <c r="Y5" s="260"/>
      <c r="Z5" s="260"/>
      <c r="AA5" s="259"/>
      <c r="AB5" s="1"/>
      <c r="AC5" s="261"/>
      <c r="AD5" s="261"/>
      <c r="AE5" s="261"/>
      <c r="AF5" s="1"/>
      <c r="AG5" s="1"/>
      <c r="AH5" s="1"/>
      <c r="AI5" s="1"/>
      <c r="AJ5" s="1"/>
      <c r="AK5" s="259"/>
      <c r="AL5" s="260"/>
      <c r="AM5" s="260"/>
      <c r="AN5" s="260"/>
      <c r="AO5" s="260"/>
      <c r="AP5" s="109"/>
      <c r="AQ5" s="260"/>
      <c r="AR5" s="260"/>
      <c r="AS5" s="260"/>
      <c r="AT5" s="260"/>
      <c r="AU5" s="259"/>
      <c r="AV5" s="1"/>
      <c r="AW5" s="1"/>
      <c r="AX5" s="1"/>
      <c r="AY5" s="1"/>
      <c r="AZ5" s="1"/>
      <c r="BA5" s="1"/>
      <c r="BB5" s="1"/>
      <c r="BC5" s="1"/>
      <c r="BD5" s="1"/>
      <c r="BE5" s="259"/>
      <c r="BF5" s="260"/>
      <c r="BG5" s="260"/>
      <c r="BH5" s="260"/>
      <c r="BI5" s="260"/>
      <c r="BJ5" s="109"/>
      <c r="BK5" s="260"/>
      <c r="BL5" s="260"/>
      <c r="BM5" s="260"/>
      <c r="BN5" s="260"/>
      <c r="BO5" s="259"/>
      <c r="BP5" s="1"/>
      <c r="BQ5" s="1"/>
      <c r="BR5" s="1"/>
      <c r="BS5" s="1"/>
      <c r="BT5" s="1"/>
      <c r="BU5" s="1"/>
      <c r="BV5" s="1"/>
      <c r="BW5" s="1"/>
      <c r="BX5" s="1"/>
      <c r="BY5" s="259"/>
      <c r="BZ5" s="260"/>
      <c r="CA5" s="260"/>
      <c r="CB5" s="260"/>
      <c r="CC5" s="260"/>
      <c r="CD5" s="109"/>
      <c r="CE5" s="260"/>
      <c r="CF5" s="260"/>
      <c r="CG5" s="260"/>
      <c r="CH5" s="260"/>
      <c r="CI5" s="259"/>
      <c r="CJ5" s="1"/>
      <c r="CK5" s="1"/>
      <c r="CL5" s="1"/>
      <c r="CM5" s="1"/>
      <c r="CN5" s="1"/>
      <c r="CO5" s="1"/>
      <c r="CP5" s="1"/>
      <c r="CQ5" s="1"/>
      <c r="CR5" s="1"/>
      <c r="CS5" s="259"/>
      <c r="CT5" s="260"/>
      <c r="CU5" s="260"/>
      <c r="CV5" s="260"/>
      <c r="CW5" s="260"/>
      <c r="CX5" s="109"/>
      <c r="CY5" s="260"/>
      <c r="CZ5" s="260"/>
      <c r="DA5" s="260"/>
      <c r="DB5" s="260"/>
      <c r="DC5" s="259"/>
      <c r="DD5" s="1"/>
      <c r="DE5" s="1"/>
      <c r="DF5" s="1"/>
      <c r="DG5" s="1"/>
      <c r="DH5" s="1"/>
      <c r="DI5" s="1"/>
      <c r="DJ5" s="1"/>
      <c r="DK5" s="1"/>
      <c r="DL5" s="1"/>
      <c r="DM5" s="259"/>
      <c r="DN5" s="260"/>
      <c r="DO5" s="260"/>
      <c r="DP5" s="260"/>
      <c r="DQ5" s="260"/>
      <c r="DR5" s="109"/>
      <c r="DS5" s="260"/>
      <c r="DT5" s="260"/>
      <c r="DU5" s="260"/>
      <c r="DV5" s="260"/>
      <c r="DW5" s="259"/>
      <c r="DX5" s="1"/>
      <c r="DY5" s="1"/>
      <c r="DZ5" s="1"/>
      <c r="EA5" s="1"/>
      <c r="EB5" s="1"/>
      <c r="EC5" s="1"/>
      <c r="ED5" s="1"/>
      <c r="EE5" s="1"/>
      <c r="EF5" s="1"/>
      <c r="EG5" s="259"/>
      <c r="EH5" s="260"/>
      <c r="EI5" s="260"/>
      <c r="EJ5" s="260"/>
      <c r="EK5" s="260"/>
      <c r="EL5" s="109"/>
      <c r="EM5" s="260"/>
      <c r="EN5" s="260"/>
      <c r="EO5" s="260"/>
      <c r="EP5" s="260"/>
      <c r="EQ5" s="259"/>
      <c r="ER5" s="1"/>
      <c r="ES5" s="1"/>
      <c r="ET5" s="1"/>
      <c r="EU5" s="1"/>
      <c r="EV5" s="1"/>
      <c r="EW5" s="1"/>
      <c r="EX5" s="1"/>
      <c r="EY5" s="1"/>
      <c r="EZ5" s="1"/>
      <c r="FA5" s="259"/>
      <c r="FB5" s="260"/>
      <c r="FC5" s="260"/>
      <c r="FD5" s="260"/>
      <c r="FE5" s="260"/>
      <c r="FF5" s="109"/>
      <c r="FG5" s="260"/>
      <c r="FH5" s="260"/>
      <c r="FI5" s="260"/>
      <c r="FJ5" s="260"/>
      <c r="FK5" s="259"/>
      <c r="FL5" s="1"/>
      <c r="FM5" s="1"/>
      <c r="FN5" s="1"/>
      <c r="FO5" s="1"/>
      <c r="FP5" s="1"/>
      <c r="FQ5" s="1"/>
      <c r="FR5" s="1"/>
      <c r="FS5" s="1"/>
      <c r="FT5" s="1"/>
      <c r="FU5" s="259"/>
      <c r="FV5" s="260"/>
      <c r="FW5" s="260"/>
      <c r="FX5" s="260"/>
      <c r="FY5" s="260"/>
      <c r="FZ5" s="109"/>
      <c r="GA5" s="260"/>
      <c r="GB5" s="260"/>
      <c r="GC5" s="260"/>
      <c r="GD5" s="260"/>
      <c r="GE5" s="259"/>
      <c r="GF5" s="1"/>
      <c r="GG5" s="1"/>
      <c r="GH5" s="1"/>
      <c r="GI5" s="1"/>
      <c r="GJ5" s="1"/>
      <c r="GK5" s="1"/>
      <c r="GL5" s="1"/>
      <c r="GM5" s="1"/>
      <c r="GN5" s="1"/>
      <c r="GO5" s="259"/>
      <c r="GP5" s="260"/>
      <c r="GQ5" s="260"/>
      <c r="GR5" s="260"/>
      <c r="GS5" s="260"/>
      <c r="GT5" s="109"/>
      <c r="GU5" s="260"/>
      <c r="GV5" s="260"/>
      <c r="GW5" s="260"/>
      <c r="GX5" s="260"/>
    </row>
    <row r="6" customFormat="false" ht="24.75" hidden="false" customHeight="true" outlineLevel="0" collapsed="false">
      <c r="B6" s="262"/>
      <c r="F6" s="263" t="s">
        <v>761</v>
      </c>
      <c r="G6" s="252"/>
      <c r="H6" s="2" t="s">
        <v>762</v>
      </c>
      <c r="I6" s="2"/>
      <c r="J6" s="2"/>
      <c r="K6" s="2"/>
      <c r="L6" s="18"/>
      <c r="M6" s="264" t="s">
        <v>763</v>
      </c>
      <c r="N6" s="264"/>
      <c r="O6" s="264"/>
      <c r="P6" s="264"/>
      <c r="Q6" s="259"/>
      <c r="R6" s="265" t="s">
        <v>764</v>
      </c>
      <c r="S6" s="265"/>
      <c r="T6" s="265"/>
      <c r="U6" s="265"/>
      <c r="V6" s="109"/>
      <c r="W6" s="266" t="s">
        <v>765</v>
      </c>
      <c r="X6" s="266"/>
      <c r="Y6" s="266"/>
      <c r="Z6" s="266"/>
      <c r="AA6" s="259"/>
      <c r="AB6" s="2" t="s">
        <v>766</v>
      </c>
      <c r="AC6" s="2"/>
      <c r="AD6" s="2"/>
      <c r="AE6" s="2"/>
      <c r="AF6" s="18"/>
      <c r="AG6" s="264" t="s">
        <v>767</v>
      </c>
      <c r="AH6" s="264"/>
      <c r="AI6" s="264"/>
      <c r="AJ6" s="264"/>
      <c r="AK6" s="259"/>
      <c r="AL6" s="265" t="s">
        <v>768</v>
      </c>
      <c r="AM6" s="265"/>
      <c r="AN6" s="265"/>
      <c r="AO6" s="265"/>
      <c r="AP6" s="109"/>
      <c r="AQ6" s="266" t="s">
        <v>769</v>
      </c>
      <c r="AR6" s="266"/>
      <c r="AS6" s="266"/>
      <c r="AT6" s="266"/>
      <c r="AU6" s="259"/>
      <c r="AV6" s="2" t="s">
        <v>770</v>
      </c>
      <c r="AW6" s="2"/>
      <c r="AX6" s="2"/>
      <c r="AY6" s="2"/>
      <c r="AZ6" s="18"/>
      <c r="BA6" s="264" t="s">
        <v>771</v>
      </c>
      <c r="BB6" s="264"/>
      <c r="BC6" s="264"/>
      <c r="BD6" s="264"/>
      <c r="BE6" s="259"/>
      <c r="BF6" s="265" t="s">
        <v>772</v>
      </c>
      <c r="BG6" s="265"/>
      <c r="BH6" s="265"/>
      <c r="BI6" s="265"/>
      <c r="BJ6" s="109"/>
      <c r="BK6" s="266" t="s">
        <v>773</v>
      </c>
      <c r="BL6" s="266"/>
      <c r="BM6" s="266"/>
      <c r="BN6" s="266"/>
      <c r="BO6" s="259"/>
      <c r="BP6" s="2" t="s">
        <v>774</v>
      </c>
      <c r="BQ6" s="2"/>
      <c r="BR6" s="2"/>
      <c r="BS6" s="2"/>
      <c r="BT6" s="18"/>
      <c r="BU6" s="264" t="s">
        <v>775</v>
      </c>
      <c r="BV6" s="264"/>
      <c r="BW6" s="264"/>
      <c r="BX6" s="264"/>
      <c r="BY6" s="259"/>
      <c r="BZ6" s="265" t="s">
        <v>776</v>
      </c>
      <c r="CA6" s="265"/>
      <c r="CB6" s="265"/>
      <c r="CC6" s="265"/>
      <c r="CD6" s="109"/>
      <c r="CE6" s="266" t="s">
        <v>777</v>
      </c>
      <c r="CF6" s="266"/>
      <c r="CG6" s="266"/>
      <c r="CH6" s="266"/>
      <c r="CI6" s="259"/>
      <c r="CJ6" s="2" t="s">
        <v>778</v>
      </c>
      <c r="CK6" s="2"/>
      <c r="CL6" s="2"/>
      <c r="CM6" s="2"/>
      <c r="CN6" s="18"/>
      <c r="CO6" s="264" t="s">
        <v>779</v>
      </c>
      <c r="CP6" s="264"/>
      <c r="CQ6" s="264"/>
      <c r="CR6" s="264"/>
      <c r="CS6" s="259"/>
      <c r="CT6" s="265" t="s">
        <v>780</v>
      </c>
      <c r="CU6" s="265"/>
      <c r="CV6" s="265"/>
      <c r="CW6" s="265"/>
      <c r="CX6" s="109"/>
      <c r="CY6" s="266" t="s">
        <v>781</v>
      </c>
      <c r="CZ6" s="266"/>
      <c r="DA6" s="266"/>
      <c r="DB6" s="266"/>
      <c r="DC6" s="259"/>
      <c r="DD6" s="2" t="s">
        <v>782</v>
      </c>
      <c r="DE6" s="2"/>
      <c r="DF6" s="2"/>
      <c r="DG6" s="2"/>
      <c r="DH6" s="18"/>
      <c r="DI6" s="264" t="s">
        <v>783</v>
      </c>
      <c r="DJ6" s="264"/>
      <c r="DK6" s="264"/>
      <c r="DL6" s="264"/>
      <c r="DM6" s="259"/>
      <c r="DN6" s="265" t="s">
        <v>784</v>
      </c>
      <c r="DO6" s="265"/>
      <c r="DP6" s="265"/>
      <c r="DQ6" s="265"/>
      <c r="DR6" s="109"/>
      <c r="DS6" s="266" t="s">
        <v>785</v>
      </c>
      <c r="DT6" s="266"/>
      <c r="DU6" s="266"/>
      <c r="DV6" s="266"/>
      <c r="DW6" s="259"/>
      <c r="DX6" s="2" t="s">
        <v>786</v>
      </c>
      <c r="DY6" s="2"/>
      <c r="DZ6" s="2"/>
      <c r="EA6" s="2"/>
      <c r="EB6" s="18"/>
      <c r="EC6" s="264" t="s">
        <v>787</v>
      </c>
      <c r="ED6" s="264"/>
      <c r="EE6" s="264"/>
      <c r="EF6" s="264"/>
      <c r="EG6" s="259"/>
      <c r="EH6" s="265" t="s">
        <v>788</v>
      </c>
      <c r="EI6" s="265"/>
      <c r="EJ6" s="265"/>
      <c r="EK6" s="265"/>
      <c r="EL6" s="109"/>
      <c r="EM6" s="266" t="s">
        <v>789</v>
      </c>
      <c r="EN6" s="266"/>
      <c r="EO6" s="266"/>
      <c r="EP6" s="266"/>
      <c r="EQ6" s="259"/>
      <c r="ER6" s="2" t="s">
        <v>790</v>
      </c>
      <c r="ES6" s="2"/>
      <c r="ET6" s="2"/>
      <c r="EU6" s="2"/>
      <c r="EV6" s="18"/>
      <c r="EW6" s="264" t="s">
        <v>791</v>
      </c>
      <c r="EX6" s="264"/>
      <c r="EY6" s="264"/>
      <c r="EZ6" s="264"/>
      <c r="FA6" s="259"/>
      <c r="FB6" s="265" t="s">
        <v>792</v>
      </c>
      <c r="FC6" s="265"/>
      <c r="FD6" s="265"/>
      <c r="FE6" s="265"/>
      <c r="FF6" s="109"/>
      <c r="FG6" s="266" t="s">
        <v>793</v>
      </c>
      <c r="FH6" s="266"/>
      <c r="FI6" s="266"/>
      <c r="FJ6" s="266"/>
      <c r="FK6" s="259"/>
      <c r="FL6" s="2" t="s">
        <v>794</v>
      </c>
      <c r="FM6" s="2"/>
      <c r="FN6" s="2"/>
      <c r="FO6" s="2"/>
      <c r="FP6" s="18"/>
      <c r="FQ6" s="264" t="s">
        <v>795</v>
      </c>
      <c r="FR6" s="264"/>
      <c r="FS6" s="264"/>
      <c r="FT6" s="264"/>
      <c r="FU6" s="259"/>
      <c r="FV6" s="265" t="s">
        <v>796</v>
      </c>
      <c r="FW6" s="265"/>
      <c r="FX6" s="265"/>
      <c r="FY6" s="265"/>
      <c r="FZ6" s="109"/>
      <c r="GA6" s="266" t="s">
        <v>797</v>
      </c>
      <c r="GB6" s="266"/>
      <c r="GC6" s="266"/>
      <c r="GD6" s="266"/>
      <c r="GE6" s="259"/>
      <c r="GF6" s="2" t="s">
        <v>798</v>
      </c>
      <c r="GG6" s="2"/>
      <c r="GH6" s="2"/>
      <c r="GI6" s="2"/>
      <c r="GJ6" s="18"/>
      <c r="GK6" s="264" t="s">
        <v>799</v>
      </c>
      <c r="GL6" s="264"/>
      <c r="GM6" s="264"/>
      <c r="GN6" s="264"/>
      <c r="GO6" s="259"/>
      <c r="GP6" s="265" t="s">
        <v>800</v>
      </c>
      <c r="GQ6" s="265"/>
      <c r="GR6" s="265"/>
      <c r="GS6" s="265"/>
      <c r="GT6" s="109"/>
      <c r="GU6" s="266" t="s">
        <v>801</v>
      </c>
      <c r="GV6" s="266"/>
      <c r="GW6" s="266"/>
      <c r="GX6" s="266"/>
    </row>
    <row r="7" customFormat="false" ht="277.5" hidden="false" customHeight="true" outlineLevel="0" collapsed="false">
      <c r="B7" s="63"/>
      <c r="C7" s="267"/>
      <c r="D7" s="268"/>
      <c r="E7" s="268"/>
      <c r="F7" s="269"/>
      <c r="G7" s="252" t="s">
        <v>2</v>
      </c>
      <c r="H7" s="270"/>
      <c r="I7" s="271"/>
      <c r="J7" s="271"/>
      <c r="K7" s="271"/>
      <c r="L7" s="1"/>
      <c r="M7" s="272" t="s">
        <v>802</v>
      </c>
      <c r="N7" s="271"/>
      <c r="O7" s="271"/>
      <c r="P7" s="271"/>
      <c r="R7" s="273" t="s">
        <v>802</v>
      </c>
      <c r="S7" s="271"/>
      <c r="T7" s="271"/>
      <c r="U7" s="271"/>
      <c r="V7" s="28" t="s">
        <v>2</v>
      </c>
      <c r="W7" s="274" t="s">
        <v>802</v>
      </c>
      <c r="X7" s="271"/>
      <c r="Y7" s="271"/>
      <c r="Z7" s="271"/>
      <c r="AB7" s="270" t="s">
        <v>802</v>
      </c>
      <c r="AC7" s="271"/>
      <c r="AD7" s="271"/>
      <c r="AE7" s="271"/>
      <c r="AF7" s="1"/>
      <c r="AG7" s="272" t="s">
        <v>802</v>
      </c>
      <c r="AH7" s="271"/>
      <c r="AI7" s="271"/>
      <c r="AJ7" s="271"/>
      <c r="AL7" s="273" t="s">
        <v>802</v>
      </c>
      <c r="AM7" s="271"/>
      <c r="AN7" s="271"/>
      <c r="AO7" s="271"/>
      <c r="AQ7" s="274" t="s">
        <v>802</v>
      </c>
      <c r="AR7" s="271"/>
      <c r="AS7" s="271"/>
      <c r="AT7" s="271"/>
      <c r="AV7" s="270" t="s">
        <v>802</v>
      </c>
      <c r="AW7" s="271"/>
      <c r="AX7" s="271"/>
      <c r="AY7" s="271"/>
      <c r="AZ7" s="1"/>
      <c r="BA7" s="272" t="s">
        <v>802</v>
      </c>
      <c r="BB7" s="271"/>
      <c r="BC7" s="271"/>
      <c r="BD7" s="271"/>
      <c r="BF7" s="273" t="s">
        <v>802</v>
      </c>
      <c r="BG7" s="271"/>
      <c r="BH7" s="271"/>
      <c r="BI7" s="271"/>
      <c r="BK7" s="274" t="s">
        <v>802</v>
      </c>
      <c r="BL7" s="271"/>
      <c r="BM7" s="271"/>
      <c r="BN7" s="271"/>
      <c r="BP7" s="270" t="s">
        <v>802</v>
      </c>
      <c r="BQ7" s="271"/>
      <c r="BR7" s="271"/>
      <c r="BS7" s="271"/>
      <c r="BT7" s="1"/>
      <c r="BU7" s="272" t="s">
        <v>802</v>
      </c>
      <c r="BV7" s="271"/>
      <c r="BW7" s="271"/>
      <c r="BX7" s="271"/>
      <c r="BZ7" s="273" t="s">
        <v>802</v>
      </c>
      <c r="CA7" s="271"/>
      <c r="CB7" s="271"/>
      <c r="CC7" s="271"/>
      <c r="CE7" s="274" t="s">
        <v>802</v>
      </c>
      <c r="CF7" s="271"/>
      <c r="CG7" s="271"/>
      <c r="CH7" s="271"/>
      <c r="CI7" s="251" t="s">
        <v>2</v>
      </c>
      <c r="CJ7" s="270" t="s">
        <v>802</v>
      </c>
      <c r="CK7" s="271"/>
      <c r="CL7" s="271"/>
      <c r="CM7" s="271"/>
      <c r="CN7" s="1"/>
      <c r="CO7" s="272" t="s">
        <v>802</v>
      </c>
      <c r="CP7" s="271"/>
      <c r="CQ7" s="271"/>
      <c r="CR7" s="271"/>
      <c r="CT7" s="273" t="s">
        <v>802</v>
      </c>
      <c r="CU7" s="271"/>
      <c r="CV7" s="271"/>
      <c r="CW7" s="271"/>
      <c r="CY7" s="274" t="s">
        <v>802</v>
      </c>
      <c r="CZ7" s="271"/>
      <c r="DA7" s="271"/>
      <c r="DB7" s="271"/>
      <c r="DD7" s="270" t="s">
        <v>802</v>
      </c>
      <c r="DE7" s="271"/>
      <c r="DF7" s="271"/>
      <c r="DG7" s="271"/>
      <c r="DH7" s="1"/>
      <c r="DI7" s="272" t="s">
        <v>802</v>
      </c>
      <c r="DJ7" s="271"/>
      <c r="DK7" s="271"/>
      <c r="DL7" s="271"/>
      <c r="DN7" s="273" t="s">
        <v>802</v>
      </c>
      <c r="DO7" s="271"/>
      <c r="DP7" s="271"/>
      <c r="DQ7" s="271"/>
      <c r="DS7" s="274" t="s">
        <v>802</v>
      </c>
      <c r="DT7" s="271"/>
      <c r="DU7" s="271"/>
      <c r="DV7" s="271"/>
      <c r="DW7" s="251" t="s">
        <v>2</v>
      </c>
      <c r="DX7" s="270" t="s">
        <v>802</v>
      </c>
      <c r="DY7" s="271"/>
      <c r="DZ7" s="271"/>
      <c r="EA7" s="271"/>
      <c r="EB7" s="1"/>
      <c r="EC7" s="272" t="s">
        <v>802</v>
      </c>
      <c r="ED7" s="271"/>
      <c r="EE7" s="271"/>
      <c r="EF7" s="271"/>
      <c r="EH7" s="273" t="s">
        <v>802</v>
      </c>
      <c r="EI7" s="271"/>
      <c r="EJ7" s="271"/>
      <c r="EK7" s="271"/>
      <c r="EM7" s="274" t="s">
        <v>802</v>
      </c>
      <c r="EN7" s="271"/>
      <c r="EO7" s="271"/>
      <c r="EP7" s="271"/>
      <c r="ER7" s="270" t="s">
        <v>802</v>
      </c>
      <c r="ES7" s="271"/>
      <c r="ET7" s="271"/>
      <c r="EU7" s="271"/>
      <c r="EV7" s="1"/>
      <c r="EW7" s="272" t="s">
        <v>802</v>
      </c>
      <c r="EX7" s="271"/>
      <c r="EY7" s="271"/>
      <c r="EZ7" s="271"/>
      <c r="FB7" s="273" t="s">
        <v>802</v>
      </c>
      <c r="FC7" s="271"/>
      <c r="FD7" s="271"/>
      <c r="FE7" s="271"/>
      <c r="FG7" s="274" t="s">
        <v>802</v>
      </c>
      <c r="FH7" s="271"/>
      <c r="FI7" s="271"/>
      <c r="FJ7" s="271"/>
      <c r="FL7" s="270" t="s">
        <v>802</v>
      </c>
      <c r="FM7" s="271"/>
      <c r="FN7" s="271"/>
      <c r="FO7" s="271"/>
      <c r="FP7" s="1"/>
      <c r="FQ7" s="272" t="s">
        <v>802</v>
      </c>
      <c r="FR7" s="271"/>
      <c r="FS7" s="271"/>
      <c r="FT7" s="271"/>
      <c r="FV7" s="273" t="s">
        <v>802</v>
      </c>
      <c r="FW7" s="271"/>
      <c r="FX7" s="271"/>
      <c r="FY7" s="271"/>
      <c r="GA7" s="274" t="s">
        <v>802</v>
      </c>
      <c r="GB7" s="271"/>
      <c r="GC7" s="271"/>
      <c r="GD7" s="271"/>
      <c r="GF7" s="270" t="s">
        <v>802</v>
      </c>
      <c r="GG7" s="271"/>
      <c r="GH7" s="271"/>
      <c r="GI7" s="271"/>
      <c r="GJ7" s="1"/>
      <c r="GK7" s="272" t="s">
        <v>802</v>
      </c>
      <c r="GL7" s="271"/>
      <c r="GM7" s="271"/>
      <c r="GN7" s="271"/>
      <c r="GP7" s="273" t="s">
        <v>802</v>
      </c>
      <c r="GQ7" s="271"/>
      <c r="GR7" s="271"/>
      <c r="GS7" s="271"/>
      <c r="GU7" s="274" t="s">
        <v>802</v>
      </c>
      <c r="GV7" s="271"/>
      <c r="GW7" s="271"/>
      <c r="GX7" s="271"/>
    </row>
    <row r="8" customFormat="false" ht="21.75" hidden="false" customHeight="true" outlineLevel="0" collapsed="false">
      <c r="B8" s="275"/>
      <c r="C8" s="267"/>
      <c r="D8" s="268"/>
      <c r="E8" s="268"/>
      <c r="F8" s="276" t="s">
        <v>803</v>
      </c>
      <c r="G8" s="252"/>
      <c r="H8" s="270" t="s">
        <v>804</v>
      </c>
      <c r="I8" s="277" t="str">
        <f aca="false">IFERROR(SUM(J26:J51,J13:J22)/((COUNTA(H26:I51)*2)+(COUNTA(H13:I22)*2)),"Not Completed")</f>
        <v>Not Completed</v>
      </c>
      <c r="J8" s="277"/>
      <c r="K8" s="277"/>
      <c r="L8" s="1"/>
      <c r="M8" s="272" t="s">
        <v>804</v>
      </c>
      <c r="N8" s="278" t="str">
        <f aca="false">IFERROR(SUM(O26:O51,O13:O22)/((COUNTA(M26:N51)*2)+(COUNTA(M13:N22)*2)),"Not Completed")</f>
        <v>Not Completed</v>
      </c>
      <c r="O8" s="278"/>
      <c r="P8" s="278"/>
      <c r="Q8" s="279"/>
      <c r="R8" s="273" t="s">
        <v>804</v>
      </c>
      <c r="S8" s="280" t="str">
        <f aca="false">IFERROR(SUM(T26:T51,T13:T22)/((COUNTA(R26:S51)*2)+(COUNTA(R13:S22)*2)),"Not Completed")</f>
        <v>Not Completed</v>
      </c>
      <c r="T8" s="280"/>
      <c r="U8" s="280"/>
      <c r="V8" s="281"/>
      <c r="W8" s="274" t="s">
        <v>804</v>
      </c>
      <c r="X8" s="282" t="str">
        <f aca="false">IFERROR(SUM(Y26:Y51,Y13:Y22)/((COUNTA(W26:X51)*2)+(COUNTA(W13:X22)*2)),"Not Completed")</f>
        <v>Not Completed</v>
      </c>
      <c r="Y8" s="282"/>
      <c r="Z8" s="282"/>
      <c r="AA8" s="279"/>
      <c r="AB8" s="270" t="s">
        <v>804</v>
      </c>
      <c r="AC8" s="277" t="str">
        <f aca="false">IFERROR(SUM(AD26:AD51,AD13:AD22)/((COUNTA(AB26:AC51)*2)+(COUNTA(AB13:AC22)*2)),"Not Completed")</f>
        <v>Not Completed</v>
      </c>
      <c r="AD8" s="277"/>
      <c r="AE8" s="277"/>
      <c r="AF8" s="1"/>
      <c r="AG8" s="272" t="s">
        <v>804</v>
      </c>
      <c r="AH8" s="278" t="str">
        <f aca="false">IFERROR(SUM(AI26:AI51,AI13:AI22)/((COUNTA(AG26:AH51)*2)+(COUNTA(AG13:AH22)*2)),"Not Completed")</f>
        <v>Not Completed</v>
      </c>
      <c r="AI8" s="278"/>
      <c r="AJ8" s="278"/>
      <c r="AK8" s="279"/>
      <c r="AL8" s="273" t="s">
        <v>804</v>
      </c>
      <c r="AM8" s="280" t="str">
        <f aca="false">IFERROR(SUM(AN26:AN51,AN13:AN22)/((COUNTA(AL26:AM51)*2)+(COUNTA(AL13:AM22)*2)),"Not Completed")</f>
        <v>Not Completed</v>
      </c>
      <c r="AN8" s="280"/>
      <c r="AO8" s="280"/>
      <c r="AP8" s="281"/>
      <c r="AQ8" s="274" t="s">
        <v>804</v>
      </c>
      <c r="AR8" s="282" t="str">
        <f aca="false">IFERROR(SUM(AS26:AS51,AS13:AS22)/((COUNTA(AQ26:AR51)*2)+(COUNTA(AQ13:AR22)*2)),"Not Completed")</f>
        <v>Not Completed</v>
      </c>
      <c r="AS8" s="282"/>
      <c r="AT8" s="282"/>
      <c r="AU8" s="279"/>
      <c r="AV8" s="270" t="s">
        <v>804</v>
      </c>
      <c r="AW8" s="277" t="str">
        <f aca="false">IFERROR(SUM(AX26:AX51,AX13:AX22)/((COUNTA(AV26:AW51)*2)+(COUNTA(AV13:AW22)*2)),"Not Completed")</f>
        <v>Not Completed</v>
      </c>
      <c r="AX8" s="277"/>
      <c r="AY8" s="277"/>
      <c r="AZ8" s="1"/>
      <c r="BA8" s="272" t="s">
        <v>804</v>
      </c>
      <c r="BB8" s="278" t="str">
        <f aca="false">IFERROR(SUM(BC26:BC51,BC13:BC22)/((COUNTA(BA26:BB51)*2)+(COUNTA(BA13:BB22)*2)),"Not Completed")</f>
        <v>Not Completed</v>
      </c>
      <c r="BC8" s="278"/>
      <c r="BD8" s="278"/>
      <c r="BE8" s="279"/>
      <c r="BF8" s="273" t="s">
        <v>804</v>
      </c>
      <c r="BG8" s="280" t="str">
        <f aca="false">IFERROR(SUM(BH26:BH51,BH13:BH22)/((COUNTA(BF26:BG51)*2)+(COUNTA(BF13:BG22)*2)),"Not Completed")</f>
        <v>Not Completed</v>
      </c>
      <c r="BH8" s="280"/>
      <c r="BI8" s="280"/>
      <c r="BJ8" s="281"/>
      <c r="BK8" s="274" t="s">
        <v>804</v>
      </c>
      <c r="BL8" s="282" t="str">
        <f aca="false">IFERROR(SUM(BM26:BM51,BM13:BM22)/((COUNTA(BK26:BL51)*2)+(COUNTA(BK13:BL22)*2)),"Not Completed")</f>
        <v>Not Completed</v>
      </c>
      <c r="BM8" s="282"/>
      <c r="BN8" s="282"/>
      <c r="BO8" s="279"/>
      <c r="BP8" s="270" t="s">
        <v>804</v>
      </c>
      <c r="BQ8" s="277" t="str">
        <f aca="false">IFERROR(SUM(BR26:BR51,BR13:BR22)/((COUNTA(BP26:BQ51)*2)+(COUNTA(BP13:BQ22)*2)),"Not Completed")</f>
        <v>Not Completed</v>
      </c>
      <c r="BR8" s="277"/>
      <c r="BS8" s="277"/>
      <c r="BT8" s="1"/>
      <c r="BU8" s="272" t="s">
        <v>804</v>
      </c>
      <c r="BV8" s="278" t="str">
        <f aca="false">IFERROR(SUM(BW26:BW51,BW13:BW22)/((COUNTA(BU26:BV51)*2)+(COUNTA(BU13:BV22)*2)),"Not Completed")</f>
        <v>Not Completed</v>
      </c>
      <c r="BW8" s="278"/>
      <c r="BX8" s="278"/>
      <c r="BY8" s="279"/>
      <c r="BZ8" s="273" t="s">
        <v>804</v>
      </c>
      <c r="CA8" s="280" t="str">
        <f aca="false">IFERROR(SUM(CB26:CB51,CB13:CB22)/((COUNTA(BZ26:CA51)*2)+(COUNTA(BZ13:CA22)*2)),"Not Completed")</f>
        <v>Not Completed</v>
      </c>
      <c r="CB8" s="280"/>
      <c r="CC8" s="280"/>
      <c r="CD8" s="281"/>
      <c r="CE8" s="274" t="s">
        <v>804</v>
      </c>
      <c r="CF8" s="282" t="str">
        <f aca="false">IFERROR(SUM(CG26:CG51,CG13:CG22)/((COUNTA(CE26:CF51)*2)+(COUNTA(CE13:CF22)*2)),"Not Completed")</f>
        <v>Not Completed</v>
      </c>
      <c r="CG8" s="282"/>
      <c r="CH8" s="282"/>
      <c r="CI8" s="279"/>
      <c r="CJ8" s="270" t="s">
        <v>804</v>
      </c>
      <c r="CK8" s="277" t="str">
        <f aca="false">IFERROR(SUM(CL26:CL51,CL13:CL22)/((COUNTA(CJ26:CK51)*2)+(COUNTA(CJ13:CK22)*2)),"Not Completed")</f>
        <v>Not Completed</v>
      </c>
      <c r="CL8" s="277"/>
      <c r="CM8" s="277"/>
      <c r="CN8" s="1"/>
      <c r="CO8" s="272" t="s">
        <v>804</v>
      </c>
      <c r="CP8" s="278" t="str">
        <f aca="false">IFERROR(SUM(CQ26:CQ51,CQ13:CQ22)/((COUNTA(CO26:CP51)*2)+(COUNTA(CO13:CP22)*2)),"Not Completed")</f>
        <v>Not Completed</v>
      </c>
      <c r="CQ8" s="278"/>
      <c r="CR8" s="278"/>
      <c r="CS8" s="279"/>
      <c r="CT8" s="273" t="s">
        <v>804</v>
      </c>
      <c r="CU8" s="280" t="str">
        <f aca="false">IFERROR(SUM(CV26:CV51,CV13:CV22)/((COUNTA(CT26:CU51)*2)+(COUNTA(CT13:CU22)*2)),"Not Completed")</f>
        <v>Not Completed</v>
      </c>
      <c r="CV8" s="280"/>
      <c r="CW8" s="280"/>
      <c r="CX8" s="281"/>
      <c r="CY8" s="274" t="s">
        <v>804</v>
      </c>
      <c r="CZ8" s="282" t="str">
        <f aca="false">IFERROR(SUM(DA26:DA51,DA13:DA22)/((COUNTA(CY26:CZ51)*2)+(COUNTA(CY13:CZ22)*2)),"Not Completed")</f>
        <v>Not Completed</v>
      </c>
      <c r="DA8" s="282"/>
      <c r="DB8" s="282"/>
      <c r="DC8" s="279"/>
      <c r="DD8" s="270" t="s">
        <v>804</v>
      </c>
      <c r="DE8" s="277" t="str">
        <f aca="false">IFERROR(SUM(DF26:DF51,DF13:DF22)/((COUNTA(DD26:DE51)*2)+(COUNTA(DD13:DE22)*2)),"Not Completed")</f>
        <v>Not Completed</v>
      </c>
      <c r="DF8" s="277"/>
      <c r="DG8" s="277"/>
      <c r="DH8" s="1"/>
      <c r="DI8" s="272" t="s">
        <v>804</v>
      </c>
      <c r="DJ8" s="278" t="str">
        <f aca="false">IFERROR(SUM(DK26:DK51,DK13:DK22)/((COUNTA(DI26:DJ51)*2)+(COUNTA(DI13:DJ22)*2)),"Not Completed")</f>
        <v>Not Completed</v>
      </c>
      <c r="DK8" s="278"/>
      <c r="DL8" s="278"/>
      <c r="DM8" s="279"/>
      <c r="DN8" s="273" t="s">
        <v>804</v>
      </c>
      <c r="DO8" s="280" t="str">
        <f aca="false">IFERROR(SUM(DP26:DP51,DP13:DP22)/((COUNTA(DN26:DO51)*2)+(COUNTA(DN13:DO22)*2)),"Not Completed")</f>
        <v>Not Completed</v>
      </c>
      <c r="DP8" s="280"/>
      <c r="DQ8" s="280"/>
      <c r="DR8" s="281"/>
      <c r="DS8" s="274" t="s">
        <v>804</v>
      </c>
      <c r="DT8" s="282" t="str">
        <f aca="false">IFERROR(SUM(DU26:DU51,DU13:DU22)/((COUNTA(DS26:DT51)*2)+(COUNTA(DS13:DT22)*2)),"Not Completed")</f>
        <v>Not Completed</v>
      </c>
      <c r="DU8" s="282"/>
      <c r="DV8" s="282"/>
      <c r="DW8" s="279"/>
      <c r="DX8" s="270" t="s">
        <v>804</v>
      </c>
      <c r="DY8" s="277" t="str">
        <f aca="false">IFERROR(SUM(DZ26:DZ51,DZ13:DZ22)/((COUNTA(DX26:DY51)*2)+(COUNTA(DX13:DY22)*2)),"Not Completed")</f>
        <v>Not Completed</v>
      </c>
      <c r="DZ8" s="277"/>
      <c r="EA8" s="277"/>
      <c r="EB8" s="1"/>
      <c r="EC8" s="272" t="s">
        <v>804</v>
      </c>
      <c r="ED8" s="278" t="str">
        <f aca="false">IFERROR(SUM(EE26:EE51,EE13:EE22)/((COUNTA(EC26:ED51)*2)+(COUNTA(EC13:ED22)*2)),"Not Completed")</f>
        <v>Not Completed</v>
      </c>
      <c r="EE8" s="278"/>
      <c r="EF8" s="278"/>
      <c r="EG8" s="279"/>
      <c r="EH8" s="273" t="s">
        <v>804</v>
      </c>
      <c r="EI8" s="280" t="str">
        <f aca="false">IFERROR(SUM(EJ26:EJ51,EJ13:EJ22)/((COUNTA(EH26:EI51)*2)+(COUNTA(EH13:EI22)*2)),"Not Completed")</f>
        <v>Not Completed</v>
      </c>
      <c r="EJ8" s="280"/>
      <c r="EK8" s="280"/>
      <c r="EL8" s="281"/>
      <c r="EM8" s="274" t="s">
        <v>804</v>
      </c>
      <c r="EN8" s="282" t="str">
        <f aca="false">IFERROR(SUM(EO26:EO51,EO13:EO22)/((COUNTA(EM26:EN51)*2)+(COUNTA(EM13:EN22)*2)),"Not Completed")</f>
        <v>Not Completed</v>
      </c>
      <c r="EO8" s="282"/>
      <c r="EP8" s="282"/>
      <c r="EQ8" s="279"/>
      <c r="ER8" s="270" t="s">
        <v>804</v>
      </c>
      <c r="ES8" s="277" t="str">
        <f aca="false">IFERROR(SUM(ET26:ET51,ET13:ET22)/((COUNTA(ER26:ES51)*2)+(COUNTA(ER13:ES22)*2)),"Not Completed")</f>
        <v>Not Completed</v>
      </c>
      <c r="ET8" s="277"/>
      <c r="EU8" s="277"/>
      <c r="EV8" s="1"/>
      <c r="EW8" s="272" t="s">
        <v>804</v>
      </c>
      <c r="EX8" s="278" t="str">
        <f aca="false">IFERROR(SUM(EY26:EY51,EY13:EY22)/((COUNTA(EW26:EX51)*2)+(COUNTA(EW13:EX22)*2)),"Not Completed")</f>
        <v>Not Completed</v>
      </c>
      <c r="EY8" s="278"/>
      <c r="EZ8" s="278"/>
      <c r="FA8" s="279"/>
      <c r="FB8" s="273" t="s">
        <v>804</v>
      </c>
      <c r="FC8" s="280" t="str">
        <f aca="false">IFERROR(SUM(FD26:FD51,FD13:FD22)/((COUNTA(FB26:FC51)*2)+(COUNTA(FB13:FC22)*2)),"Not Completed")</f>
        <v>Not Completed</v>
      </c>
      <c r="FD8" s="280"/>
      <c r="FE8" s="280"/>
      <c r="FF8" s="281"/>
      <c r="FG8" s="274" t="s">
        <v>804</v>
      </c>
      <c r="FH8" s="282" t="str">
        <f aca="false">IFERROR(SUM(FI26:FI51,FI13:FI22)/((COUNTA(FG26:FH51)*2)+(COUNTA(FG13:FH22)*2)),"Not Completed")</f>
        <v>Not Completed</v>
      </c>
      <c r="FI8" s="282"/>
      <c r="FJ8" s="282"/>
      <c r="FK8" s="279"/>
      <c r="FL8" s="270" t="s">
        <v>804</v>
      </c>
      <c r="FM8" s="277" t="str">
        <f aca="false">IFERROR(SUM(FN26:FN51,FN13:FN22)/((COUNTA(FL26:FM51)*2)+(COUNTA(FL13:FM22)*2)),"Not Completed")</f>
        <v>Not Completed</v>
      </c>
      <c r="FN8" s="277"/>
      <c r="FO8" s="277"/>
      <c r="FP8" s="1"/>
      <c r="FQ8" s="272" t="s">
        <v>804</v>
      </c>
      <c r="FR8" s="278" t="str">
        <f aca="false">IFERROR(SUM(FS26:FS51,FS13:FS22)/((COUNTA(FQ26:FR51)*2)+(COUNTA(FQ13:FR22)*2)),"Not Completed")</f>
        <v>Not Completed</v>
      </c>
      <c r="FS8" s="278"/>
      <c r="FT8" s="278"/>
      <c r="FU8" s="279"/>
      <c r="FV8" s="273" t="s">
        <v>804</v>
      </c>
      <c r="FW8" s="280" t="str">
        <f aca="false">IFERROR(SUM(FX26:FX51,FX13:FX22)/((COUNTA(FV26:FW51)*2)+(COUNTA(FV13:FW22)*2)),"Not Completed")</f>
        <v>Not Completed</v>
      </c>
      <c r="FX8" s="280"/>
      <c r="FY8" s="280"/>
      <c r="FZ8" s="281"/>
      <c r="GA8" s="274" t="s">
        <v>804</v>
      </c>
      <c r="GB8" s="282" t="str">
        <f aca="false">IFERROR(SUM(GC26:GC51,GC13:GC22)/((COUNTA(GA26:GB51)*2)+(COUNTA(GA13:GB22)*2)),"Not Completed")</f>
        <v>Not Completed</v>
      </c>
      <c r="GC8" s="282"/>
      <c r="GD8" s="282"/>
      <c r="GE8" s="279"/>
      <c r="GF8" s="270" t="s">
        <v>804</v>
      </c>
      <c r="GG8" s="277" t="str">
        <f aca="false">IFERROR(SUM(GH26:GH51,GH13:GH22)/((COUNTA(GF26:GG51)*2)+(COUNTA(GF13:GG22)*2)),"Not Completed")</f>
        <v>Not Completed</v>
      </c>
      <c r="GH8" s="277"/>
      <c r="GI8" s="277"/>
      <c r="GJ8" s="1"/>
      <c r="GK8" s="272" t="s">
        <v>804</v>
      </c>
      <c r="GL8" s="278" t="str">
        <f aca="false">IFERROR(SUM(GM26:GM51,GM13:GM22)/((COUNTA(GK26:GL51)*2)+(COUNTA(GK13:GL22)*2)),"Not Completed")</f>
        <v>Not Completed</v>
      </c>
      <c r="GM8" s="278"/>
      <c r="GN8" s="278"/>
      <c r="GO8" s="279"/>
      <c r="GP8" s="273" t="s">
        <v>804</v>
      </c>
      <c r="GQ8" s="280" t="str">
        <f aca="false">IFERROR(SUM(GR26:GR51,GR13:GR22)/((COUNTA(GP26:GQ51)*2)+(COUNTA(GP13:GQ22)*2)),"Not Completed")</f>
        <v>Not Completed</v>
      </c>
      <c r="GR8" s="280"/>
      <c r="GS8" s="280"/>
      <c r="GT8" s="281"/>
      <c r="GU8" s="274" t="s">
        <v>804</v>
      </c>
      <c r="GV8" s="282" t="str">
        <f aca="false">IFERROR(SUM(GW26:GW51,GW13:GW22)/((COUNTA(GU26:GV51)*2)+(COUNTA(GU13:GV22)*2)),"Not Completed")</f>
        <v>Not Completed</v>
      </c>
      <c r="GW8" s="282"/>
      <c r="GX8" s="282"/>
    </row>
    <row r="9" customFormat="false" ht="15" hidden="false" customHeight="false" outlineLevel="0" collapsed="false">
      <c r="B9" s="283"/>
      <c r="C9" s="267"/>
      <c r="D9" s="267"/>
      <c r="E9" s="267"/>
      <c r="F9" s="284"/>
      <c r="G9" s="252"/>
      <c r="H9" s="270" t="s">
        <v>805</v>
      </c>
      <c r="I9" s="285"/>
      <c r="J9" s="285"/>
      <c r="K9" s="285"/>
      <c r="L9" s="286"/>
      <c r="M9" s="272" t="s">
        <v>805</v>
      </c>
      <c r="N9" s="287" t="str">
        <f aca="false">IF(I9="","",I9)</f>
        <v/>
      </c>
      <c r="O9" s="287"/>
      <c r="P9" s="287"/>
      <c r="Q9" s="288"/>
      <c r="R9" s="273" t="s">
        <v>805</v>
      </c>
      <c r="S9" s="287"/>
      <c r="T9" s="287"/>
      <c r="U9" s="287"/>
      <c r="V9" s="286"/>
      <c r="W9" s="274" t="s">
        <v>805</v>
      </c>
      <c r="X9" s="287" t="str">
        <f aca="false">IF(S9="","",S9)</f>
        <v/>
      </c>
      <c r="Y9" s="287"/>
      <c r="Z9" s="287"/>
      <c r="AA9" s="288"/>
      <c r="AB9" s="270" t="s">
        <v>805</v>
      </c>
      <c r="AC9" s="285"/>
      <c r="AD9" s="285"/>
      <c r="AE9" s="285"/>
      <c r="AF9" s="286"/>
      <c r="AG9" s="272" t="s">
        <v>805</v>
      </c>
      <c r="AH9" s="287" t="str">
        <f aca="false">IF(AC9="","",AC9)</f>
        <v/>
      </c>
      <c r="AI9" s="287"/>
      <c r="AJ9" s="287"/>
      <c r="AK9" s="288"/>
      <c r="AL9" s="273" t="s">
        <v>805</v>
      </c>
      <c r="AM9" s="287"/>
      <c r="AN9" s="287"/>
      <c r="AO9" s="287"/>
      <c r="AP9" s="286"/>
      <c r="AQ9" s="274" t="s">
        <v>805</v>
      </c>
      <c r="AR9" s="287" t="str">
        <f aca="false">IF(AM9="","",AM9)</f>
        <v/>
      </c>
      <c r="AS9" s="287"/>
      <c r="AT9" s="287"/>
      <c r="AU9" s="288"/>
      <c r="AV9" s="270" t="s">
        <v>805</v>
      </c>
      <c r="AW9" s="285"/>
      <c r="AX9" s="285"/>
      <c r="AY9" s="285"/>
      <c r="AZ9" s="286"/>
      <c r="BA9" s="272" t="s">
        <v>805</v>
      </c>
      <c r="BB9" s="287" t="str">
        <f aca="false">IF(AW9="","",AW9)</f>
        <v/>
      </c>
      <c r="BC9" s="287"/>
      <c r="BD9" s="287"/>
      <c r="BE9" s="288"/>
      <c r="BF9" s="273" t="s">
        <v>805</v>
      </c>
      <c r="BG9" s="287"/>
      <c r="BH9" s="287"/>
      <c r="BI9" s="287"/>
      <c r="BJ9" s="286"/>
      <c r="BK9" s="274" t="s">
        <v>805</v>
      </c>
      <c r="BL9" s="287" t="str">
        <f aca="false">IF(BG9="","",BG9)</f>
        <v/>
      </c>
      <c r="BM9" s="287"/>
      <c r="BN9" s="287"/>
      <c r="BO9" s="288"/>
      <c r="BP9" s="270" t="s">
        <v>805</v>
      </c>
      <c r="BQ9" s="289"/>
      <c r="BR9" s="289"/>
      <c r="BS9" s="289"/>
      <c r="BT9" s="286"/>
      <c r="BU9" s="272" t="s">
        <v>805</v>
      </c>
      <c r="BV9" s="287" t="str">
        <f aca="false">IF(BQ9="","",BQ9)</f>
        <v/>
      </c>
      <c r="BW9" s="287"/>
      <c r="BX9" s="287"/>
      <c r="BY9" s="288"/>
      <c r="BZ9" s="273" t="s">
        <v>805</v>
      </c>
      <c r="CA9" s="287"/>
      <c r="CB9" s="287"/>
      <c r="CC9" s="287"/>
      <c r="CD9" s="286"/>
      <c r="CE9" s="274" t="s">
        <v>805</v>
      </c>
      <c r="CF9" s="287" t="str">
        <f aca="false">IF(CA9="","",CA9)</f>
        <v/>
      </c>
      <c r="CG9" s="287"/>
      <c r="CH9" s="287"/>
      <c r="CI9" s="288"/>
      <c r="CJ9" s="270" t="s">
        <v>805</v>
      </c>
      <c r="CK9" s="289"/>
      <c r="CL9" s="289"/>
      <c r="CM9" s="289"/>
      <c r="CN9" s="286"/>
      <c r="CO9" s="272" t="s">
        <v>805</v>
      </c>
      <c r="CP9" s="287" t="str">
        <f aca="false">IF(CK9="","",CK9)</f>
        <v/>
      </c>
      <c r="CQ9" s="287"/>
      <c r="CR9" s="287"/>
      <c r="CS9" s="288"/>
      <c r="CT9" s="273" t="s">
        <v>805</v>
      </c>
      <c r="CU9" s="287"/>
      <c r="CV9" s="287"/>
      <c r="CW9" s="287"/>
      <c r="CX9" s="286"/>
      <c r="CY9" s="274" t="s">
        <v>805</v>
      </c>
      <c r="CZ9" s="287" t="str">
        <f aca="false">IF(CU9="","",CU9)</f>
        <v/>
      </c>
      <c r="DA9" s="287"/>
      <c r="DB9" s="287"/>
      <c r="DC9" s="288"/>
      <c r="DD9" s="270" t="s">
        <v>805</v>
      </c>
      <c r="DE9" s="289"/>
      <c r="DF9" s="289"/>
      <c r="DG9" s="289"/>
      <c r="DH9" s="286"/>
      <c r="DI9" s="272" t="s">
        <v>805</v>
      </c>
      <c r="DJ9" s="287" t="str">
        <f aca="false">IF(DE9="","",DE9)</f>
        <v/>
      </c>
      <c r="DK9" s="287"/>
      <c r="DL9" s="287"/>
      <c r="DM9" s="288"/>
      <c r="DN9" s="273" t="s">
        <v>805</v>
      </c>
      <c r="DO9" s="287"/>
      <c r="DP9" s="287"/>
      <c r="DQ9" s="287"/>
      <c r="DR9" s="286"/>
      <c r="DS9" s="274" t="s">
        <v>805</v>
      </c>
      <c r="DT9" s="287" t="str">
        <f aca="false">IF(DO9="","",DO9)</f>
        <v/>
      </c>
      <c r="DU9" s="287"/>
      <c r="DV9" s="287"/>
      <c r="DW9" s="288"/>
      <c r="DX9" s="270" t="s">
        <v>805</v>
      </c>
      <c r="DY9" s="289"/>
      <c r="DZ9" s="289"/>
      <c r="EA9" s="289"/>
      <c r="EB9" s="286"/>
      <c r="EC9" s="272" t="s">
        <v>805</v>
      </c>
      <c r="ED9" s="287" t="str">
        <f aca="false">IF(DY9="","",DY9)</f>
        <v/>
      </c>
      <c r="EE9" s="287"/>
      <c r="EF9" s="287"/>
      <c r="EG9" s="288"/>
      <c r="EH9" s="273" t="s">
        <v>805</v>
      </c>
      <c r="EI9" s="287"/>
      <c r="EJ9" s="287"/>
      <c r="EK9" s="287"/>
      <c r="EL9" s="286"/>
      <c r="EM9" s="274" t="s">
        <v>805</v>
      </c>
      <c r="EN9" s="287" t="str">
        <f aca="false">IF(EI9="","",EI9)</f>
        <v/>
      </c>
      <c r="EO9" s="287"/>
      <c r="EP9" s="287"/>
      <c r="EQ9" s="288"/>
      <c r="ER9" s="270" t="s">
        <v>805</v>
      </c>
      <c r="ES9" s="289"/>
      <c r="ET9" s="289"/>
      <c r="EU9" s="289"/>
      <c r="EV9" s="286"/>
      <c r="EW9" s="272" t="s">
        <v>805</v>
      </c>
      <c r="EX9" s="287" t="str">
        <f aca="false">IF(ES9="","",ES9)</f>
        <v/>
      </c>
      <c r="EY9" s="287"/>
      <c r="EZ9" s="287"/>
      <c r="FA9" s="288"/>
      <c r="FB9" s="273" t="s">
        <v>805</v>
      </c>
      <c r="FC9" s="287"/>
      <c r="FD9" s="287"/>
      <c r="FE9" s="287"/>
      <c r="FF9" s="286"/>
      <c r="FG9" s="274" t="s">
        <v>805</v>
      </c>
      <c r="FH9" s="287" t="str">
        <f aca="false">IF(FC9="","",FC9)</f>
        <v/>
      </c>
      <c r="FI9" s="287"/>
      <c r="FJ9" s="287"/>
      <c r="FK9" s="288"/>
      <c r="FL9" s="270" t="s">
        <v>805</v>
      </c>
      <c r="FM9" s="289"/>
      <c r="FN9" s="289"/>
      <c r="FO9" s="289"/>
      <c r="FP9" s="286"/>
      <c r="FQ9" s="272" t="s">
        <v>805</v>
      </c>
      <c r="FR9" s="287" t="str">
        <f aca="false">IF(FM9="","",FM9)</f>
        <v/>
      </c>
      <c r="FS9" s="287"/>
      <c r="FT9" s="287"/>
      <c r="FU9" s="288"/>
      <c r="FV9" s="273" t="s">
        <v>805</v>
      </c>
      <c r="FW9" s="287"/>
      <c r="FX9" s="287"/>
      <c r="FY9" s="287"/>
      <c r="FZ9" s="286"/>
      <c r="GA9" s="274" t="s">
        <v>805</v>
      </c>
      <c r="GB9" s="287" t="str">
        <f aca="false">IF(FW9="","",FW9)</f>
        <v/>
      </c>
      <c r="GC9" s="287"/>
      <c r="GD9" s="287"/>
      <c r="GE9" s="288"/>
      <c r="GF9" s="270" t="s">
        <v>805</v>
      </c>
      <c r="GG9" s="289"/>
      <c r="GH9" s="289"/>
      <c r="GI9" s="289"/>
      <c r="GJ9" s="286"/>
      <c r="GK9" s="272" t="s">
        <v>805</v>
      </c>
      <c r="GL9" s="287" t="str">
        <f aca="false">IF(GG9="","",GG9)</f>
        <v/>
      </c>
      <c r="GM9" s="287"/>
      <c r="GN9" s="287"/>
      <c r="GO9" s="288"/>
      <c r="GP9" s="273" t="s">
        <v>805</v>
      </c>
      <c r="GQ9" s="287"/>
      <c r="GR9" s="287"/>
      <c r="GS9" s="287"/>
      <c r="GT9" s="286"/>
      <c r="GU9" s="274" t="s">
        <v>805</v>
      </c>
      <c r="GV9" s="287" t="str">
        <f aca="false">IF(GQ9="","",GQ9)</f>
        <v/>
      </c>
      <c r="GW9" s="287"/>
      <c r="GX9" s="287"/>
      <c r="GY9" s="286"/>
      <c r="GZ9" s="286"/>
      <c r="HA9" s="286"/>
      <c r="HB9" s="286"/>
      <c r="HC9" s="286"/>
      <c r="HD9" s="286"/>
      <c r="HE9" s="286"/>
      <c r="HF9" s="286"/>
      <c r="HG9" s="286"/>
      <c r="HH9" s="286"/>
      <c r="HI9" s="286"/>
    </row>
    <row r="10" customFormat="false" ht="60" hidden="false" customHeight="true" outlineLevel="0" collapsed="false">
      <c r="B10" s="18"/>
      <c r="C10" s="290"/>
      <c r="D10" s="291"/>
      <c r="E10" s="291"/>
      <c r="F10" s="292"/>
      <c r="G10" s="252"/>
      <c r="H10" s="293" t="s">
        <v>806</v>
      </c>
      <c r="I10" s="294"/>
      <c r="J10" s="294"/>
      <c r="K10" s="294"/>
      <c r="L10" s="1"/>
      <c r="M10" s="295" t="s">
        <v>806</v>
      </c>
      <c r="N10" s="271"/>
      <c r="O10" s="271"/>
      <c r="P10" s="271"/>
      <c r="Q10" s="296"/>
      <c r="R10" s="297" t="s">
        <v>806</v>
      </c>
      <c r="S10" s="271" t="s">
        <v>2</v>
      </c>
      <c r="T10" s="271"/>
      <c r="U10" s="271"/>
      <c r="V10" s="298"/>
      <c r="W10" s="299" t="s">
        <v>806</v>
      </c>
      <c r="X10" s="300" t="s">
        <v>2</v>
      </c>
      <c r="Y10" s="300"/>
      <c r="Z10" s="300"/>
      <c r="AA10" s="296"/>
      <c r="AB10" s="293" t="s">
        <v>806</v>
      </c>
      <c r="AC10" s="271" t="s">
        <v>2</v>
      </c>
      <c r="AD10" s="271"/>
      <c r="AE10" s="271"/>
      <c r="AF10" s="1"/>
      <c r="AG10" s="295" t="s">
        <v>806</v>
      </c>
      <c r="AH10" s="271" t="s">
        <v>2</v>
      </c>
      <c r="AI10" s="271"/>
      <c r="AJ10" s="271"/>
      <c r="AK10" s="296"/>
      <c r="AL10" s="297" t="s">
        <v>806</v>
      </c>
      <c r="AM10" s="271" t="s">
        <v>2</v>
      </c>
      <c r="AN10" s="271"/>
      <c r="AO10" s="271"/>
      <c r="AP10" s="298"/>
      <c r="AQ10" s="299" t="s">
        <v>806</v>
      </c>
      <c r="AR10" s="300" t="s">
        <v>2</v>
      </c>
      <c r="AS10" s="300"/>
      <c r="AT10" s="300"/>
      <c r="AU10" s="296"/>
      <c r="AV10" s="293" t="s">
        <v>806</v>
      </c>
      <c r="AW10" s="271" t="s">
        <v>2</v>
      </c>
      <c r="AX10" s="271"/>
      <c r="AY10" s="271"/>
      <c r="AZ10" s="1"/>
      <c r="BA10" s="295" t="s">
        <v>806</v>
      </c>
      <c r="BB10" s="271" t="s">
        <v>2</v>
      </c>
      <c r="BC10" s="271"/>
      <c r="BD10" s="271"/>
      <c r="BE10" s="296"/>
      <c r="BF10" s="297" t="s">
        <v>806</v>
      </c>
      <c r="BG10" s="271" t="s">
        <v>2</v>
      </c>
      <c r="BH10" s="271"/>
      <c r="BI10" s="271"/>
      <c r="BJ10" s="298"/>
      <c r="BK10" s="299" t="s">
        <v>806</v>
      </c>
      <c r="BL10" s="300" t="s">
        <v>2</v>
      </c>
      <c r="BM10" s="300"/>
      <c r="BN10" s="300"/>
      <c r="BO10" s="296"/>
      <c r="BP10" s="293" t="s">
        <v>806</v>
      </c>
      <c r="BQ10" s="271" t="s">
        <v>2</v>
      </c>
      <c r="BR10" s="271"/>
      <c r="BS10" s="271"/>
      <c r="BT10" s="1"/>
      <c r="BU10" s="295" t="s">
        <v>806</v>
      </c>
      <c r="BV10" s="271" t="s">
        <v>2</v>
      </c>
      <c r="BW10" s="271"/>
      <c r="BX10" s="271"/>
      <c r="BY10" s="296"/>
      <c r="BZ10" s="297" t="s">
        <v>806</v>
      </c>
      <c r="CA10" s="271" t="s">
        <v>2</v>
      </c>
      <c r="CB10" s="271"/>
      <c r="CC10" s="271"/>
      <c r="CD10" s="298"/>
      <c r="CE10" s="299" t="s">
        <v>806</v>
      </c>
      <c r="CF10" s="300" t="s">
        <v>2</v>
      </c>
      <c r="CG10" s="300"/>
      <c r="CH10" s="300"/>
      <c r="CI10" s="296"/>
      <c r="CJ10" s="293" t="s">
        <v>806</v>
      </c>
      <c r="CK10" s="271" t="s">
        <v>2</v>
      </c>
      <c r="CL10" s="271"/>
      <c r="CM10" s="271"/>
      <c r="CN10" s="1"/>
      <c r="CO10" s="295" t="s">
        <v>806</v>
      </c>
      <c r="CP10" s="271" t="s">
        <v>2</v>
      </c>
      <c r="CQ10" s="271"/>
      <c r="CR10" s="271"/>
      <c r="CS10" s="296"/>
      <c r="CT10" s="297" t="s">
        <v>806</v>
      </c>
      <c r="CU10" s="271" t="s">
        <v>2</v>
      </c>
      <c r="CV10" s="271"/>
      <c r="CW10" s="271"/>
      <c r="CX10" s="298"/>
      <c r="CY10" s="299" t="s">
        <v>806</v>
      </c>
      <c r="CZ10" s="300" t="s">
        <v>2</v>
      </c>
      <c r="DA10" s="300"/>
      <c r="DB10" s="300"/>
      <c r="DC10" s="296"/>
      <c r="DD10" s="293" t="s">
        <v>806</v>
      </c>
      <c r="DE10" s="271" t="s">
        <v>2</v>
      </c>
      <c r="DF10" s="271"/>
      <c r="DG10" s="271"/>
      <c r="DH10" s="1"/>
      <c r="DI10" s="295" t="s">
        <v>806</v>
      </c>
      <c r="DJ10" s="271" t="s">
        <v>2</v>
      </c>
      <c r="DK10" s="271"/>
      <c r="DL10" s="271"/>
      <c r="DM10" s="296"/>
      <c r="DN10" s="297" t="s">
        <v>806</v>
      </c>
      <c r="DO10" s="271" t="s">
        <v>2</v>
      </c>
      <c r="DP10" s="271"/>
      <c r="DQ10" s="271"/>
      <c r="DR10" s="298"/>
      <c r="DS10" s="299" t="s">
        <v>806</v>
      </c>
      <c r="DT10" s="300" t="s">
        <v>2</v>
      </c>
      <c r="DU10" s="300"/>
      <c r="DV10" s="300"/>
      <c r="DW10" s="296"/>
      <c r="DX10" s="293" t="s">
        <v>806</v>
      </c>
      <c r="DY10" s="271" t="s">
        <v>2</v>
      </c>
      <c r="DZ10" s="271"/>
      <c r="EA10" s="271"/>
      <c r="EB10" s="1"/>
      <c r="EC10" s="295" t="s">
        <v>806</v>
      </c>
      <c r="ED10" s="271" t="s">
        <v>2</v>
      </c>
      <c r="EE10" s="271"/>
      <c r="EF10" s="271"/>
      <c r="EG10" s="296"/>
      <c r="EH10" s="297" t="s">
        <v>806</v>
      </c>
      <c r="EI10" s="271" t="s">
        <v>2</v>
      </c>
      <c r="EJ10" s="271"/>
      <c r="EK10" s="271"/>
      <c r="EL10" s="298"/>
      <c r="EM10" s="299" t="s">
        <v>806</v>
      </c>
      <c r="EN10" s="300" t="s">
        <v>2</v>
      </c>
      <c r="EO10" s="300"/>
      <c r="EP10" s="300"/>
      <c r="EQ10" s="296"/>
      <c r="ER10" s="293" t="s">
        <v>806</v>
      </c>
      <c r="ES10" s="271" t="s">
        <v>2</v>
      </c>
      <c r="ET10" s="271"/>
      <c r="EU10" s="271"/>
      <c r="EV10" s="1"/>
      <c r="EW10" s="295" t="s">
        <v>806</v>
      </c>
      <c r="EX10" s="271" t="s">
        <v>2</v>
      </c>
      <c r="EY10" s="271"/>
      <c r="EZ10" s="271"/>
      <c r="FA10" s="296"/>
      <c r="FB10" s="297" t="s">
        <v>806</v>
      </c>
      <c r="FC10" s="271" t="s">
        <v>2</v>
      </c>
      <c r="FD10" s="271"/>
      <c r="FE10" s="271"/>
      <c r="FF10" s="298"/>
      <c r="FG10" s="299" t="s">
        <v>806</v>
      </c>
      <c r="FH10" s="300" t="s">
        <v>2</v>
      </c>
      <c r="FI10" s="300"/>
      <c r="FJ10" s="300"/>
      <c r="FK10" s="296"/>
      <c r="FL10" s="293" t="s">
        <v>806</v>
      </c>
      <c r="FM10" s="271" t="s">
        <v>2</v>
      </c>
      <c r="FN10" s="271"/>
      <c r="FO10" s="271"/>
      <c r="FP10" s="1"/>
      <c r="FQ10" s="295" t="s">
        <v>806</v>
      </c>
      <c r="FR10" s="271" t="s">
        <v>2</v>
      </c>
      <c r="FS10" s="271"/>
      <c r="FT10" s="271"/>
      <c r="FU10" s="296"/>
      <c r="FV10" s="297" t="s">
        <v>806</v>
      </c>
      <c r="FW10" s="271" t="s">
        <v>2</v>
      </c>
      <c r="FX10" s="271"/>
      <c r="FY10" s="271"/>
      <c r="FZ10" s="298"/>
      <c r="GA10" s="299" t="s">
        <v>806</v>
      </c>
      <c r="GB10" s="300" t="s">
        <v>2</v>
      </c>
      <c r="GC10" s="300"/>
      <c r="GD10" s="300"/>
      <c r="GE10" s="296"/>
      <c r="GF10" s="293" t="s">
        <v>806</v>
      </c>
      <c r="GG10" s="271" t="s">
        <v>2</v>
      </c>
      <c r="GH10" s="271"/>
      <c r="GI10" s="271"/>
      <c r="GJ10" s="1"/>
      <c r="GK10" s="295" t="s">
        <v>806</v>
      </c>
      <c r="GL10" s="271" t="s">
        <v>2</v>
      </c>
      <c r="GM10" s="271"/>
      <c r="GN10" s="271"/>
      <c r="GO10" s="296"/>
      <c r="GP10" s="297" t="s">
        <v>806</v>
      </c>
      <c r="GQ10" s="271" t="s">
        <v>2</v>
      </c>
      <c r="GR10" s="271"/>
      <c r="GS10" s="271"/>
      <c r="GT10" s="298"/>
      <c r="GU10" s="299" t="s">
        <v>806</v>
      </c>
      <c r="GV10" s="300" t="s">
        <v>2</v>
      </c>
      <c r="GW10" s="300"/>
      <c r="GX10" s="300"/>
    </row>
    <row r="11" customFormat="false" ht="21" hidden="false" customHeight="false" outlineLevel="0" collapsed="false">
      <c r="B11" s="262"/>
      <c r="C11" s="301"/>
      <c r="D11" s="302"/>
      <c r="E11" s="303"/>
      <c r="F11" s="304"/>
      <c r="G11" s="252"/>
      <c r="H11" s="305"/>
      <c r="I11" s="306"/>
      <c r="J11" s="307"/>
      <c r="K11" s="308"/>
      <c r="L11" s="262"/>
      <c r="M11" s="305"/>
      <c r="N11" s="306"/>
      <c r="O11" s="307"/>
      <c r="P11" s="307"/>
      <c r="Q11" s="296"/>
      <c r="R11" s="305"/>
      <c r="S11" s="306"/>
      <c r="T11" s="307"/>
      <c r="U11" s="307"/>
      <c r="V11" s="298"/>
      <c r="W11" s="305"/>
      <c r="X11" s="306"/>
      <c r="Y11" s="307"/>
      <c r="Z11" s="307"/>
      <c r="AA11" s="296"/>
      <c r="AB11" s="305"/>
      <c r="AC11" s="306"/>
      <c r="AD11" s="307"/>
      <c r="AE11" s="308"/>
      <c r="AF11" s="262"/>
      <c r="AG11" s="305"/>
      <c r="AH11" s="306"/>
      <c r="AI11" s="307"/>
      <c r="AJ11" s="307"/>
      <c r="AK11" s="296"/>
      <c r="AL11" s="305"/>
      <c r="AM11" s="306"/>
      <c r="AN11" s="307"/>
      <c r="AO11" s="307"/>
      <c r="AP11" s="298"/>
      <c r="AQ11" s="305"/>
      <c r="AR11" s="306"/>
      <c r="AS11" s="307"/>
      <c r="AT11" s="307"/>
      <c r="AU11" s="296"/>
      <c r="AV11" s="305"/>
      <c r="AW11" s="306"/>
      <c r="AX11" s="307"/>
      <c r="AY11" s="308"/>
      <c r="AZ11" s="262"/>
      <c r="BA11" s="305"/>
      <c r="BB11" s="306"/>
      <c r="BC11" s="307"/>
      <c r="BD11" s="307"/>
      <c r="BE11" s="296"/>
      <c r="BF11" s="305"/>
      <c r="BG11" s="306"/>
      <c r="BH11" s="307"/>
      <c r="BI11" s="307"/>
      <c r="BJ11" s="298"/>
      <c r="BK11" s="305"/>
      <c r="BL11" s="306"/>
      <c r="BM11" s="307"/>
      <c r="BN11" s="307"/>
      <c r="BO11" s="296"/>
      <c r="BP11" s="305"/>
      <c r="BQ11" s="306"/>
      <c r="BR11" s="307"/>
      <c r="BS11" s="308"/>
      <c r="BT11" s="262"/>
      <c r="BU11" s="305"/>
      <c r="BV11" s="306"/>
      <c r="BW11" s="307"/>
      <c r="BX11" s="307"/>
      <c r="BY11" s="296"/>
      <c r="BZ11" s="305"/>
      <c r="CA11" s="306"/>
      <c r="CB11" s="307"/>
      <c r="CC11" s="307"/>
      <c r="CD11" s="298"/>
      <c r="CE11" s="305"/>
      <c r="CF11" s="306"/>
      <c r="CG11" s="307"/>
      <c r="CH11" s="307"/>
      <c r="CI11" s="296"/>
      <c r="CJ11" s="305"/>
      <c r="CK11" s="306"/>
      <c r="CL11" s="307"/>
      <c r="CM11" s="308"/>
      <c r="CN11" s="262"/>
      <c r="CO11" s="305"/>
      <c r="CP11" s="306"/>
      <c r="CQ11" s="307"/>
      <c r="CR11" s="307"/>
      <c r="CS11" s="296"/>
      <c r="CT11" s="305"/>
      <c r="CU11" s="306"/>
      <c r="CV11" s="307"/>
      <c r="CW11" s="307"/>
      <c r="CX11" s="298"/>
      <c r="CY11" s="305"/>
      <c r="CZ11" s="306"/>
      <c r="DA11" s="307"/>
      <c r="DB11" s="307"/>
      <c r="DC11" s="296"/>
      <c r="DD11" s="305"/>
      <c r="DE11" s="306"/>
      <c r="DF11" s="307"/>
      <c r="DG11" s="308"/>
      <c r="DH11" s="262"/>
      <c r="DI11" s="305"/>
      <c r="DJ11" s="306"/>
      <c r="DK11" s="307"/>
      <c r="DL11" s="307"/>
      <c r="DM11" s="296"/>
      <c r="DN11" s="305"/>
      <c r="DO11" s="306"/>
      <c r="DP11" s="307"/>
      <c r="DQ11" s="307"/>
      <c r="DR11" s="298"/>
      <c r="DS11" s="305"/>
      <c r="DT11" s="306"/>
      <c r="DU11" s="307"/>
      <c r="DV11" s="307"/>
      <c r="DW11" s="296"/>
      <c r="DX11" s="305"/>
      <c r="DY11" s="306"/>
      <c r="DZ11" s="307"/>
      <c r="EA11" s="308"/>
      <c r="EB11" s="262"/>
      <c r="EC11" s="305"/>
      <c r="ED11" s="306"/>
      <c r="EE11" s="307"/>
      <c r="EF11" s="307"/>
      <c r="EG11" s="296"/>
      <c r="EH11" s="305"/>
      <c r="EI11" s="306"/>
      <c r="EJ11" s="307"/>
      <c r="EK11" s="307"/>
      <c r="EL11" s="298"/>
      <c r="EM11" s="305"/>
      <c r="EN11" s="306"/>
      <c r="EO11" s="307"/>
      <c r="EP11" s="307"/>
      <c r="EQ11" s="296"/>
      <c r="ER11" s="305"/>
      <c r="ES11" s="306"/>
      <c r="ET11" s="307"/>
      <c r="EU11" s="308"/>
      <c r="EV11" s="262"/>
      <c r="EW11" s="305"/>
      <c r="EX11" s="306"/>
      <c r="EY11" s="307"/>
      <c r="EZ11" s="307"/>
      <c r="FA11" s="296"/>
      <c r="FB11" s="305"/>
      <c r="FC11" s="306"/>
      <c r="FD11" s="307"/>
      <c r="FE11" s="307"/>
      <c r="FF11" s="298"/>
      <c r="FG11" s="305"/>
      <c r="FH11" s="306"/>
      <c r="FI11" s="307"/>
      <c r="FJ11" s="307"/>
      <c r="FK11" s="296"/>
      <c r="FL11" s="305"/>
      <c r="FM11" s="306"/>
      <c r="FN11" s="307"/>
      <c r="FO11" s="308"/>
      <c r="FP11" s="262"/>
      <c r="FQ11" s="305"/>
      <c r="FR11" s="306"/>
      <c r="FS11" s="307"/>
      <c r="FT11" s="307"/>
      <c r="FU11" s="296"/>
      <c r="FV11" s="305"/>
      <c r="FW11" s="306"/>
      <c r="FX11" s="307"/>
      <c r="FY11" s="307"/>
      <c r="FZ11" s="298"/>
      <c r="GA11" s="305"/>
      <c r="GB11" s="306"/>
      <c r="GC11" s="307"/>
      <c r="GD11" s="307"/>
      <c r="GE11" s="296"/>
      <c r="GF11" s="305"/>
      <c r="GG11" s="306"/>
      <c r="GH11" s="307"/>
      <c r="GI11" s="308"/>
      <c r="GJ11" s="262"/>
      <c r="GK11" s="305"/>
      <c r="GL11" s="306"/>
      <c r="GM11" s="307"/>
      <c r="GN11" s="307"/>
      <c r="GO11" s="296"/>
      <c r="GP11" s="305"/>
      <c r="GQ11" s="306"/>
      <c r="GR11" s="307"/>
      <c r="GS11" s="307"/>
      <c r="GT11" s="298"/>
      <c r="GU11" s="305"/>
      <c r="GV11" s="306"/>
      <c r="GW11" s="307"/>
      <c r="GX11" s="307"/>
    </row>
    <row r="12" customFormat="false" ht="46.5" hidden="false" customHeight="true" outlineLevel="0" collapsed="false">
      <c r="B12" s="309"/>
      <c r="C12" s="310"/>
      <c r="D12" s="310"/>
      <c r="E12" s="311"/>
      <c r="F12" s="312"/>
      <c r="G12" s="313" t="s">
        <v>807</v>
      </c>
      <c r="H12" s="314" t="s">
        <v>808</v>
      </c>
      <c r="I12" s="314"/>
      <c r="J12" s="315" t="s">
        <v>97</v>
      </c>
      <c r="K12" s="315" t="s">
        <v>809</v>
      </c>
      <c r="M12" s="316" t="s">
        <v>808</v>
      </c>
      <c r="N12" s="316"/>
      <c r="O12" s="317" t="s">
        <v>97</v>
      </c>
      <c r="P12" s="316" t="s">
        <v>809</v>
      </c>
      <c r="R12" s="318" t="s">
        <v>808</v>
      </c>
      <c r="S12" s="318"/>
      <c r="T12" s="319" t="s">
        <v>97</v>
      </c>
      <c r="U12" s="318" t="s">
        <v>809</v>
      </c>
      <c r="W12" s="320" t="s">
        <v>810</v>
      </c>
      <c r="X12" s="320"/>
      <c r="Y12" s="321" t="s">
        <v>97</v>
      </c>
      <c r="Z12" s="320" t="s">
        <v>809</v>
      </c>
      <c r="AB12" s="314" t="s">
        <v>810</v>
      </c>
      <c r="AC12" s="314"/>
      <c r="AD12" s="315" t="s">
        <v>97</v>
      </c>
      <c r="AE12" s="314" t="s">
        <v>809</v>
      </c>
      <c r="AG12" s="316" t="s">
        <v>808</v>
      </c>
      <c r="AH12" s="316"/>
      <c r="AI12" s="317" t="s">
        <v>97</v>
      </c>
      <c r="AJ12" s="316" t="s">
        <v>809</v>
      </c>
      <c r="AL12" s="318" t="s">
        <v>808</v>
      </c>
      <c r="AM12" s="318"/>
      <c r="AN12" s="319" t="s">
        <v>97</v>
      </c>
      <c r="AO12" s="319" t="s">
        <v>809</v>
      </c>
      <c r="AQ12" s="320" t="s">
        <v>810</v>
      </c>
      <c r="AR12" s="320"/>
      <c r="AS12" s="321" t="s">
        <v>97</v>
      </c>
      <c r="AT12" s="320" t="s">
        <v>809</v>
      </c>
      <c r="AV12" s="314" t="s">
        <v>810</v>
      </c>
      <c r="AW12" s="314"/>
      <c r="AX12" s="315" t="s">
        <v>97</v>
      </c>
      <c r="AY12" s="314" t="s">
        <v>809</v>
      </c>
      <c r="BA12" s="316" t="s">
        <v>810</v>
      </c>
      <c r="BB12" s="316"/>
      <c r="BC12" s="317" t="s">
        <v>97</v>
      </c>
      <c r="BD12" s="316" t="s">
        <v>809</v>
      </c>
      <c r="BF12" s="318" t="s">
        <v>810</v>
      </c>
      <c r="BG12" s="318"/>
      <c r="BH12" s="319" t="s">
        <v>97</v>
      </c>
      <c r="BI12" s="318" t="s">
        <v>809</v>
      </c>
      <c r="BK12" s="320" t="s">
        <v>808</v>
      </c>
      <c r="BL12" s="320"/>
      <c r="BM12" s="321" t="s">
        <v>97</v>
      </c>
      <c r="BN12" s="320" t="s">
        <v>809</v>
      </c>
      <c r="BP12" s="314" t="s">
        <v>808</v>
      </c>
      <c r="BQ12" s="314"/>
      <c r="BR12" s="315" t="s">
        <v>97</v>
      </c>
      <c r="BS12" s="314" t="s">
        <v>809</v>
      </c>
      <c r="BU12" s="316" t="s">
        <v>808</v>
      </c>
      <c r="BV12" s="316"/>
      <c r="BW12" s="317" t="s">
        <v>97</v>
      </c>
      <c r="BX12" s="316" t="s">
        <v>809</v>
      </c>
      <c r="BZ12" s="318" t="s">
        <v>808</v>
      </c>
      <c r="CA12" s="318"/>
      <c r="CB12" s="319" t="s">
        <v>97</v>
      </c>
      <c r="CC12" s="318" t="s">
        <v>809</v>
      </c>
      <c r="CE12" s="320" t="s">
        <v>808</v>
      </c>
      <c r="CF12" s="320"/>
      <c r="CG12" s="321" t="s">
        <v>97</v>
      </c>
      <c r="CH12" s="320" t="s">
        <v>809</v>
      </c>
      <c r="CJ12" s="314" t="s">
        <v>808</v>
      </c>
      <c r="CK12" s="314"/>
      <c r="CL12" s="315" t="s">
        <v>97</v>
      </c>
      <c r="CM12" s="314" t="s">
        <v>809</v>
      </c>
      <c r="CO12" s="316" t="s">
        <v>810</v>
      </c>
      <c r="CP12" s="316"/>
      <c r="CQ12" s="317" t="s">
        <v>97</v>
      </c>
      <c r="CR12" s="316" t="s">
        <v>809</v>
      </c>
      <c r="CT12" s="318" t="s">
        <v>810</v>
      </c>
      <c r="CU12" s="318"/>
      <c r="CV12" s="319" t="s">
        <v>97</v>
      </c>
      <c r="CW12" s="318" t="s">
        <v>809</v>
      </c>
      <c r="CY12" s="320" t="s">
        <v>810</v>
      </c>
      <c r="CZ12" s="320"/>
      <c r="DA12" s="321" t="s">
        <v>97</v>
      </c>
      <c r="DB12" s="320" t="s">
        <v>809</v>
      </c>
      <c r="DD12" s="314" t="s">
        <v>810</v>
      </c>
      <c r="DE12" s="314"/>
      <c r="DF12" s="315" t="s">
        <v>97</v>
      </c>
      <c r="DG12" s="314" t="s">
        <v>809</v>
      </c>
      <c r="DI12" s="316" t="s">
        <v>810</v>
      </c>
      <c r="DJ12" s="316"/>
      <c r="DK12" s="317" t="s">
        <v>97</v>
      </c>
      <c r="DL12" s="316" t="s">
        <v>809</v>
      </c>
      <c r="DN12" s="318" t="s">
        <v>810</v>
      </c>
      <c r="DO12" s="318"/>
      <c r="DP12" s="319" t="s">
        <v>97</v>
      </c>
      <c r="DQ12" s="318" t="s">
        <v>809</v>
      </c>
      <c r="DS12" s="320" t="s">
        <v>808</v>
      </c>
      <c r="DT12" s="320"/>
      <c r="DU12" s="321" t="s">
        <v>97</v>
      </c>
      <c r="DV12" s="320" t="s">
        <v>809</v>
      </c>
      <c r="DX12" s="314" t="s">
        <v>808</v>
      </c>
      <c r="DY12" s="314"/>
      <c r="DZ12" s="315" t="s">
        <v>97</v>
      </c>
      <c r="EA12" s="314" t="s">
        <v>809</v>
      </c>
      <c r="EC12" s="316" t="s">
        <v>808</v>
      </c>
      <c r="ED12" s="316"/>
      <c r="EE12" s="317" t="s">
        <v>97</v>
      </c>
      <c r="EF12" s="316" t="s">
        <v>809</v>
      </c>
      <c r="EH12" s="318" t="s">
        <v>810</v>
      </c>
      <c r="EI12" s="318"/>
      <c r="EJ12" s="319" t="s">
        <v>97</v>
      </c>
      <c r="EK12" s="318" t="s">
        <v>809</v>
      </c>
      <c r="EM12" s="320" t="s">
        <v>810</v>
      </c>
      <c r="EN12" s="320"/>
      <c r="EO12" s="321" t="s">
        <v>97</v>
      </c>
      <c r="EP12" s="320" t="s">
        <v>809</v>
      </c>
      <c r="ER12" s="314" t="s">
        <v>810</v>
      </c>
      <c r="ES12" s="314"/>
      <c r="ET12" s="315" t="s">
        <v>97</v>
      </c>
      <c r="EU12" s="314" t="s">
        <v>809</v>
      </c>
      <c r="EW12" s="316" t="s">
        <v>810</v>
      </c>
      <c r="EX12" s="316"/>
      <c r="EY12" s="317" t="s">
        <v>97</v>
      </c>
      <c r="EZ12" s="316" t="s">
        <v>809</v>
      </c>
      <c r="FB12" s="318" t="s">
        <v>810</v>
      </c>
      <c r="FC12" s="318"/>
      <c r="FD12" s="319" t="s">
        <v>97</v>
      </c>
      <c r="FE12" s="318" t="s">
        <v>809</v>
      </c>
      <c r="FG12" s="320" t="s">
        <v>810</v>
      </c>
      <c r="FH12" s="320"/>
      <c r="FI12" s="321" t="s">
        <v>97</v>
      </c>
      <c r="FJ12" s="320" t="s">
        <v>809</v>
      </c>
      <c r="FL12" s="314" t="s">
        <v>810</v>
      </c>
      <c r="FM12" s="314"/>
      <c r="FN12" s="315" t="s">
        <v>97</v>
      </c>
      <c r="FO12" s="314" t="s">
        <v>809</v>
      </c>
      <c r="FQ12" s="316" t="s">
        <v>810</v>
      </c>
      <c r="FR12" s="316"/>
      <c r="FS12" s="317" t="s">
        <v>97</v>
      </c>
      <c r="FT12" s="316" t="s">
        <v>809</v>
      </c>
      <c r="FV12" s="318" t="s">
        <v>810</v>
      </c>
      <c r="FW12" s="318"/>
      <c r="FX12" s="319" t="s">
        <v>97</v>
      </c>
      <c r="FY12" s="318" t="s">
        <v>809</v>
      </c>
      <c r="GA12" s="322" t="s">
        <v>810</v>
      </c>
      <c r="GB12" s="322"/>
      <c r="GC12" s="321" t="s">
        <v>97</v>
      </c>
      <c r="GD12" s="320" t="s">
        <v>809</v>
      </c>
      <c r="GF12" s="314" t="s">
        <v>810</v>
      </c>
      <c r="GG12" s="314"/>
      <c r="GH12" s="315" t="s">
        <v>97</v>
      </c>
      <c r="GI12" s="314" t="s">
        <v>809</v>
      </c>
      <c r="GK12" s="316" t="s">
        <v>810</v>
      </c>
      <c r="GL12" s="316"/>
      <c r="GM12" s="317" t="s">
        <v>97</v>
      </c>
      <c r="GN12" s="316" t="s">
        <v>809</v>
      </c>
      <c r="GP12" s="318" t="s">
        <v>810</v>
      </c>
      <c r="GQ12" s="318"/>
      <c r="GR12" s="319" t="s">
        <v>97</v>
      </c>
      <c r="GS12" s="318" t="s">
        <v>809</v>
      </c>
      <c r="GU12" s="320" t="s">
        <v>810</v>
      </c>
      <c r="GV12" s="320"/>
      <c r="GW12" s="321" t="s">
        <v>97</v>
      </c>
      <c r="GX12" s="320" t="s">
        <v>809</v>
      </c>
    </row>
    <row r="13" customFormat="false" ht="15.75" hidden="false" customHeight="false" outlineLevel="0" collapsed="false">
      <c r="B13" s="323"/>
      <c r="C13" s="324"/>
      <c r="D13" s="324"/>
      <c r="E13" s="325"/>
      <c r="F13" s="326"/>
      <c r="G13" s="327" t="s">
        <v>811</v>
      </c>
      <c r="H13" s="328"/>
      <c r="I13" s="328"/>
      <c r="J13" s="329"/>
      <c r="K13" s="330"/>
      <c r="M13" s="328"/>
      <c r="N13" s="328"/>
      <c r="O13" s="329"/>
      <c r="P13" s="330"/>
      <c r="R13" s="328"/>
      <c r="S13" s="328"/>
      <c r="T13" s="329"/>
      <c r="U13" s="330"/>
      <c r="W13" s="328"/>
      <c r="X13" s="328"/>
      <c r="Y13" s="329"/>
      <c r="Z13" s="330"/>
      <c r="AB13" s="328"/>
      <c r="AC13" s="328"/>
      <c r="AD13" s="329"/>
      <c r="AE13" s="330"/>
      <c r="AG13" s="328"/>
      <c r="AH13" s="328"/>
      <c r="AI13" s="329"/>
      <c r="AJ13" s="330"/>
      <c r="AL13" s="328"/>
      <c r="AM13" s="328"/>
      <c r="AN13" s="329"/>
      <c r="AO13" s="331"/>
      <c r="AQ13" s="328"/>
      <c r="AR13" s="328"/>
      <c r="AS13" s="329"/>
      <c r="AT13" s="330"/>
      <c r="AV13" s="328"/>
      <c r="AW13" s="328"/>
      <c r="AX13" s="329"/>
      <c r="AY13" s="330"/>
      <c r="BA13" s="328"/>
      <c r="BB13" s="328"/>
      <c r="BC13" s="329"/>
      <c r="BD13" s="330"/>
      <c r="BF13" s="328"/>
      <c r="BG13" s="328"/>
      <c r="BH13" s="329"/>
      <c r="BI13" s="330"/>
      <c r="BK13" s="328"/>
      <c r="BL13" s="328"/>
      <c r="BM13" s="329"/>
      <c r="BN13" s="330"/>
      <c r="BP13" s="328"/>
      <c r="BQ13" s="328"/>
      <c r="BR13" s="329"/>
      <c r="BS13" s="330"/>
      <c r="BU13" s="328"/>
      <c r="BV13" s="328"/>
      <c r="BW13" s="329"/>
      <c r="BX13" s="330"/>
      <c r="BZ13" s="328"/>
      <c r="CA13" s="328"/>
      <c r="CB13" s="329"/>
      <c r="CC13" s="330"/>
      <c r="CE13" s="328"/>
      <c r="CF13" s="328"/>
      <c r="CG13" s="329"/>
      <c r="CH13" s="330"/>
      <c r="CJ13" s="328"/>
      <c r="CK13" s="328"/>
      <c r="CL13" s="329"/>
      <c r="CM13" s="330"/>
      <c r="CO13" s="328"/>
      <c r="CP13" s="328"/>
      <c r="CQ13" s="329"/>
      <c r="CR13" s="330"/>
      <c r="CT13" s="328"/>
      <c r="CU13" s="328"/>
      <c r="CV13" s="329"/>
      <c r="CW13" s="330"/>
      <c r="CY13" s="328"/>
      <c r="CZ13" s="328"/>
      <c r="DA13" s="329"/>
      <c r="DB13" s="330"/>
      <c r="DD13" s="328"/>
      <c r="DE13" s="328"/>
      <c r="DF13" s="329"/>
      <c r="DG13" s="330"/>
      <c r="DI13" s="328"/>
      <c r="DJ13" s="328"/>
      <c r="DK13" s="329"/>
      <c r="DL13" s="330"/>
      <c r="DN13" s="328"/>
      <c r="DO13" s="328"/>
      <c r="DP13" s="329"/>
      <c r="DQ13" s="330"/>
      <c r="DS13" s="328"/>
      <c r="DT13" s="328"/>
      <c r="DU13" s="329"/>
      <c r="DV13" s="330"/>
      <c r="DX13" s="328"/>
      <c r="DY13" s="328"/>
      <c r="DZ13" s="329"/>
      <c r="EA13" s="330"/>
      <c r="EC13" s="328"/>
      <c r="ED13" s="328"/>
      <c r="EE13" s="329"/>
      <c r="EF13" s="330"/>
      <c r="EH13" s="328"/>
      <c r="EI13" s="328"/>
      <c r="EJ13" s="329"/>
      <c r="EK13" s="330"/>
      <c r="EM13" s="328"/>
      <c r="EN13" s="328"/>
      <c r="EO13" s="329"/>
      <c r="EP13" s="330"/>
      <c r="ER13" s="328"/>
      <c r="ES13" s="328"/>
      <c r="ET13" s="329"/>
      <c r="EU13" s="330"/>
      <c r="EW13" s="328"/>
      <c r="EX13" s="328"/>
      <c r="EY13" s="329"/>
      <c r="EZ13" s="330"/>
      <c r="FB13" s="328"/>
      <c r="FC13" s="328"/>
      <c r="FD13" s="329"/>
      <c r="FE13" s="330"/>
      <c r="FG13" s="328"/>
      <c r="FH13" s="328"/>
      <c r="FI13" s="329"/>
      <c r="FJ13" s="330"/>
      <c r="FL13" s="328"/>
      <c r="FM13" s="328"/>
      <c r="FN13" s="329"/>
      <c r="FO13" s="330"/>
      <c r="FQ13" s="328"/>
      <c r="FR13" s="328"/>
      <c r="FS13" s="329"/>
      <c r="FT13" s="330"/>
      <c r="FV13" s="328"/>
      <c r="FW13" s="328"/>
      <c r="FX13" s="329"/>
      <c r="FY13" s="330"/>
      <c r="GA13" s="328"/>
      <c r="GB13" s="328"/>
      <c r="GC13" s="329"/>
      <c r="GD13" s="330"/>
      <c r="GF13" s="328"/>
      <c r="GG13" s="328"/>
      <c r="GH13" s="329"/>
      <c r="GI13" s="330"/>
      <c r="GK13" s="328"/>
      <c r="GL13" s="328"/>
      <c r="GM13" s="329"/>
      <c r="GN13" s="330"/>
      <c r="GP13" s="328"/>
      <c r="GQ13" s="328"/>
      <c r="GR13" s="329"/>
      <c r="GS13" s="330"/>
      <c r="GU13" s="328"/>
      <c r="GV13" s="328"/>
      <c r="GW13" s="329"/>
      <c r="GX13" s="330"/>
    </row>
    <row r="14" customFormat="false" ht="15.75" hidden="false" customHeight="false" outlineLevel="0" collapsed="false">
      <c r="B14" s="323"/>
      <c r="C14" s="324"/>
      <c r="D14" s="324"/>
      <c r="E14" s="325"/>
      <c r="F14" s="326"/>
      <c r="G14" s="327" t="s">
        <v>812</v>
      </c>
      <c r="H14" s="328"/>
      <c r="I14" s="328"/>
      <c r="J14" s="329"/>
      <c r="K14" s="330"/>
      <c r="M14" s="328"/>
      <c r="N14" s="328"/>
      <c r="O14" s="329"/>
      <c r="P14" s="330"/>
      <c r="R14" s="328"/>
      <c r="S14" s="328"/>
      <c r="T14" s="329"/>
      <c r="U14" s="330"/>
      <c r="W14" s="328"/>
      <c r="X14" s="328"/>
      <c r="Y14" s="329"/>
      <c r="Z14" s="330"/>
      <c r="AB14" s="328"/>
      <c r="AC14" s="328"/>
      <c r="AD14" s="329"/>
      <c r="AE14" s="330"/>
      <c r="AG14" s="328"/>
      <c r="AH14" s="328"/>
      <c r="AI14" s="329"/>
      <c r="AJ14" s="330"/>
      <c r="AL14" s="328"/>
      <c r="AM14" s="328"/>
      <c r="AN14" s="329"/>
      <c r="AO14" s="332"/>
      <c r="AQ14" s="328"/>
      <c r="AR14" s="328"/>
      <c r="AS14" s="329"/>
      <c r="AT14" s="330"/>
      <c r="AV14" s="328"/>
      <c r="AW14" s="328"/>
      <c r="AX14" s="329"/>
      <c r="AY14" s="330"/>
      <c r="BA14" s="328"/>
      <c r="BB14" s="328"/>
      <c r="BC14" s="329"/>
      <c r="BD14" s="330"/>
      <c r="BF14" s="328"/>
      <c r="BG14" s="328"/>
      <c r="BH14" s="329"/>
      <c r="BI14" s="330"/>
      <c r="BK14" s="328"/>
      <c r="BL14" s="328"/>
      <c r="BM14" s="329"/>
      <c r="BN14" s="330"/>
      <c r="BP14" s="328"/>
      <c r="BQ14" s="328"/>
      <c r="BR14" s="329"/>
      <c r="BS14" s="330"/>
      <c r="BU14" s="328"/>
      <c r="BV14" s="328"/>
      <c r="BW14" s="329"/>
      <c r="BX14" s="330"/>
      <c r="BZ14" s="328"/>
      <c r="CA14" s="328"/>
      <c r="CB14" s="329"/>
      <c r="CC14" s="330"/>
      <c r="CE14" s="328"/>
      <c r="CF14" s="328"/>
      <c r="CG14" s="329"/>
      <c r="CH14" s="330"/>
      <c r="CJ14" s="328"/>
      <c r="CK14" s="328"/>
      <c r="CL14" s="329"/>
      <c r="CM14" s="330"/>
      <c r="CO14" s="328"/>
      <c r="CP14" s="328"/>
      <c r="CQ14" s="329"/>
      <c r="CR14" s="330"/>
      <c r="CT14" s="328"/>
      <c r="CU14" s="328"/>
      <c r="CV14" s="329"/>
      <c r="CW14" s="330"/>
      <c r="CY14" s="328"/>
      <c r="CZ14" s="328"/>
      <c r="DA14" s="329"/>
      <c r="DB14" s="330"/>
      <c r="DD14" s="328"/>
      <c r="DE14" s="328"/>
      <c r="DF14" s="329"/>
      <c r="DG14" s="330"/>
      <c r="DI14" s="328"/>
      <c r="DJ14" s="328"/>
      <c r="DK14" s="329"/>
      <c r="DL14" s="330"/>
      <c r="DN14" s="328"/>
      <c r="DO14" s="328"/>
      <c r="DP14" s="329"/>
      <c r="DQ14" s="330"/>
      <c r="DS14" s="328"/>
      <c r="DT14" s="328"/>
      <c r="DU14" s="329"/>
      <c r="DV14" s="330"/>
      <c r="DX14" s="328"/>
      <c r="DY14" s="328"/>
      <c r="DZ14" s="329"/>
      <c r="EA14" s="330"/>
      <c r="EC14" s="328"/>
      <c r="ED14" s="328"/>
      <c r="EE14" s="329"/>
      <c r="EF14" s="330"/>
      <c r="EH14" s="328"/>
      <c r="EI14" s="328"/>
      <c r="EJ14" s="329"/>
      <c r="EK14" s="330"/>
      <c r="EM14" s="328"/>
      <c r="EN14" s="328"/>
      <c r="EO14" s="329"/>
      <c r="EP14" s="330"/>
      <c r="ER14" s="328"/>
      <c r="ES14" s="328"/>
      <c r="ET14" s="329"/>
      <c r="EU14" s="330"/>
      <c r="EW14" s="328"/>
      <c r="EX14" s="328"/>
      <c r="EY14" s="329"/>
      <c r="EZ14" s="330"/>
      <c r="FB14" s="328"/>
      <c r="FC14" s="328"/>
      <c r="FD14" s="329"/>
      <c r="FE14" s="330"/>
      <c r="FG14" s="328"/>
      <c r="FH14" s="328"/>
      <c r="FI14" s="329"/>
      <c r="FJ14" s="330"/>
      <c r="FL14" s="328"/>
      <c r="FM14" s="328"/>
      <c r="FN14" s="329"/>
      <c r="FO14" s="330"/>
      <c r="FQ14" s="328"/>
      <c r="FR14" s="328"/>
      <c r="FS14" s="329"/>
      <c r="FT14" s="330"/>
      <c r="FV14" s="328"/>
      <c r="FW14" s="328"/>
      <c r="FX14" s="329"/>
      <c r="FY14" s="330"/>
      <c r="GA14" s="328"/>
      <c r="GB14" s="328"/>
      <c r="GC14" s="329"/>
      <c r="GD14" s="330"/>
      <c r="GF14" s="328"/>
      <c r="GG14" s="328"/>
      <c r="GH14" s="329"/>
      <c r="GI14" s="330"/>
      <c r="GK14" s="328"/>
      <c r="GL14" s="328"/>
      <c r="GM14" s="329"/>
      <c r="GN14" s="330"/>
      <c r="GP14" s="328"/>
      <c r="GQ14" s="328"/>
      <c r="GR14" s="329"/>
      <c r="GS14" s="330"/>
      <c r="GU14" s="328"/>
      <c r="GV14" s="328"/>
      <c r="GW14" s="329"/>
      <c r="GX14" s="330"/>
    </row>
    <row r="15" customFormat="false" ht="15.75" hidden="false" customHeight="false" outlineLevel="0" collapsed="false">
      <c r="B15" s="323"/>
      <c r="C15" s="324"/>
      <c r="D15" s="324"/>
      <c r="E15" s="325"/>
      <c r="G15" s="327" t="s">
        <v>96</v>
      </c>
      <c r="H15" s="328"/>
      <c r="I15" s="328"/>
      <c r="J15" s="329"/>
      <c r="K15" s="330"/>
      <c r="M15" s="328"/>
      <c r="N15" s="328"/>
      <c r="O15" s="329"/>
      <c r="P15" s="330"/>
      <c r="R15" s="328"/>
      <c r="S15" s="328"/>
      <c r="T15" s="329"/>
      <c r="U15" s="330"/>
      <c r="W15" s="328"/>
      <c r="X15" s="328"/>
      <c r="Y15" s="329"/>
      <c r="Z15" s="330"/>
      <c r="AB15" s="328"/>
      <c r="AC15" s="328"/>
      <c r="AD15" s="329"/>
      <c r="AE15" s="330"/>
      <c r="AG15" s="328"/>
      <c r="AH15" s="328"/>
      <c r="AI15" s="329"/>
      <c r="AJ15" s="330"/>
      <c r="AL15" s="328"/>
      <c r="AM15" s="328"/>
      <c r="AN15" s="329"/>
      <c r="AO15" s="331"/>
      <c r="AQ15" s="328"/>
      <c r="AR15" s="328"/>
      <c r="AS15" s="329"/>
      <c r="AT15" s="330"/>
      <c r="AV15" s="328"/>
      <c r="AW15" s="328"/>
      <c r="AX15" s="329"/>
      <c r="AY15" s="330"/>
      <c r="BA15" s="328"/>
      <c r="BB15" s="328"/>
      <c r="BC15" s="329"/>
      <c r="BD15" s="330"/>
      <c r="BF15" s="328"/>
      <c r="BG15" s="328"/>
      <c r="BH15" s="329"/>
      <c r="BI15" s="330"/>
      <c r="BK15" s="328"/>
      <c r="BL15" s="328"/>
      <c r="BM15" s="329"/>
      <c r="BN15" s="330"/>
      <c r="BP15" s="328"/>
      <c r="BQ15" s="328"/>
      <c r="BR15" s="329"/>
      <c r="BS15" s="330"/>
      <c r="BU15" s="328"/>
      <c r="BV15" s="328"/>
      <c r="BW15" s="329"/>
      <c r="BX15" s="330"/>
      <c r="BZ15" s="328"/>
      <c r="CA15" s="328"/>
      <c r="CB15" s="329"/>
      <c r="CC15" s="330"/>
      <c r="CE15" s="328"/>
      <c r="CF15" s="328"/>
      <c r="CG15" s="329"/>
      <c r="CH15" s="330"/>
      <c r="CJ15" s="328"/>
      <c r="CK15" s="328"/>
      <c r="CL15" s="329"/>
      <c r="CM15" s="330"/>
      <c r="CO15" s="328"/>
      <c r="CP15" s="328"/>
      <c r="CQ15" s="329"/>
      <c r="CR15" s="330"/>
      <c r="CT15" s="328"/>
      <c r="CU15" s="328"/>
      <c r="CV15" s="329"/>
      <c r="CW15" s="330"/>
      <c r="CY15" s="328"/>
      <c r="CZ15" s="328"/>
      <c r="DA15" s="329"/>
      <c r="DB15" s="330"/>
      <c r="DD15" s="328"/>
      <c r="DE15" s="328"/>
      <c r="DF15" s="329"/>
      <c r="DG15" s="330"/>
      <c r="DI15" s="328"/>
      <c r="DJ15" s="328"/>
      <c r="DK15" s="329"/>
      <c r="DL15" s="330"/>
      <c r="DN15" s="328"/>
      <c r="DO15" s="328"/>
      <c r="DP15" s="329"/>
      <c r="DQ15" s="330"/>
      <c r="DS15" s="328"/>
      <c r="DT15" s="328"/>
      <c r="DU15" s="329"/>
      <c r="DV15" s="330"/>
      <c r="DX15" s="328"/>
      <c r="DY15" s="328"/>
      <c r="DZ15" s="329"/>
      <c r="EA15" s="330"/>
      <c r="EC15" s="328"/>
      <c r="ED15" s="328"/>
      <c r="EE15" s="329"/>
      <c r="EF15" s="330"/>
      <c r="EH15" s="328"/>
      <c r="EI15" s="328"/>
      <c r="EJ15" s="329"/>
      <c r="EK15" s="330"/>
      <c r="EM15" s="328"/>
      <c r="EN15" s="328"/>
      <c r="EO15" s="329"/>
      <c r="EP15" s="330"/>
      <c r="ER15" s="328"/>
      <c r="ES15" s="328"/>
      <c r="ET15" s="329"/>
      <c r="EU15" s="330"/>
      <c r="EW15" s="328"/>
      <c r="EX15" s="328"/>
      <c r="EY15" s="329"/>
      <c r="EZ15" s="330"/>
      <c r="FB15" s="328"/>
      <c r="FC15" s="328"/>
      <c r="FD15" s="329"/>
      <c r="FE15" s="330"/>
      <c r="FG15" s="328"/>
      <c r="FH15" s="328"/>
      <c r="FI15" s="329"/>
      <c r="FJ15" s="330"/>
      <c r="FL15" s="328"/>
      <c r="FM15" s="328"/>
      <c r="FN15" s="329"/>
      <c r="FO15" s="330"/>
      <c r="FQ15" s="328"/>
      <c r="FR15" s="328"/>
      <c r="FS15" s="329"/>
      <c r="FT15" s="330"/>
      <c r="FV15" s="328"/>
      <c r="FW15" s="328"/>
      <c r="FX15" s="329"/>
      <c r="FY15" s="330"/>
      <c r="GA15" s="328"/>
      <c r="GB15" s="328"/>
      <c r="GC15" s="329"/>
      <c r="GD15" s="330"/>
      <c r="GF15" s="328"/>
      <c r="GG15" s="328"/>
      <c r="GH15" s="329"/>
      <c r="GI15" s="330"/>
      <c r="GK15" s="328"/>
      <c r="GL15" s="328"/>
      <c r="GM15" s="329"/>
      <c r="GN15" s="330"/>
      <c r="GP15" s="328"/>
      <c r="GQ15" s="328"/>
      <c r="GR15" s="329"/>
      <c r="GS15" s="330"/>
      <c r="GU15" s="328"/>
      <c r="GV15" s="328"/>
      <c r="GW15" s="329"/>
      <c r="GX15" s="330"/>
    </row>
    <row r="16" customFormat="false" ht="15.75" hidden="false" customHeight="false" outlineLevel="0" collapsed="false">
      <c r="B16" s="323"/>
      <c r="C16" s="324"/>
      <c r="D16" s="324"/>
      <c r="E16" s="325"/>
      <c r="F16" s="326"/>
      <c r="G16" s="327" t="s">
        <v>813</v>
      </c>
      <c r="H16" s="328"/>
      <c r="I16" s="328"/>
      <c r="J16" s="329"/>
      <c r="K16" s="330"/>
      <c r="M16" s="328"/>
      <c r="N16" s="328"/>
      <c r="O16" s="329"/>
      <c r="P16" s="330"/>
      <c r="R16" s="328"/>
      <c r="S16" s="328"/>
      <c r="T16" s="329"/>
      <c r="U16" s="330"/>
      <c r="W16" s="328"/>
      <c r="X16" s="328"/>
      <c r="Y16" s="329"/>
      <c r="Z16" s="330"/>
      <c r="AB16" s="328"/>
      <c r="AC16" s="328"/>
      <c r="AD16" s="329"/>
      <c r="AE16" s="330"/>
      <c r="AG16" s="328"/>
      <c r="AH16" s="328"/>
      <c r="AI16" s="329"/>
      <c r="AJ16" s="330"/>
      <c r="AL16" s="328"/>
      <c r="AM16" s="328"/>
      <c r="AN16" s="329"/>
      <c r="AO16" s="331"/>
      <c r="AQ16" s="328"/>
      <c r="AR16" s="328"/>
      <c r="AS16" s="329"/>
      <c r="AT16" s="330"/>
      <c r="AV16" s="328"/>
      <c r="AW16" s="328"/>
      <c r="AX16" s="329"/>
      <c r="AY16" s="330"/>
      <c r="BA16" s="328"/>
      <c r="BB16" s="328"/>
      <c r="BC16" s="329"/>
      <c r="BD16" s="330"/>
      <c r="BF16" s="328"/>
      <c r="BG16" s="328"/>
      <c r="BH16" s="329"/>
      <c r="BI16" s="330"/>
      <c r="BK16" s="328"/>
      <c r="BL16" s="328"/>
      <c r="BM16" s="329"/>
      <c r="BN16" s="330"/>
      <c r="BP16" s="328"/>
      <c r="BQ16" s="328"/>
      <c r="BR16" s="329"/>
      <c r="BS16" s="330"/>
      <c r="BU16" s="328"/>
      <c r="BV16" s="328"/>
      <c r="BW16" s="329"/>
      <c r="BX16" s="330"/>
      <c r="BZ16" s="328"/>
      <c r="CA16" s="328"/>
      <c r="CB16" s="329"/>
      <c r="CC16" s="330"/>
      <c r="CE16" s="328"/>
      <c r="CF16" s="328"/>
      <c r="CG16" s="329"/>
      <c r="CH16" s="330"/>
      <c r="CJ16" s="328"/>
      <c r="CK16" s="328"/>
      <c r="CL16" s="329"/>
      <c r="CM16" s="330"/>
      <c r="CO16" s="328"/>
      <c r="CP16" s="328"/>
      <c r="CQ16" s="329"/>
      <c r="CR16" s="330"/>
      <c r="CT16" s="328"/>
      <c r="CU16" s="328"/>
      <c r="CV16" s="329"/>
      <c r="CW16" s="330"/>
      <c r="CY16" s="328"/>
      <c r="CZ16" s="328"/>
      <c r="DA16" s="329"/>
      <c r="DB16" s="330"/>
      <c r="DD16" s="328"/>
      <c r="DE16" s="328"/>
      <c r="DF16" s="329"/>
      <c r="DG16" s="330"/>
      <c r="DI16" s="328"/>
      <c r="DJ16" s="328"/>
      <c r="DK16" s="329"/>
      <c r="DL16" s="330"/>
      <c r="DN16" s="328"/>
      <c r="DO16" s="328"/>
      <c r="DP16" s="329"/>
      <c r="DQ16" s="330"/>
      <c r="DS16" s="328"/>
      <c r="DT16" s="328"/>
      <c r="DU16" s="329"/>
      <c r="DV16" s="330"/>
      <c r="DX16" s="328"/>
      <c r="DY16" s="328"/>
      <c r="DZ16" s="329"/>
      <c r="EA16" s="330"/>
      <c r="EC16" s="328"/>
      <c r="ED16" s="328"/>
      <c r="EE16" s="329"/>
      <c r="EF16" s="330"/>
      <c r="EH16" s="328"/>
      <c r="EI16" s="328"/>
      <c r="EJ16" s="329"/>
      <c r="EK16" s="330"/>
      <c r="EM16" s="328"/>
      <c r="EN16" s="328"/>
      <c r="EO16" s="329"/>
      <c r="EP16" s="330"/>
      <c r="ER16" s="328"/>
      <c r="ES16" s="328"/>
      <c r="ET16" s="329"/>
      <c r="EU16" s="330"/>
      <c r="EW16" s="328"/>
      <c r="EX16" s="328"/>
      <c r="EY16" s="329"/>
      <c r="EZ16" s="330"/>
      <c r="FB16" s="328"/>
      <c r="FC16" s="328"/>
      <c r="FD16" s="329"/>
      <c r="FE16" s="330"/>
      <c r="FG16" s="328"/>
      <c r="FH16" s="328"/>
      <c r="FI16" s="329"/>
      <c r="FJ16" s="330"/>
      <c r="FL16" s="328"/>
      <c r="FM16" s="328"/>
      <c r="FN16" s="329"/>
      <c r="FO16" s="330"/>
      <c r="FQ16" s="328"/>
      <c r="FR16" s="328"/>
      <c r="FS16" s="329"/>
      <c r="FT16" s="330"/>
      <c r="FV16" s="328"/>
      <c r="FW16" s="328"/>
      <c r="FX16" s="329"/>
      <c r="FY16" s="330"/>
      <c r="GA16" s="328"/>
      <c r="GB16" s="328"/>
      <c r="GC16" s="329"/>
      <c r="GD16" s="330"/>
      <c r="GF16" s="328"/>
      <c r="GG16" s="328"/>
      <c r="GH16" s="329"/>
      <c r="GI16" s="330"/>
      <c r="GK16" s="328"/>
      <c r="GL16" s="328"/>
      <c r="GM16" s="329"/>
      <c r="GN16" s="330"/>
      <c r="GP16" s="328"/>
      <c r="GQ16" s="328"/>
      <c r="GR16" s="329"/>
      <c r="GS16" s="330"/>
      <c r="GU16" s="328"/>
      <c r="GV16" s="328"/>
      <c r="GW16" s="329"/>
      <c r="GX16" s="330"/>
    </row>
    <row r="17" customFormat="false" ht="15.75" hidden="false" customHeight="false" outlineLevel="0" collapsed="false">
      <c r="B17" s="323"/>
      <c r="C17" s="324"/>
      <c r="D17" s="324"/>
      <c r="E17" s="325"/>
      <c r="F17" s="325"/>
      <c r="G17" s="327" t="s">
        <v>814</v>
      </c>
      <c r="H17" s="328"/>
      <c r="I17" s="328"/>
      <c r="J17" s="329"/>
      <c r="K17" s="330"/>
      <c r="M17" s="328"/>
      <c r="N17" s="328"/>
      <c r="O17" s="329"/>
      <c r="P17" s="330"/>
      <c r="R17" s="328"/>
      <c r="S17" s="328"/>
      <c r="T17" s="329"/>
      <c r="U17" s="330"/>
      <c r="W17" s="328"/>
      <c r="X17" s="328"/>
      <c r="Y17" s="329"/>
      <c r="Z17" s="330"/>
      <c r="AB17" s="328"/>
      <c r="AC17" s="328"/>
      <c r="AD17" s="329"/>
      <c r="AE17" s="330"/>
      <c r="AG17" s="328"/>
      <c r="AH17" s="328"/>
      <c r="AI17" s="329"/>
      <c r="AJ17" s="330"/>
      <c r="AL17" s="328"/>
      <c r="AM17" s="328"/>
      <c r="AN17" s="329"/>
      <c r="AO17" s="331"/>
      <c r="AQ17" s="328"/>
      <c r="AR17" s="328"/>
      <c r="AS17" s="329"/>
      <c r="AT17" s="330"/>
      <c r="AV17" s="328"/>
      <c r="AW17" s="328"/>
      <c r="AX17" s="329"/>
      <c r="AY17" s="330"/>
      <c r="BA17" s="328"/>
      <c r="BB17" s="328"/>
      <c r="BC17" s="329"/>
      <c r="BD17" s="330"/>
      <c r="BF17" s="328"/>
      <c r="BG17" s="328"/>
      <c r="BH17" s="329"/>
      <c r="BI17" s="330"/>
      <c r="BK17" s="328"/>
      <c r="BL17" s="328"/>
      <c r="BM17" s="329"/>
      <c r="BN17" s="330"/>
      <c r="BP17" s="328"/>
      <c r="BQ17" s="328"/>
      <c r="BR17" s="329"/>
      <c r="BS17" s="330"/>
      <c r="BU17" s="328"/>
      <c r="BV17" s="328"/>
      <c r="BW17" s="329"/>
      <c r="BX17" s="330"/>
      <c r="BZ17" s="328"/>
      <c r="CA17" s="328"/>
      <c r="CB17" s="329"/>
      <c r="CC17" s="330"/>
      <c r="CE17" s="328"/>
      <c r="CF17" s="328"/>
      <c r="CG17" s="329"/>
      <c r="CH17" s="330"/>
      <c r="CJ17" s="328"/>
      <c r="CK17" s="328"/>
      <c r="CL17" s="329"/>
      <c r="CM17" s="330"/>
      <c r="CO17" s="328"/>
      <c r="CP17" s="328"/>
      <c r="CQ17" s="329"/>
      <c r="CR17" s="330"/>
      <c r="CT17" s="328"/>
      <c r="CU17" s="328"/>
      <c r="CV17" s="329"/>
      <c r="CW17" s="330"/>
      <c r="CY17" s="328"/>
      <c r="CZ17" s="328"/>
      <c r="DA17" s="329"/>
      <c r="DB17" s="330"/>
      <c r="DD17" s="328"/>
      <c r="DE17" s="328"/>
      <c r="DF17" s="329"/>
      <c r="DG17" s="330"/>
      <c r="DI17" s="328"/>
      <c r="DJ17" s="328"/>
      <c r="DK17" s="329"/>
      <c r="DL17" s="330"/>
      <c r="DN17" s="328"/>
      <c r="DO17" s="328"/>
      <c r="DP17" s="329"/>
      <c r="DQ17" s="330"/>
      <c r="DS17" s="328"/>
      <c r="DT17" s="328"/>
      <c r="DU17" s="329"/>
      <c r="DV17" s="330"/>
      <c r="DX17" s="328"/>
      <c r="DY17" s="328"/>
      <c r="DZ17" s="329"/>
      <c r="EA17" s="330"/>
      <c r="EC17" s="328"/>
      <c r="ED17" s="328"/>
      <c r="EE17" s="329"/>
      <c r="EF17" s="330"/>
      <c r="EH17" s="328"/>
      <c r="EI17" s="328"/>
      <c r="EJ17" s="329"/>
      <c r="EK17" s="330"/>
      <c r="EM17" s="328"/>
      <c r="EN17" s="328"/>
      <c r="EO17" s="329"/>
      <c r="EP17" s="330"/>
      <c r="ER17" s="328"/>
      <c r="ES17" s="328"/>
      <c r="ET17" s="329"/>
      <c r="EU17" s="330"/>
      <c r="EW17" s="328"/>
      <c r="EX17" s="328"/>
      <c r="EY17" s="329"/>
      <c r="EZ17" s="330"/>
      <c r="FB17" s="328"/>
      <c r="FC17" s="328"/>
      <c r="FD17" s="329"/>
      <c r="FE17" s="330"/>
      <c r="FG17" s="328"/>
      <c r="FH17" s="328"/>
      <c r="FI17" s="329"/>
      <c r="FJ17" s="330"/>
      <c r="FL17" s="328"/>
      <c r="FM17" s="328"/>
      <c r="FN17" s="329"/>
      <c r="FO17" s="330"/>
      <c r="FQ17" s="328"/>
      <c r="FR17" s="328"/>
      <c r="FS17" s="329"/>
      <c r="FT17" s="330"/>
      <c r="FV17" s="328"/>
      <c r="FW17" s="328"/>
      <c r="FX17" s="329"/>
      <c r="FY17" s="330"/>
      <c r="GA17" s="328"/>
      <c r="GB17" s="328"/>
      <c r="GC17" s="329"/>
      <c r="GD17" s="330"/>
      <c r="GF17" s="328"/>
      <c r="GG17" s="328"/>
      <c r="GH17" s="329"/>
      <c r="GI17" s="330"/>
      <c r="GK17" s="328"/>
      <c r="GL17" s="328"/>
      <c r="GM17" s="329"/>
      <c r="GN17" s="330"/>
      <c r="GP17" s="328"/>
      <c r="GQ17" s="328"/>
      <c r="GR17" s="329"/>
      <c r="GS17" s="330"/>
      <c r="GU17" s="328"/>
      <c r="GV17" s="328"/>
      <c r="GW17" s="329"/>
      <c r="GX17" s="330"/>
    </row>
    <row r="18" customFormat="false" ht="15.75" hidden="false" customHeight="false" outlineLevel="0" collapsed="false">
      <c r="B18" s="323"/>
      <c r="C18" s="324"/>
      <c r="D18" s="324"/>
      <c r="E18" s="325"/>
      <c r="F18" s="325"/>
      <c r="G18" s="327" t="s">
        <v>815</v>
      </c>
      <c r="H18" s="328"/>
      <c r="I18" s="328"/>
      <c r="J18" s="329"/>
      <c r="K18" s="330"/>
      <c r="M18" s="328"/>
      <c r="N18" s="328"/>
      <c r="O18" s="329"/>
      <c r="P18" s="330"/>
      <c r="R18" s="328"/>
      <c r="S18" s="328"/>
      <c r="T18" s="329"/>
      <c r="U18" s="330"/>
      <c r="V18" s="22"/>
      <c r="W18" s="328"/>
      <c r="X18" s="328"/>
      <c r="Y18" s="329"/>
      <c r="Z18" s="330"/>
      <c r="AB18" s="328"/>
      <c r="AC18" s="328"/>
      <c r="AD18" s="329"/>
      <c r="AE18" s="330"/>
      <c r="AG18" s="328"/>
      <c r="AH18" s="328"/>
      <c r="AI18" s="329"/>
      <c r="AJ18" s="330"/>
      <c r="AL18" s="328"/>
      <c r="AM18" s="328"/>
      <c r="AN18" s="329"/>
      <c r="AO18" s="331"/>
      <c r="AP18" s="1"/>
      <c r="AQ18" s="328"/>
      <c r="AR18" s="328"/>
      <c r="AS18" s="329"/>
      <c r="AT18" s="330"/>
      <c r="AV18" s="328"/>
      <c r="AW18" s="328"/>
      <c r="AX18" s="329"/>
      <c r="AY18" s="330"/>
      <c r="BA18" s="328"/>
      <c r="BB18" s="328"/>
      <c r="BC18" s="329"/>
      <c r="BD18" s="330"/>
      <c r="BF18" s="328"/>
      <c r="BG18" s="328"/>
      <c r="BH18" s="329"/>
      <c r="BI18" s="330"/>
      <c r="BJ18" s="22"/>
      <c r="BK18" s="328"/>
      <c r="BL18" s="328"/>
      <c r="BM18" s="329"/>
      <c r="BN18" s="330"/>
      <c r="BP18" s="328"/>
      <c r="BQ18" s="328"/>
      <c r="BR18" s="329"/>
      <c r="BS18" s="330"/>
      <c r="BU18" s="328"/>
      <c r="BV18" s="328"/>
      <c r="BW18" s="329"/>
      <c r="BX18" s="330"/>
      <c r="BZ18" s="328"/>
      <c r="CA18" s="328"/>
      <c r="CB18" s="329"/>
      <c r="CC18" s="330"/>
      <c r="CD18" s="22"/>
      <c r="CE18" s="328"/>
      <c r="CF18" s="328"/>
      <c r="CG18" s="329"/>
      <c r="CH18" s="330"/>
      <c r="CJ18" s="328"/>
      <c r="CK18" s="328"/>
      <c r="CL18" s="329"/>
      <c r="CM18" s="330"/>
      <c r="CO18" s="328"/>
      <c r="CP18" s="328"/>
      <c r="CQ18" s="329"/>
      <c r="CR18" s="330"/>
      <c r="CT18" s="328"/>
      <c r="CU18" s="328"/>
      <c r="CV18" s="329"/>
      <c r="CW18" s="330"/>
      <c r="CX18" s="22"/>
      <c r="CY18" s="328"/>
      <c r="CZ18" s="328"/>
      <c r="DA18" s="329"/>
      <c r="DB18" s="330"/>
      <c r="DD18" s="328"/>
      <c r="DE18" s="328"/>
      <c r="DF18" s="329"/>
      <c r="DG18" s="330"/>
      <c r="DI18" s="328"/>
      <c r="DJ18" s="328"/>
      <c r="DK18" s="329"/>
      <c r="DL18" s="330"/>
      <c r="DN18" s="328"/>
      <c r="DO18" s="328"/>
      <c r="DP18" s="329"/>
      <c r="DQ18" s="330"/>
      <c r="DR18" s="22"/>
      <c r="DS18" s="328"/>
      <c r="DT18" s="328"/>
      <c r="DU18" s="329"/>
      <c r="DV18" s="330"/>
      <c r="DX18" s="328"/>
      <c r="DY18" s="328"/>
      <c r="DZ18" s="329"/>
      <c r="EA18" s="330"/>
      <c r="EC18" s="328"/>
      <c r="ED18" s="328"/>
      <c r="EE18" s="329"/>
      <c r="EF18" s="330"/>
      <c r="EH18" s="328"/>
      <c r="EI18" s="328"/>
      <c r="EJ18" s="329"/>
      <c r="EK18" s="330"/>
      <c r="EL18" s="22"/>
      <c r="EM18" s="328"/>
      <c r="EN18" s="328"/>
      <c r="EO18" s="329"/>
      <c r="EP18" s="330"/>
      <c r="ER18" s="328"/>
      <c r="ES18" s="328"/>
      <c r="ET18" s="329"/>
      <c r="EU18" s="330"/>
      <c r="EW18" s="328"/>
      <c r="EX18" s="328"/>
      <c r="EY18" s="329"/>
      <c r="EZ18" s="330"/>
      <c r="FB18" s="328"/>
      <c r="FC18" s="328"/>
      <c r="FD18" s="329"/>
      <c r="FE18" s="330"/>
      <c r="FF18" s="22"/>
      <c r="FG18" s="328"/>
      <c r="FH18" s="328"/>
      <c r="FI18" s="329"/>
      <c r="FJ18" s="330"/>
      <c r="FL18" s="328"/>
      <c r="FM18" s="328"/>
      <c r="FN18" s="329"/>
      <c r="FO18" s="330"/>
      <c r="FQ18" s="328"/>
      <c r="FR18" s="328"/>
      <c r="FS18" s="329"/>
      <c r="FT18" s="330"/>
      <c r="FV18" s="328"/>
      <c r="FW18" s="328"/>
      <c r="FX18" s="329"/>
      <c r="FY18" s="330"/>
      <c r="FZ18" s="22"/>
      <c r="GA18" s="328"/>
      <c r="GB18" s="328"/>
      <c r="GC18" s="329"/>
      <c r="GD18" s="330"/>
      <c r="GF18" s="328"/>
      <c r="GG18" s="328"/>
      <c r="GH18" s="329"/>
      <c r="GI18" s="330"/>
      <c r="GK18" s="328"/>
      <c r="GL18" s="328"/>
      <c r="GM18" s="329"/>
      <c r="GN18" s="330"/>
      <c r="GP18" s="328"/>
      <c r="GQ18" s="328"/>
      <c r="GR18" s="329"/>
      <c r="GS18" s="330"/>
      <c r="GT18" s="22"/>
      <c r="GU18" s="328"/>
      <c r="GV18" s="328"/>
      <c r="GW18" s="329"/>
      <c r="GX18" s="330"/>
    </row>
    <row r="19" customFormat="false" ht="15.75" hidden="false" customHeight="false" outlineLevel="0" collapsed="false">
      <c r="B19" s="323"/>
      <c r="C19" s="324"/>
      <c r="D19" s="324"/>
      <c r="E19" s="325"/>
      <c r="F19" s="325"/>
      <c r="G19" s="327" t="s">
        <v>816</v>
      </c>
      <c r="H19" s="328"/>
      <c r="I19" s="328"/>
      <c r="J19" s="329"/>
      <c r="K19" s="330"/>
      <c r="M19" s="328"/>
      <c r="N19" s="328"/>
      <c r="O19" s="329"/>
      <c r="P19" s="330"/>
      <c r="R19" s="328"/>
      <c r="S19" s="328"/>
      <c r="T19" s="329"/>
      <c r="U19" s="330"/>
      <c r="V19" s="22"/>
      <c r="W19" s="328"/>
      <c r="X19" s="328"/>
      <c r="Y19" s="329"/>
      <c r="Z19" s="330"/>
      <c r="AB19" s="328"/>
      <c r="AC19" s="328"/>
      <c r="AD19" s="329"/>
      <c r="AE19" s="330"/>
      <c r="AG19" s="328"/>
      <c r="AH19" s="328"/>
      <c r="AI19" s="329"/>
      <c r="AJ19" s="330"/>
      <c r="AL19" s="328"/>
      <c r="AM19" s="328"/>
      <c r="AN19" s="329"/>
      <c r="AO19" s="331"/>
      <c r="AP19" s="1"/>
      <c r="AQ19" s="328"/>
      <c r="AR19" s="328"/>
      <c r="AS19" s="329"/>
      <c r="AT19" s="330"/>
      <c r="AV19" s="328"/>
      <c r="AW19" s="328"/>
      <c r="AX19" s="329"/>
      <c r="AY19" s="330"/>
      <c r="BA19" s="328"/>
      <c r="BB19" s="328"/>
      <c r="BC19" s="329"/>
      <c r="BD19" s="330"/>
      <c r="BF19" s="328"/>
      <c r="BG19" s="328"/>
      <c r="BH19" s="329"/>
      <c r="BI19" s="330"/>
      <c r="BJ19" s="22"/>
      <c r="BK19" s="328"/>
      <c r="BL19" s="328"/>
      <c r="BM19" s="329"/>
      <c r="BN19" s="330"/>
      <c r="BP19" s="328"/>
      <c r="BQ19" s="328"/>
      <c r="BR19" s="329"/>
      <c r="BS19" s="330"/>
      <c r="BU19" s="328"/>
      <c r="BV19" s="328"/>
      <c r="BW19" s="329"/>
      <c r="BX19" s="330"/>
      <c r="BZ19" s="328"/>
      <c r="CA19" s="328"/>
      <c r="CB19" s="329"/>
      <c r="CC19" s="330"/>
      <c r="CD19" s="22"/>
      <c r="CE19" s="328"/>
      <c r="CF19" s="328"/>
      <c r="CG19" s="329"/>
      <c r="CH19" s="330"/>
      <c r="CJ19" s="328"/>
      <c r="CK19" s="328"/>
      <c r="CL19" s="329"/>
      <c r="CM19" s="330"/>
      <c r="CO19" s="328"/>
      <c r="CP19" s="328"/>
      <c r="CQ19" s="329"/>
      <c r="CR19" s="330"/>
      <c r="CT19" s="328"/>
      <c r="CU19" s="328"/>
      <c r="CV19" s="329"/>
      <c r="CW19" s="330"/>
      <c r="CX19" s="22"/>
      <c r="CY19" s="328"/>
      <c r="CZ19" s="328"/>
      <c r="DA19" s="329"/>
      <c r="DB19" s="330"/>
      <c r="DD19" s="328"/>
      <c r="DE19" s="328"/>
      <c r="DF19" s="329"/>
      <c r="DG19" s="330"/>
      <c r="DI19" s="328"/>
      <c r="DJ19" s="328"/>
      <c r="DK19" s="329"/>
      <c r="DL19" s="330"/>
      <c r="DN19" s="328"/>
      <c r="DO19" s="328"/>
      <c r="DP19" s="329"/>
      <c r="DQ19" s="330"/>
      <c r="DR19" s="22"/>
      <c r="DS19" s="328"/>
      <c r="DT19" s="328"/>
      <c r="DU19" s="329"/>
      <c r="DV19" s="330"/>
      <c r="DX19" s="328"/>
      <c r="DY19" s="328"/>
      <c r="DZ19" s="329"/>
      <c r="EA19" s="330"/>
      <c r="EC19" s="328"/>
      <c r="ED19" s="328"/>
      <c r="EE19" s="329"/>
      <c r="EF19" s="330"/>
      <c r="EH19" s="328"/>
      <c r="EI19" s="328"/>
      <c r="EJ19" s="329"/>
      <c r="EK19" s="330"/>
      <c r="EL19" s="22"/>
      <c r="EM19" s="328"/>
      <c r="EN19" s="328"/>
      <c r="EO19" s="329"/>
      <c r="EP19" s="330"/>
      <c r="ER19" s="328"/>
      <c r="ES19" s="328"/>
      <c r="ET19" s="329"/>
      <c r="EU19" s="330"/>
      <c r="EW19" s="328"/>
      <c r="EX19" s="328"/>
      <c r="EY19" s="329"/>
      <c r="EZ19" s="330"/>
      <c r="FB19" s="328"/>
      <c r="FC19" s="328"/>
      <c r="FD19" s="329"/>
      <c r="FE19" s="330"/>
      <c r="FF19" s="22"/>
      <c r="FG19" s="328"/>
      <c r="FH19" s="328"/>
      <c r="FI19" s="329"/>
      <c r="FJ19" s="330"/>
      <c r="FL19" s="328"/>
      <c r="FM19" s="328"/>
      <c r="FN19" s="329"/>
      <c r="FO19" s="330"/>
      <c r="FQ19" s="328"/>
      <c r="FR19" s="328"/>
      <c r="FS19" s="329"/>
      <c r="FT19" s="330"/>
      <c r="FV19" s="328"/>
      <c r="FW19" s="328"/>
      <c r="FX19" s="329"/>
      <c r="FY19" s="330"/>
      <c r="FZ19" s="22"/>
      <c r="GA19" s="328"/>
      <c r="GB19" s="328"/>
      <c r="GC19" s="329"/>
      <c r="GD19" s="330"/>
      <c r="GF19" s="328"/>
      <c r="GG19" s="328"/>
      <c r="GH19" s="329"/>
      <c r="GI19" s="330"/>
      <c r="GK19" s="328"/>
      <c r="GL19" s="328"/>
      <c r="GM19" s="329"/>
      <c r="GN19" s="330"/>
      <c r="GP19" s="328"/>
      <c r="GQ19" s="328"/>
      <c r="GR19" s="329"/>
      <c r="GS19" s="330"/>
      <c r="GT19" s="22"/>
      <c r="GU19" s="328"/>
      <c r="GV19" s="328"/>
      <c r="GW19" s="329"/>
      <c r="GX19" s="330"/>
    </row>
    <row r="20" customFormat="false" ht="15.75" hidden="false" customHeight="false" outlineLevel="0" collapsed="false">
      <c r="B20" s="323"/>
      <c r="C20" s="324"/>
      <c r="D20" s="324"/>
      <c r="E20" s="325"/>
      <c r="F20" s="325"/>
      <c r="G20" s="327" t="s">
        <v>817</v>
      </c>
      <c r="H20" s="328"/>
      <c r="I20" s="328"/>
      <c r="J20" s="329"/>
      <c r="K20" s="330"/>
      <c r="M20" s="328"/>
      <c r="N20" s="328"/>
      <c r="O20" s="329"/>
      <c r="P20" s="330"/>
      <c r="R20" s="328"/>
      <c r="S20" s="328"/>
      <c r="T20" s="329"/>
      <c r="U20" s="330"/>
      <c r="V20" s="22"/>
      <c r="W20" s="328"/>
      <c r="X20" s="328"/>
      <c r="Y20" s="329"/>
      <c r="Z20" s="330"/>
      <c r="AB20" s="328"/>
      <c r="AC20" s="328"/>
      <c r="AD20" s="329"/>
      <c r="AE20" s="330"/>
      <c r="AG20" s="328"/>
      <c r="AH20" s="328"/>
      <c r="AI20" s="329"/>
      <c r="AJ20" s="330"/>
      <c r="AL20" s="328"/>
      <c r="AM20" s="328"/>
      <c r="AN20" s="329"/>
      <c r="AO20" s="331"/>
      <c r="AP20" s="1"/>
      <c r="AQ20" s="328"/>
      <c r="AR20" s="328"/>
      <c r="AS20" s="329"/>
      <c r="AT20" s="330"/>
      <c r="AV20" s="328"/>
      <c r="AW20" s="328"/>
      <c r="AX20" s="329"/>
      <c r="AY20" s="330"/>
      <c r="BA20" s="328"/>
      <c r="BB20" s="328"/>
      <c r="BC20" s="329"/>
      <c r="BD20" s="330"/>
      <c r="BF20" s="328"/>
      <c r="BG20" s="328"/>
      <c r="BH20" s="329"/>
      <c r="BI20" s="330"/>
      <c r="BJ20" s="22"/>
      <c r="BK20" s="328"/>
      <c r="BL20" s="328"/>
      <c r="BM20" s="329"/>
      <c r="BN20" s="330"/>
      <c r="BP20" s="328"/>
      <c r="BQ20" s="328"/>
      <c r="BR20" s="329"/>
      <c r="BS20" s="330"/>
      <c r="BU20" s="328"/>
      <c r="BV20" s="328"/>
      <c r="BW20" s="329"/>
      <c r="BX20" s="330"/>
      <c r="BZ20" s="328"/>
      <c r="CA20" s="328"/>
      <c r="CB20" s="329"/>
      <c r="CC20" s="330"/>
      <c r="CD20" s="22"/>
      <c r="CE20" s="328"/>
      <c r="CF20" s="328"/>
      <c r="CG20" s="329"/>
      <c r="CH20" s="330"/>
      <c r="CJ20" s="328"/>
      <c r="CK20" s="328"/>
      <c r="CL20" s="329"/>
      <c r="CM20" s="330"/>
      <c r="CO20" s="328"/>
      <c r="CP20" s="328"/>
      <c r="CQ20" s="329"/>
      <c r="CR20" s="330"/>
      <c r="CT20" s="328"/>
      <c r="CU20" s="328"/>
      <c r="CV20" s="329"/>
      <c r="CW20" s="330"/>
      <c r="CX20" s="22"/>
      <c r="CY20" s="328"/>
      <c r="CZ20" s="328"/>
      <c r="DA20" s="329"/>
      <c r="DB20" s="330"/>
      <c r="DD20" s="328"/>
      <c r="DE20" s="328"/>
      <c r="DF20" s="329"/>
      <c r="DG20" s="330"/>
      <c r="DI20" s="328"/>
      <c r="DJ20" s="328"/>
      <c r="DK20" s="329"/>
      <c r="DL20" s="330"/>
      <c r="DN20" s="328"/>
      <c r="DO20" s="328"/>
      <c r="DP20" s="329"/>
      <c r="DQ20" s="330"/>
      <c r="DR20" s="22"/>
      <c r="DS20" s="328"/>
      <c r="DT20" s="328"/>
      <c r="DU20" s="329"/>
      <c r="DV20" s="330"/>
      <c r="DX20" s="328"/>
      <c r="DY20" s="328"/>
      <c r="DZ20" s="329"/>
      <c r="EA20" s="330"/>
      <c r="EC20" s="328"/>
      <c r="ED20" s="328"/>
      <c r="EE20" s="329"/>
      <c r="EF20" s="330"/>
      <c r="EH20" s="328"/>
      <c r="EI20" s="328"/>
      <c r="EJ20" s="329"/>
      <c r="EK20" s="330"/>
      <c r="EL20" s="22"/>
      <c r="EM20" s="328"/>
      <c r="EN20" s="328"/>
      <c r="EO20" s="329"/>
      <c r="EP20" s="330"/>
      <c r="ER20" s="328"/>
      <c r="ES20" s="328"/>
      <c r="ET20" s="329"/>
      <c r="EU20" s="330"/>
      <c r="EW20" s="328"/>
      <c r="EX20" s="328"/>
      <c r="EY20" s="329"/>
      <c r="EZ20" s="330"/>
      <c r="FB20" s="328"/>
      <c r="FC20" s="328"/>
      <c r="FD20" s="329"/>
      <c r="FE20" s="330"/>
      <c r="FF20" s="22"/>
      <c r="FG20" s="328"/>
      <c r="FH20" s="328"/>
      <c r="FI20" s="329"/>
      <c r="FJ20" s="330"/>
      <c r="FL20" s="328"/>
      <c r="FM20" s="328"/>
      <c r="FN20" s="329"/>
      <c r="FO20" s="330"/>
      <c r="FQ20" s="328"/>
      <c r="FR20" s="328"/>
      <c r="FS20" s="329"/>
      <c r="FT20" s="330"/>
      <c r="FV20" s="328"/>
      <c r="FW20" s="328"/>
      <c r="FX20" s="329"/>
      <c r="FY20" s="330"/>
      <c r="FZ20" s="22"/>
      <c r="GA20" s="328"/>
      <c r="GB20" s="328"/>
      <c r="GC20" s="329"/>
      <c r="GD20" s="330"/>
      <c r="GF20" s="328"/>
      <c r="GG20" s="328"/>
      <c r="GH20" s="329"/>
      <c r="GI20" s="330"/>
      <c r="GK20" s="328"/>
      <c r="GL20" s="328"/>
      <c r="GM20" s="329"/>
      <c r="GN20" s="330"/>
      <c r="GP20" s="328"/>
      <c r="GQ20" s="328"/>
      <c r="GR20" s="329"/>
      <c r="GS20" s="330"/>
      <c r="GT20" s="22"/>
      <c r="GU20" s="328"/>
      <c r="GV20" s="328"/>
      <c r="GW20" s="329"/>
      <c r="GX20" s="330"/>
    </row>
    <row r="21" customFormat="false" ht="15.75" hidden="false" customHeight="false" outlineLevel="0" collapsed="false">
      <c r="B21" s="323"/>
      <c r="C21" s="324"/>
      <c r="D21" s="324"/>
      <c r="E21" s="325"/>
      <c r="F21" s="325"/>
      <c r="G21" s="327" t="s">
        <v>818</v>
      </c>
      <c r="H21" s="328"/>
      <c r="I21" s="328"/>
      <c r="J21" s="329"/>
      <c r="K21" s="330"/>
      <c r="M21" s="328"/>
      <c r="N21" s="328"/>
      <c r="O21" s="329"/>
      <c r="P21" s="330"/>
      <c r="R21" s="328"/>
      <c r="S21" s="328"/>
      <c r="T21" s="329"/>
      <c r="U21" s="330"/>
      <c r="V21" s="22"/>
      <c r="W21" s="328"/>
      <c r="X21" s="328"/>
      <c r="Y21" s="329"/>
      <c r="Z21" s="330"/>
      <c r="AB21" s="328"/>
      <c r="AC21" s="328"/>
      <c r="AD21" s="329"/>
      <c r="AE21" s="330"/>
      <c r="AG21" s="328"/>
      <c r="AH21" s="328"/>
      <c r="AI21" s="329"/>
      <c r="AJ21" s="330"/>
      <c r="AL21" s="328"/>
      <c r="AM21" s="328"/>
      <c r="AN21" s="329"/>
      <c r="AO21" s="331"/>
      <c r="AP21" s="1"/>
      <c r="AQ21" s="328"/>
      <c r="AR21" s="328"/>
      <c r="AS21" s="329"/>
      <c r="AT21" s="330"/>
      <c r="AV21" s="328"/>
      <c r="AW21" s="328"/>
      <c r="AX21" s="329"/>
      <c r="AY21" s="330"/>
      <c r="BA21" s="328"/>
      <c r="BB21" s="328"/>
      <c r="BC21" s="329"/>
      <c r="BD21" s="330"/>
      <c r="BF21" s="328"/>
      <c r="BG21" s="328"/>
      <c r="BH21" s="329"/>
      <c r="BI21" s="330"/>
      <c r="BJ21" s="22"/>
      <c r="BK21" s="328"/>
      <c r="BL21" s="328"/>
      <c r="BM21" s="329"/>
      <c r="BN21" s="330"/>
      <c r="BP21" s="328"/>
      <c r="BQ21" s="328"/>
      <c r="BR21" s="329"/>
      <c r="BS21" s="330"/>
      <c r="BU21" s="328"/>
      <c r="BV21" s="328"/>
      <c r="BW21" s="329"/>
      <c r="BX21" s="330"/>
      <c r="BZ21" s="328"/>
      <c r="CA21" s="328"/>
      <c r="CB21" s="329"/>
      <c r="CC21" s="330"/>
      <c r="CD21" s="22"/>
      <c r="CE21" s="328"/>
      <c r="CF21" s="328"/>
      <c r="CG21" s="329"/>
      <c r="CH21" s="330"/>
      <c r="CJ21" s="328"/>
      <c r="CK21" s="328"/>
      <c r="CL21" s="329"/>
      <c r="CM21" s="330"/>
      <c r="CO21" s="328"/>
      <c r="CP21" s="328"/>
      <c r="CQ21" s="329"/>
      <c r="CR21" s="330"/>
      <c r="CT21" s="328"/>
      <c r="CU21" s="328"/>
      <c r="CV21" s="329"/>
      <c r="CW21" s="330"/>
      <c r="CX21" s="22"/>
      <c r="CY21" s="328"/>
      <c r="CZ21" s="328"/>
      <c r="DA21" s="329"/>
      <c r="DB21" s="330"/>
      <c r="DD21" s="328"/>
      <c r="DE21" s="328"/>
      <c r="DF21" s="329"/>
      <c r="DG21" s="330"/>
      <c r="DI21" s="328"/>
      <c r="DJ21" s="328"/>
      <c r="DK21" s="329"/>
      <c r="DL21" s="330"/>
      <c r="DN21" s="328"/>
      <c r="DO21" s="328"/>
      <c r="DP21" s="329"/>
      <c r="DQ21" s="330"/>
      <c r="DR21" s="22"/>
      <c r="DS21" s="328"/>
      <c r="DT21" s="328"/>
      <c r="DU21" s="329"/>
      <c r="DV21" s="330"/>
      <c r="DX21" s="328"/>
      <c r="DY21" s="328"/>
      <c r="DZ21" s="329"/>
      <c r="EA21" s="330"/>
      <c r="EC21" s="328"/>
      <c r="ED21" s="328"/>
      <c r="EE21" s="329"/>
      <c r="EF21" s="330"/>
      <c r="EH21" s="328"/>
      <c r="EI21" s="328"/>
      <c r="EJ21" s="329"/>
      <c r="EK21" s="330"/>
      <c r="EL21" s="22"/>
      <c r="EM21" s="328"/>
      <c r="EN21" s="328"/>
      <c r="EO21" s="329"/>
      <c r="EP21" s="330"/>
      <c r="ER21" s="328"/>
      <c r="ES21" s="328"/>
      <c r="ET21" s="329"/>
      <c r="EU21" s="330"/>
      <c r="EW21" s="328"/>
      <c r="EX21" s="328"/>
      <c r="EY21" s="329"/>
      <c r="EZ21" s="330"/>
      <c r="FB21" s="328"/>
      <c r="FC21" s="328"/>
      <c r="FD21" s="329"/>
      <c r="FE21" s="330"/>
      <c r="FF21" s="22"/>
      <c r="FG21" s="328"/>
      <c r="FH21" s="328"/>
      <c r="FI21" s="329"/>
      <c r="FJ21" s="330"/>
      <c r="FL21" s="328"/>
      <c r="FM21" s="328"/>
      <c r="FN21" s="329"/>
      <c r="FO21" s="330"/>
      <c r="FQ21" s="328"/>
      <c r="FR21" s="328"/>
      <c r="FS21" s="329"/>
      <c r="FT21" s="330"/>
      <c r="FV21" s="328"/>
      <c r="FW21" s="328"/>
      <c r="FX21" s="329"/>
      <c r="FY21" s="330"/>
      <c r="FZ21" s="22"/>
      <c r="GA21" s="328"/>
      <c r="GB21" s="328"/>
      <c r="GC21" s="329"/>
      <c r="GD21" s="330"/>
      <c r="GF21" s="328"/>
      <c r="GG21" s="328"/>
      <c r="GH21" s="329"/>
      <c r="GI21" s="330"/>
      <c r="GK21" s="328"/>
      <c r="GL21" s="328"/>
      <c r="GM21" s="329"/>
      <c r="GN21" s="330"/>
      <c r="GP21" s="328"/>
      <c r="GQ21" s="328"/>
      <c r="GR21" s="329"/>
      <c r="GS21" s="330"/>
      <c r="GT21" s="22"/>
      <c r="GU21" s="328"/>
      <c r="GV21" s="328"/>
      <c r="GW21" s="329"/>
      <c r="GX21" s="330"/>
    </row>
    <row r="22" customFormat="false" ht="15.75" hidden="false" customHeight="false" outlineLevel="0" collapsed="false">
      <c r="B22" s="323"/>
      <c r="C22" s="324"/>
      <c r="D22" s="324"/>
      <c r="E22" s="325"/>
      <c r="F22" s="325"/>
      <c r="G22" s="327" t="s">
        <v>819</v>
      </c>
      <c r="H22" s="328"/>
      <c r="I22" s="328"/>
      <c r="J22" s="329"/>
      <c r="K22" s="330"/>
      <c r="M22" s="328"/>
      <c r="N22" s="328"/>
      <c r="O22" s="329"/>
      <c r="P22" s="330"/>
      <c r="R22" s="328"/>
      <c r="S22" s="328"/>
      <c r="T22" s="329"/>
      <c r="U22" s="330"/>
      <c r="W22" s="328"/>
      <c r="X22" s="328"/>
      <c r="Y22" s="329"/>
      <c r="Z22" s="330"/>
      <c r="AB22" s="328"/>
      <c r="AC22" s="328"/>
      <c r="AD22" s="329"/>
      <c r="AE22" s="330"/>
      <c r="AG22" s="328"/>
      <c r="AH22" s="328"/>
      <c r="AI22" s="329"/>
      <c r="AJ22" s="330"/>
      <c r="AL22" s="328"/>
      <c r="AM22" s="328"/>
      <c r="AN22" s="329"/>
      <c r="AO22" s="332"/>
      <c r="AQ22" s="328"/>
      <c r="AR22" s="328"/>
      <c r="AS22" s="329"/>
      <c r="AT22" s="330"/>
      <c r="AV22" s="328"/>
      <c r="AW22" s="328"/>
      <c r="AX22" s="329"/>
      <c r="AY22" s="330"/>
      <c r="BA22" s="328"/>
      <c r="BB22" s="328"/>
      <c r="BC22" s="329"/>
      <c r="BD22" s="330"/>
      <c r="BF22" s="328"/>
      <c r="BG22" s="328"/>
      <c r="BH22" s="329"/>
      <c r="BI22" s="330"/>
      <c r="BK22" s="328"/>
      <c r="BL22" s="328"/>
      <c r="BM22" s="329"/>
      <c r="BN22" s="330"/>
      <c r="BP22" s="328"/>
      <c r="BQ22" s="328"/>
      <c r="BR22" s="329"/>
      <c r="BS22" s="330"/>
      <c r="BU22" s="328"/>
      <c r="BV22" s="328"/>
      <c r="BW22" s="329"/>
      <c r="BX22" s="330"/>
      <c r="BZ22" s="328"/>
      <c r="CA22" s="328"/>
      <c r="CB22" s="329"/>
      <c r="CC22" s="330"/>
      <c r="CE22" s="328"/>
      <c r="CF22" s="328"/>
      <c r="CG22" s="329"/>
      <c r="CH22" s="330"/>
      <c r="CJ22" s="328"/>
      <c r="CK22" s="328"/>
      <c r="CL22" s="329"/>
      <c r="CM22" s="330"/>
      <c r="CO22" s="328"/>
      <c r="CP22" s="328"/>
      <c r="CQ22" s="329"/>
      <c r="CR22" s="330"/>
      <c r="CT22" s="328"/>
      <c r="CU22" s="328"/>
      <c r="CV22" s="329"/>
      <c r="CW22" s="330"/>
      <c r="CY22" s="328"/>
      <c r="CZ22" s="328"/>
      <c r="DA22" s="329"/>
      <c r="DB22" s="330"/>
      <c r="DD22" s="328"/>
      <c r="DE22" s="328"/>
      <c r="DF22" s="329"/>
      <c r="DG22" s="330"/>
      <c r="DI22" s="328"/>
      <c r="DJ22" s="328"/>
      <c r="DK22" s="329"/>
      <c r="DL22" s="330"/>
      <c r="DN22" s="328"/>
      <c r="DO22" s="328"/>
      <c r="DP22" s="329"/>
      <c r="DQ22" s="330"/>
      <c r="DS22" s="328"/>
      <c r="DT22" s="328"/>
      <c r="DU22" s="329"/>
      <c r="DV22" s="330"/>
      <c r="DX22" s="328"/>
      <c r="DY22" s="328"/>
      <c r="DZ22" s="329"/>
      <c r="EA22" s="330"/>
      <c r="EC22" s="328"/>
      <c r="ED22" s="328"/>
      <c r="EE22" s="329"/>
      <c r="EF22" s="330"/>
      <c r="EH22" s="328"/>
      <c r="EI22" s="328"/>
      <c r="EJ22" s="329"/>
      <c r="EK22" s="330"/>
      <c r="EM22" s="328"/>
      <c r="EN22" s="328"/>
      <c r="EO22" s="329"/>
      <c r="EP22" s="330"/>
      <c r="ER22" s="328"/>
      <c r="ES22" s="328"/>
      <c r="ET22" s="329"/>
      <c r="EU22" s="330"/>
      <c r="EW22" s="328"/>
      <c r="EX22" s="328"/>
      <c r="EY22" s="329"/>
      <c r="EZ22" s="330"/>
      <c r="FB22" s="328"/>
      <c r="FC22" s="328"/>
      <c r="FD22" s="329"/>
      <c r="FE22" s="330"/>
      <c r="FG22" s="328"/>
      <c r="FH22" s="328"/>
      <c r="FI22" s="329"/>
      <c r="FJ22" s="330"/>
      <c r="FL22" s="328"/>
      <c r="FM22" s="328"/>
      <c r="FN22" s="329"/>
      <c r="FO22" s="330"/>
      <c r="FQ22" s="328"/>
      <c r="FR22" s="328"/>
      <c r="FS22" s="329"/>
      <c r="FT22" s="330"/>
      <c r="FV22" s="328"/>
      <c r="FW22" s="328"/>
      <c r="FX22" s="329"/>
      <c r="FY22" s="330"/>
      <c r="GA22" s="328"/>
      <c r="GB22" s="328"/>
      <c r="GC22" s="329"/>
      <c r="GD22" s="330"/>
      <c r="GF22" s="328"/>
      <c r="GG22" s="328"/>
      <c r="GH22" s="329"/>
      <c r="GI22" s="330"/>
      <c r="GK22" s="328"/>
      <c r="GL22" s="328"/>
      <c r="GM22" s="329"/>
      <c r="GN22" s="330"/>
      <c r="GP22" s="328"/>
      <c r="GQ22" s="328"/>
      <c r="GR22" s="329"/>
      <c r="GS22" s="330"/>
      <c r="GU22" s="328"/>
      <c r="GV22" s="328"/>
      <c r="GW22" s="329"/>
      <c r="GX22" s="330"/>
    </row>
    <row r="23" customFormat="false" ht="15" hidden="false" customHeight="false" outlineLevel="0" collapsed="false">
      <c r="C23" s="310"/>
      <c r="D23" s="310"/>
      <c r="E23" s="333"/>
      <c r="F23" s="333"/>
      <c r="H23" s="334" t="s">
        <v>820</v>
      </c>
      <c r="I23" s="334"/>
      <c r="J23" s="335" t="str">
        <f aca="false">IFERROR(SUM(J13:J22)/(COUNTA(H13:I22)*2),"Not Completed")</f>
        <v>Not Completed</v>
      </c>
      <c r="K23" s="336"/>
      <c r="M23" s="334" t="s">
        <v>820</v>
      </c>
      <c r="N23" s="334"/>
      <c r="O23" s="335" t="str">
        <f aca="false">IFERROR(SUM(O13:O22)/(COUNTA(M13:N22)*2),"Not Completed")</f>
        <v>Not Completed</v>
      </c>
      <c r="P23" s="336"/>
      <c r="R23" s="334" t="s">
        <v>820</v>
      </c>
      <c r="S23" s="334"/>
      <c r="T23" s="335" t="str">
        <f aca="false">IFERROR(SUM(T13:T22)/(COUNTA(R13:S22)*2),"Not Completed")</f>
        <v>Not Completed</v>
      </c>
      <c r="U23" s="336"/>
      <c r="W23" s="334" t="s">
        <v>820</v>
      </c>
      <c r="X23" s="334"/>
      <c r="Y23" s="335" t="str">
        <f aca="false">IFERROR(SUM(Y13:Y22)/(COUNTA(W13:X22)*2),"Not Completed")</f>
        <v>Not Completed</v>
      </c>
      <c r="Z23" s="336"/>
      <c r="AB23" s="334" t="s">
        <v>820</v>
      </c>
      <c r="AC23" s="334"/>
      <c r="AD23" s="335" t="str">
        <f aca="false">IFERROR(SUM(AD13:AD22)/(COUNTA(AB13:AC22)*2),"Not Completed")</f>
        <v>Not Completed</v>
      </c>
      <c r="AE23" s="336"/>
      <c r="AG23" s="334" t="s">
        <v>820</v>
      </c>
      <c r="AH23" s="334"/>
      <c r="AI23" s="335" t="str">
        <f aca="false">IFERROR(SUM(AI13:AI22)/(COUNTA(AG13:AH22)*2),"Not Completed")</f>
        <v>Not Completed</v>
      </c>
      <c r="AJ23" s="336"/>
      <c r="AL23" s="334" t="s">
        <v>820</v>
      </c>
      <c r="AM23" s="334"/>
      <c r="AN23" s="335" t="str">
        <f aca="false">IFERROR(SUM(AN13:AN22)/(COUNTA(AL13:AM22)*2),"Not Completed")</f>
        <v>Not Completed</v>
      </c>
      <c r="AO23" s="337"/>
      <c r="AQ23" s="334" t="s">
        <v>820</v>
      </c>
      <c r="AR23" s="334"/>
      <c r="AS23" s="335" t="str">
        <f aca="false">IFERROR(SUM(AS13:AS22)/(COUNTA(AQ13:AR22)*2),"Not Completed")</f>
        <v>Not Completed</v>
      </c>
      <c r="AT23" s="336"/>
      <c r="AV23" s="334" t="s">
        <v>820</v>
      </c>
      <c r="AW23" s="334"/>
      <c r="AX23" s="335" t="str">
        <f aca="false">IFERROR(SUM(AX13:AX22)/(COUNTA(AV13:AW22)*2),"Not Completed")</f>
        <v>Not Completed</v>
      </c>
      <c r="AY23" s="336"/>
      <c r="BA23" s="334" t="s">
        <v>820</v>
      </c>
      <c r="BB23" s="334"/>
      <c r="BC23" s="335" t="str">
        <f aca="false">IFERROR(SUM(BC13:BC22)/(COUNTA(BA13:BB22)*2),"Not Completed")</f>
        <v>Not Completed</v>
      </c>
      <c r="BD23" s="336"/>
      <c r="BF23" s="334" t="s">
        <v>820</v>
      </c>
      <c r="BG23" s="334"/>
      <c r="BH23" s="335" t="str">
        <f aca="false">IFERROR(SUM(BH13:BH22)/(COUNTA(BF13:BG22)*2),"Not Completed")</f>
        <v>Not Completed</v>
      </c>
      <c r="BI23" s="336"/>
      <c r="BK23" s="334" t="s">
        <v>820</v>
      </c>
      <c r="BL23" s="334"/>
      <c r="BM23" s="335" t="str">
        <f aca="false">IFERROR(SUM(BM13:BM22)/(COUNTA(BK13:BL22)*2),"Not Completed")</f>
        <v>Not Completed</v>
      </c>
      <c r="BN23" s="336"/>
      <c r="BP23" s="334" t="s">
        <v>820</v>
      </c>
      <c r="BQ23" s="334"/>
      <c r="BR23" s="335" t="str">
        <f aca="false">IFERROR(SUM(BR13:BR22)/(COUNTA(BP13:BQ22)*2),"Not Completed")</f>
        <v>Not Completed</v>
      </c>
      <c r="BS23" s="336"/>
      <c r="BU23" s="334" t="s">
        <v>820</v>
      </c>
      <c r="BV23" s="334"/>
      <c r="BW23" s="335" t="str">
        <f aca="false">IFERROR(SUM(BW13:BW22)/(COUNTA(BU13:BV22)*2),"Not Completed")</f>
        <v>Not Completed</v>
      </c>
      <c r="BX23" s="336"/>
      <c r="BZ23" s="334" t="s">
        <v>820</v>
      </c>
      <c r="CA23" s="334"/>
      <c r="CB23" s="335" t="str">
        <f aca="false">IFERROR(SUM(CB13:CB22)/(COUNTA(BZ13:CA22)*2),"Not Completed")</f>
        <v>Not Completed</v>
      </c>
      <c r="CC23" s="336"/>
      <c r="CE23" s="334" t="s">
        <v>820</v>
      </c>
      <c r="CF23" s="334"/>
      <c r="CG23" s="335" t="str">
        <f aca="false">IFERROR(SUM(CG13:CG22)/(COUNTA(CE13:CF22)*2),"Not Completed")</f>
        <v>Not Completed</v>
      </c>
      <c r="CH23" s="336"/>
      <c r="CJ23" s="334" t="s">
        <v>820</v>
      </c>
      <c r="CK23" s="334"/>
      <c r="CL23" s="335" t="str">
        <f aca="false">IFERROR(SUM(CL13:CL22)/(COUNTA(CJ13:CK22)*2),"Not Completed")</f>
        <v>Not Completed</v>
      </c>
      <c r="CM23" s="336"/>
      <c r="CO23" s="334" t="s">
        <v>820</v>
      </c>
      <c r="CP23" s="334"/>
      <c r="CQ23" s="335" t="str">
        <f aca="false">IFERROR(SUM(CQ13:CQ22)/(COUNTA(CO13:CP22)*2),"Not Completed")</f>
        <v>Not Completed</v>
      </c>
      <c r="CR23" s="336"/>
      <c r="CT23" s="334" t="s">
        <v>820</v>
      </c>
      <c r="CU23" s="334"/>
      <c r="CV23" s="335" t="str">
        <f aca="false">IFERROR(SUM(CV13:CV22)/(COUNTA(CT13:CU22)*2),"Not Completed")</f>
        <v>Not Completed</v>
      </c>
      <c r="CW23" s="336"/>
      <c r="CY23" s="334" t="s">
        <v>820</v>
      </c>
      <c r="CZ23" s="334"/>
      <c r="DA23" s="335" t="str">
        <f aca="false">IFERROR(SUM(DA13:DA22)/(COUNTA(CY13:CZ22)*2),"Not Completed")</f>
        <v>Not Completed</v>
      </c>
      <c r="DB23" s="336"/>
      <c r="DD23" s="334" t="s">
        <v>820</v>
      </c>
      <c r="DE23" s="334"/>
      <c r="DF23" s="335" t="str">
        <f aca="false">IFERROR(SUM(DF13:DF22)/(COUNTA(DD13:DE22)*2),"Not Completed")</f>
        <v>Not Completed</v>
      </c>
      <c r="DG23" s="336"/>
      <c r="DI23" s="334" t="s">
        <v>820</v>
      </c>
      <c r="DJ23" s="334"/>
      <c r="DK23" s="335" t="str">
        <f aca="false">IFERROR(SUM(DK13:DK22)/(COUNTA(DI13:DJ22)*2),"Not Completed")</f>
        <v>Not Completed</v>
      </c>
      <c r="DL23" s="336"/>
      <c r="DN23" s="334" t="s">
        <v>820</v>
      </c>
      <c r="DO23" s="334"/>
      <c r="DP23" s="335" t="str">
        <f aca="false">IFERROR(SUM(DP13:DP22)/(COUNTA(DN13:DO22)*2),"Not Completed")</f>
        <v>Not Completed</v>
      </c>
      <c r="DQ23" s="336"/>
      <c r="DS23" s="334" t="s">
        <v>820</v>
      </c>
      <c r="DT23" s="334"/>
      <c r="DU23" s="335" t="str">
        <f aca="false">IFERROR(SUM(DU13:DU22)/(COUNTA(DS13:DT22)*2),"Not Completed")</f>
        <v>Not Completed</v>
      </c>
      <c r="DV23" s="336"/>
      <c r="DX23" s="334" t="s">
        <v>820</v>
      </c>
      <c r="DY23" s="334"/>
      <c r="DZ23" s="335" t="str">
        <f aca="false">IFERROR(SUM(DZ13:DZ22)/(COUNTA(DX13:DY22)*2),"Not Completed")</f>
        <v>Not Completed</v>
      </c>
      <c r="EA23" s="336"/>
      <c r="EC23" s="334" t="s">
        <v>820</v>
      </c>
      <c r="ED23" s="334"/>
      <c r="EE23" s="335" t="str">
        <f aca="false">IFERROR(SUM(EE13:EE22)/(COUNTA(EC13:ED22)*2),"Not Completed")</f>
        <v>Not Completed</v>
      </c>
      <c r="EF23" s="336"/>
      <c r="EH23" s="334" t="s">
        <v>820</v>
      </c>
      <c r="EI23" s="334"/>
      <c r="EJ23" s="335" t="str">
        <f aca="false">IFERROR(SUM(EJ13:EJ22)/(COUNTA(EH13:EI22)*2),"Not Completed")</f>
        <v>Not Completed</v>
      </c>
      <c r="EK23" s="336"/>
      <c r="EM23" s="334" t="s">
        <v>820</v>
      </c>
      <c r="EN23" s="334"/>
      <c r="EO23" s="335" t="str">
        <f aca="false">IFERROR(SUM(EO13:EO22)/(COUNTA(EM13:EN22)*2),"Not Completed")</f>
        <v>Not Completed</v>
      </c>
      <c r="EP23" s="336"/>
      <c r="ER23" s="334" t="s">
        <v>820</v>
      </c>
      <c r="ES23" s="334"/>
      <c r="ET23" s="335" t="str">
        <f aca="false">IFERROR(SUM(ET13:ET22)/(COUNTA(ER13:ES22)*2),"Not Completed")</f>
        <v>Not Completed</v>
      </c>
      <c r="EU23" s="336"/>
      <c r="EW23" s="334" t="s">
        <v>820</v>
      </c>
      <c r="EX23" s="334"/>
      <c r="EY23" s="335" t="str">
        <f aca="false">IFERROR(SUM(EY13:EY22)/(COUNTA(EW13:EX22)*2),"Not Completed")</f>
        <v>Not Completed</v>
      </c>
      <c r="EZ23" s="336"/>
      <c r="FB23" s="334" t="s">
        <v>820</v>
      </c>
      <c r="FC23" s="334"/>
      <c r="FD23" s="335" t="str">
        <f aca="false">IFERROR(SUM(FD13:FD22)/(COUNTA(FB13:FC22)*2),"Not Completed")</f>
        <v>Not Completed</v>
      </c>
      <c r="FE23" s="336"/>
      <c r="FG23" s="334" t="s">
        <v>820</v>
      </c>
      <c r="FH23" s="334"/>
      <c r="FI23" s="335" t="str">
        <f aca="false">IFERROR(SUM(FI13:FI22)/(COUNTA(FG13:FH22)*2),"Not Completed")</f>
        <v>Not Completed</v>
      </c>
      <c r="FJ23" s="336"/>
      <c r="FL23" s="334" t="s">
        <v>820</v>
      </c>
      <c r="FM23" s="334"/>
      <c r="FN23" s="335" t="str">
        <f aca="false">IFERROR(SUM(FN13:FN22)/(COUNTA(FL13:FM22)*2),"Not Completed")</f>
        <v>Not Completed</v>
      </c>
      <c r="FO23" s="336"/>
      <c r="FQ23" s="334" t="s">
        <v>820</v>
      </c>
      <c r="FR23" s="334"/>
      <c r="FS23" s="335" t="str">
        <f aca="false">IFERROR(SUM(FS13:FS22)/(COUNTA(FQ13:FR22)*2),"Not Completed")</f>
        <v>Not Completed</v>
      </c>
      <c r="FT23" s="336"/>
      <c r="FV23" s="334" t="s">
        <v>820</v>
      </c>
      <c r="FW23" s="334"/>
      <c r="FX23" s="335" t="str">
        <f aca="false">IFERROR(SUM(FX13:FX22)/(COUNTA(FV13:FW22)*2),"Not Completed")</f>
        <v>Not Completed</v>
      </c>
      <c r="FY23" s="336"/>
      <c r="GA23" s="334" t="s">
        <v>820</v>
      </c>
      <c r="GB23" s="334"/>
      <c r="GC23" s="335" t="str">
        <f aca="false">IFERROR(SUM(GC13:GC22)/(COUNTA(GA13:GB22)*2),"Not Completed")</f>
        <v>Not Completed</v>
      </c>
      <c r="GD23" s="336"/>
      <c r="GF23" s="334" t="s">
        <v>820</v>
      </c>
      <c r="GG23" s="334"/>
      <c r="GH23" s="335" t="str">
        <f aca="false">IFERROR(SUM(GH13:GH22)/(COUNTA(GF13:GG22)*2),"Not Completed")</f>
        <v>Not Completed</v>
      </c>
      <c r="GI23" s="336"/>
      <c r="GK23" s="334" t="s">
        <v>820</v>
      </c>
      <c r="GL23" s="334"/>
      <c r="GM23" s="335" t="str">
        <f aca="false">IFERROR(SUM(GM13:GM22)/(COUNTA(GK13:GL22)*2),"Not Completed")</f>
        <v>Not Completed</v>
      </c>
      <c r="GN23" s="336"/>
      <c r="GP23" s="334" t="s">
        <v>820</v>
      </c>
      <c r="GQ23" s="334"/>
      <c r="GR23" s="335" t="str">
        <f aca="false">IFERROR(SUM(GR13:GR22)/(COUNTA(GP13:GQ22)*2),"Not Completed")</f>
        <v>Not Completed</v>
      </c>
      <c r="GS23" s="336"/>
      <c r="GU23" s="334" t="s">
        <v>820</v>
      </c>
      <c r="GV23" s="334"/>
      <c r="GW23" s="335" t="str">
        <f aca="false">IFERROR(SUM(GW13:GW22)/(COUNTA(GU13:GV22)*2),"Not Completed")</f>
        <v>Not Completed</v>
      </c>
      <c r="GX23" s="336"/>
    </row>
    <row r="24" customFormat="false" ht="26.25" hidden="false" customHeight="true" outlineLevel="0" collapsed="false">
      <c r="C24" s="286"/>
      <c r="D24" s="286"/>
      <c r="E24" s="286"/>
      <c r="F24" s="286"/>
      <c r="G24" s="18"/>
      <c r="H24" s="1"/>
      <c r="I24" s="1"/>
      <c r="J24" s="1"/>
      <c r="K24" s="1"/>
      <c r="L24" s="262"/>
      <c r="M24" s="1"/>
      <c r="N24" s="1"/>
      <c r="O24" s="1"/>
      <c r="P24" s="18"/>
      <c r="R24" s="1"/>
      <c r="S24" s="1"/>
      <c r="T24" s="1"/>
      <c r="U24" s="18"/>
      <c r="W24" s="1"/>
      <c r="X24" s="1"/>
      <c r="Y24" s="1"/>
      <c r="Z24" s="18"/>
      <c r="AB24" s="1"/>
      <c r="AC24" s="1"/>
      <c r="AD24" s="1"/>
      <c r="AE24" s="1"/>
      <c r="AF24" s="262"/>
      <c r="AG24" s="1"/>
      <c r="AH24" s="1"/>
      <c r="AI24" s="1"/>
      <c r="AJ24" s="18"/>
      <c r="AL24" s="1"/>
      <c r="AM24" s="1"/>
      <c r="AN24" s="1"/>
      <c r="AO24" s="18"/>
      <c r="AQ24" s="1"/>
      <c r="AR24" s="1"/>
      <c r="AS24" s="1"/>
      <c r="AT24" s="18"/>
      <c r="AV24" s="1"/>
      <c r="AW24" s="1"/>
      <c r="AX24" s="1"/>
      <c r="AY24" s="1"/>
      <c r="AZ24" s="262"/>
      <c r="BA24" s="1"/>
      <c r="BB24" s="1"/>
      <c r="BC24" s="1"/>
      <c r="BD24" s="18"/>
      <c r="BF24" s="1"/>
      <c r="BG24" s="1"/>
      <c r="BH24" s="1"/>
      <c r="BI24" s="18"/>
      <c r="BK24" s="1"/>
      <c r="BL24" s="1"/>
      <c r="BM24" s="1"/>
      <c r="BN24" s="18"/>
      <c r="BP24" s="1"/>
      <c r="BQ24" s="1"/>
      <c r="BR24" s="1"/>
      <c r="BS24" s="1"/>
      <c r="BT24" s="262"/>
      <c r="BU24" s="1"/>
      <c r="BV24" s="1"/>
      <c r="BW24" s="1"/>
      <c r="BX24" s="18"/>
      <c r="BZ24" s="1"/>
      <c r="CA24" s="1"/>
      <c r="CB24" s="1"/>
      <c r="CC24" s="18"/>
      <c r="CE24" s="1"/>
      <c r="CF24" s="1"/>
      <c r="CG24" s="1"/>
      <c r="CH24" s="18"/>
      <c r="CJ24" s="1"/>
      <c r="CK24" s="1"/>
      <c r="CL24" s="1"/>
      <c r="CM24" s="1"/>
      <c r="CN24" s="262"/>
      <c r="CO24" s="1"/>
      <c r="CP24" s="1"/>
      <c r="CQ24" s="1"/>
      <c r="CR24" s="18"/>
      <c r="CT24" s="1"/>
      <c r="CU24" s="1"/>
      <c r="CV24" s="1"/>
      <c r="CW24" s="18"/>
      <c r="CY24" s="1"/>
      <c r="CZ24" s="1"/>
      <c r="DA24" s="1"/>
      <c r="DB24" s="18"/>
      <c r="DD24" s="1"/>
      <c r="DE24" s="1"/>
      <c r="DF24" s="1"/>
      <c r="DG24" s="1"/>
      <c r="DH24" s="262"/>
      <c r="DI24" s="1"/>
      <c r="DJ24" s="1"/>
      <c r="DK24" s="1"/>
      <c r="DL24" s="18"/>
      <c r="DN24" s="1"/>
      <c r="DO24" s="1"/>
      <c r="DP24" s="1"/>
      <c r="DQ24" s="18"/>
      <c r="DS24" s="1"/>
      <c r="DT24" s="1"/>
      <c r="DU24" s="1"/>
      <c r="DV24" s="18"/>
      <c r="DX24" s="1"/>
      <c r="DY24" s="1"/>
      <c r="DZ24" s="1"/>
      <c r="EA24" s="1"/>
      <c r="EB24" s="262"/>
      <c r="EC24" s="1"/>
      <c r="ED24" s="1"/>
      <c r="EE24" s="1"/>
      <c r="EF24" s="18"/>
      <c r="EH24" s="1"/>
      <c r="EI24" s="1"/>
      <c r="EJ24" s="1"/>
      <c r="EK24" s="18"/>
      <c r="EM24" s="1"/>
      <c r="EN24" s="1"/>
      <c r="EO24" s="1"/>
      <c r="EP24" s="18"/>
      <c r="ER24" s="1"/>
      <c r="ES24" s="1"/>
      <c r="ET24" s="1"/>
      <c r="EU24" s="1"/>
      <c r="EV24" s="262"/>
      <c r="EW24" s="1"/>
      <c r="EX24" s="1"/>
      <c r="EY24" s="1"/>
      <c r="EZ24" s="18"/>
      <c r="FB24" s="1"/>
      <c r="FC24" s="1"/>
      <c r="FD24" s="1"/>
      <c r="FE24" s="18"/>
      <c r="FG24" s="1"/>
      <c r="FH24" s="1"/>
      <c r="FI24" s="1"/>
      <c r="FJ24" s="18"/>
      <c r="FL24" s="1"/>
      <c r="FM24" s="1"/>
      <c r="FN24" s="1"/>
      <c r="FO24" s="1"/>
      <c r="FP24" s="262"/>
      <c r="FQ24" s="1"/>
      <c r="FR24" s="1"/>
      <c r="FS24" s="1"/>
      <c r="FT24" s="18"/>
      <c r="FV24" s="1"/>
      <c r="FW24" s="1"/>
      <c r="FX24" s="1"/>
      <c r="FY24" s="18"/>
      <c r="GA24" s="1"/>
      <c r="GB24" s="1"/>
      <c r="GC24" s="1"/>
      <c r="GD24" s="18"/>
      <c r="GF24" s="1"/>
      <c r="GG24" s="1"/>
      <c r="GH24" s="1"/>
      <c r="GI24" s="1"/>
      <c r="GJ24" s="262"/>
      <c r="GK24" s="1"/>
      <c r="GL24" s="1"/>
      <c r="GM24" s="1"/>
      <c r="GN24" s="18"/>
      <c r="GP24" s="1"/>
      <c r="GQ24" s="1"/>
      <c r="GR24" s="1"/>
      <c r="GS24" s="18"/>
      <c r="GU24" s="1"/>
      <c r="GV24" s="1"/>
      <c r="GW24" s="1"/>
      <c r="GX24" s="18"/>
    </row>
    <row r="25" customFormat="false" ht="30" hidden="false" customHeight="false" outlineLevel="0" collapsed="false">
      <c r="B25" s="309"/>
      <c r="C25" s="310"/>
      <c r="D25" s="310"/>
      <c r="E25" s="333"/>
      <c r="F25" s="333"/>
      <c r="G25" s="313" t="s">
        <v>821</v>
      </c>
      <c r="H25" s="314" t="s">
        <v>822</v>
      </c>
      <c r="I25" s="314"/>
      <c r="J25" s="314" t="s">
        <v>97</v>
      </c>
      <c r="K25" s="314" t="s">
        <v>809</v>
      </c>
      <c r="M25" s="316" t="s">
        <v>822</v>
      </c>
      <c r="N25" s="316"/>
      <c r="O25" s="317" t="s">
        <v>97</v>
      </c>
      <c r="P25" s="316" t="s">
        <v>809</v>
      </c>
      <c r="R25" s="318" t="s">
        <v>822</v>
      </c>
      <c r="S25" s="318"/>
      <c r="T25" s="319" t="s">
        <v>97</v>
      </c>
      <c r="U25" s="318" t="s">
        <v>809</v>
      </c>
      <c r="W25" s="320" t="s">
        <v>822</v>
      </c>
      <c r="X25" s="320"/>
      <c r="Y25" s="321" t="s">
        <v>97</v>
      </c>
      <c r="Z25" s="320" t="s">
        <v>809</v>
      </c>
      <c r="AB25" s="314" t="s">
        <v>822</v>
      </c>
      <c r="AC25" s="314"/>
      <c r="AD25" s="315" t="s">
        <v>97</v>
      </c>
      <c r="AE25" s="314" t="s">
        <v>809</v>
      </c>
      <c r="AG25" s="316" t="s">
        <v>822</v>
      </c>
      <c r="AH25" s="316"/>
      <c r="AI25" s="317" t="s">
        <v>97</v>
      </c>
      <c r="AJ25" s="316" t="s">
        <v>809</v>
      </c>
      <c r="AL25" s="318" t="s">
        <v>822</v>
      </c>
      <c r="AM25" s="318"/>
      <c r="AN25" s="319" t="s">
        <v>97</v>
      </c>
      <c r="AO25" s="319" t="s">
        <v>809</v>
      </c>
      <c r="AQ25" s="320" t="s">
        <v>822</v>
      </c>
      <c r="AR25" s="320"/>
      <c r="AS25" s="321" t="s">
        <v>97</v>
      </c>
      <c r="AT25" s="320" t="s">
        <v>809</v>
      </c>
      <c r="AV25" s="314" t="s">
        <v>822</v>
      </c>
      <c r="AW25" s="314"/>
      <c r="AX25" s="315" t="s">
        <v>97</v>
      </c>
      <c r="AY25" s="314" t="s">
        <v>809</v>
      </c>
      <c r="BA25" s="316" t="s">
        <v>822</v>
      </c>
      <c r="BB25" s="316"/>
      <c r="BC25" s="317" t="s">
        <v>97</v>
      </c>
      <c r="BD25" s="316" t="s">
        <v>809</v>
      </c>
      <c r="BF25" s="318" t="s">
        <v>822</v>
      </c>
      <c r="BG25" s="318"/>
      <c r="BH25" s="319" t="s">
        <v>97</v>
      </c>
      <c r="BI25" s="318" t="s">
        <v>809</v>
      </c>
      <c r="BK25" s="320" t="s">
        <v>822</v>
      </c>
      <c r="BL25" s="320"/>
      <c r="BM25" s="321" t="s">
        <v>97</v>
      </c>
      <c r="BN25" s="320" t="s">
        <v>809</v>
      </c>
      <c r="BP25" s="314" t="s">
        <v>822</v>
      </c>
      <c r="BQ25" s="314"/>
      <c r="BR25" s="315" t="s">
        <v>97</v>
      </c>
      <c r="BS25" s="314" t="s">
        <v>809</v>
      </c>
      <c r="BU25" s="316" t="s">
        <v>822</v>
      </c>
      <c r="BV25" s="316"/>
      <c r="BW25" s="317" t="s">
        <v>97</v>
      </c>
      <c r="BX25" s="316" t="s">
        <v>809</v>
      </c>
      <c r="BZ25" s="318" t="s">
        <v>822</v>
      </c>
      <c r="CA25" s="318"/>
      <c r="CB25" s="319" t="s">
        <v>97</v>
      </c>
      <c r="CC25" s="318" t="s">
        <v>809</v>
      </c>
      <c r="CE25" s="320" t="s">
        <v>822</v>
      </c>
      <c r="CF25" s="320"/>
      <c r="CG25" s="321" t="s">
        <v>97</v>
      </c>
      <c r="CH25" s="320" t="s">
        <v>809</v>
      </c>
      <c r="CJ25" s="314" t="s">
        <v>822</v>
      </c>
      <c r="CK25" s="314"/>
      <c r="CL25" s="315" t="s">
        <v>97</v>
      </c>
      <c r="CM25" s="314" t="s">
        <v>809</v>
      </c>
      <c r="CO25" s="316" t="s">
        <v>822</v>
      </c>
      <c r="CP25" s="316"/>
      <c r="CQ25" s="317" t="s">
        <v>97</v>
      </c>
      <c r="CR25" s="316" t="s">
        <v>809</v>
      </c>
      <c r="CT25" s="318" t="s">
        <v>822</v>
      </c>
      <c r="CU25" s="318"/>
      <c r="CV25" s="319" t="s">
        <v>97</v>
      </c>
      <c r="CW25" s="318" t="s">
        <v>809</v>
      </c>
      <c r="CY25" s="320" t="s">
        <v>822</v>
      </c>
      <c r="CZ25" s="320"/>
      <c r="DA25" s="321" t="s">
        <v>97</v>
      </c>
      <c r="DB25" s="320" t="s">
        <v>809</v>
      </c>
      <c r="DD25" s="314" t="s">
        <v>823</v>
      </c>
      <c r="DE25" s="314"/>
      <c r="DF25" s="315" t="s">
        <v>97</v>
      </c>
      <c r="DG25" s="314" t="s">
        <v>809</v>
      </c>
      <c r="DI25" s="316" t="s">
        <v>822</v>
      </c>
      <c r="DJ25" s="316"/>
      <c r="DK25" s="317" t="s">
        <v>97</v>
      </c>
      <c r="DL25" s="316" t="s">
        <v>809</v>
      </c>
      <c r="DN25" s="318" t="s">
        <v>822</v>
      </c>
      <c r="DO25" s="318"/>
      <c r="DP25" s="319" t="s">
        <v>97</v>
      </c>
      <c r="DQ25" s="318" t="s">
        <v>809</v>
      </c>
      <c r="DS25" s="320" t="s">
        <v>822</v>
      </c>
      <c r="DT25" s="320"/>
      <c r="DU25" s="321" t="s">
        <v>97</v>
      </c>
      <c r="DV25" s="320" t="s">
        <v>809</v>
      </c>
      <c r="DX25" s="314" t="s">
        <v>822</v>
      </c>
      <c r="DY25" s="314"/>
      <c r="DZ25" s="315" t="s">
        <v>97</v>
      </c>
      <c r="EA25" s="314" t="s">
        <v>809</v>
      </c>
      <c r="EC25" s="316" t="s">
        <v>822</v>
      </c>
      <c r="ED25" s="316"/>
      <c r="EE25" s="317" t="s">
        <v>97</v>
      </c>
      <c r="EF25" s="316" t="s">
        <v>809</v>
      </c>
      <c r="EH25" s="318" t="s">
        <v>822</v>
      </c>
      <c r="EI25" s="318"/>
      <c r="EJ25" s="319" t="s">
        <v>97</v>
      </c>
      <c r="EK25" s="318" t="s">
        <v>809</v>
      </c>
      <c r="EM25" s="320" t="s">
        <v>822</v>
      </c>
      <c r="EN25" s="320"/>
      <c r="EO25" s="321" t="s">
        <v>97</v>
      </c>
      <c r="EP25" s="320" t="s">
        <v>809</v>
      </c>
      <c r="ER25" s="314" t="s">
        <v>822</v>
      </c>
      <c r="ES25" s="314"/>
      <c r="ET25" s="315" t="s">
        <v>97</v>
      </c>
      <c r="EU25" s="314" t="s">
        <v>809</v>
      </c>
      <c r="EW25" s="316" t="s">
        <v>822</v>
      </c>
      <c r="EX25" s="316"/>
      <c r="EY25" s="317" t="s">
        <v>97</v>
      </c>
      <c r="EZ25" s="316" t="s">
        <v>809</v>
      </c>
      <c r="FB25" s="318" t="s">
        <v>822</v>
      </c>
      <c r="FC25" s="318"/>
      <c r="FD25" s="319" t="s">
        <v>97</v>
      </c>
      <c r="FE25" s="318" t="s">
        <v>809</v>
      </c>
      <c r="FG25" s="320" t="s">
        <v>822</v>
      </c>
      <c r="FH25" s="320"/>
      <c r="FI25" s="321" t="s">
        <v>97</v>
      </c>
      <c r="FJ25" s="320" t="s">
        <v>809</v>
      </c>
      <c r="FL25" s="314" t="s">
        <v>822</v>
      </c>
      <c r="FM25" s="314"/>
      <c r="FN25" s="315" t="s">
        <v>97</v>
      </c>
      <c r="FO25" s="314" t="s">
        <v>809</v>
      </c>
      <c r="FQ25" s="316" t="s">
        <v>822</v>
      </c>
      <c r="FR25" s="316"/>
      <c r="FS25" s="317" t="s">
        <v>97</v>
      </c>
      <c r="FT25" s="316" t="s">
        <v>809</v>
      </c>
      <c r="FV25" s="318" t="s">
        <v>822</v>
      </c>
      <c r="FW25" s="318"/>
      <c r="FX25" s="319" t="s">
        <v>97</v>
      </c>
      <c r="FY25" s="318" t="s">
        <v>809</v>
      </c>
      <c r="GA25" s="320" t="s">
        <v>822</v>
      </c>
      <c r="GB25" s="320"/>
      <c r="GC25" s="321" t="s">
        <v>97</v>
      </c>
      <c r="GD25" s="320" t="s">
        <v>809</v>
      </c>
      <c r="GF25" s="314" t="s">
        <v>822</v>
      </c>
      <c r="GG25" s="314"/>
      <c r="GH25" s="315" t="s">
        <v>97</v>
      </c>
      <c r="GI25" s="314" t="s">
        <v>809</v>
      </c>
      <c r="GK25" s="316" t="s">
        <v>822</v>
      </c>
      <c r="GL25" s="316"/>
      <c r="GM25" s="317" t="s">
        <v>97</v>
      </c>
      <c r="GN25" s="316" t="s">
        <v>809</v>
      </c>
      <c r="GP25" s="318" t="s">
        <v>822</v>
      </c>
      <c r="GQ25" s="318"/>
      <c r="GR25" s="319" t="s">
        <v>97</v>
      </c>
      <c r="GS25" s="318" t="s">
        <v>809</v>
      </c>
      <c r="GU25" s="320" t="s">
        <v>822</v>
      </c>
      <c r="GV25" s="320"/>
      <c r="GW25" s="321" t="s">
        <v>97</v>
      </c>
      <c r="GX25" s="320" t="s">
        <v>809</v>
      </c>
    </row>
    <row r="26" customFormat="false" ht="15.75" hidden="false" customHeight="false" outlineLevel="0" collapsed="false">
      <c r="B26" s="309"/>
      <c r="C26" s="324"/>
      <c r="D26" s="324"/>
      <c r="E26" s="333"/>
      <c r="F26" s="325"/>
      <c r="G26" s="313" t="n">
        <v>1</v>
      </c>
      <c r="H26" s="328"/>
      <c r="I26" s="328"/>
      <c r="J26" s="329"/>
      <c r="K26" s="330"/>
      <c r="M26" s="328"/>
      <c r="N26" s="328"/>
      <c r="O26" s="329"/>
      <c r="P26" s="330"/>
      <c r="R26" s="328"/>
      <c r="S26" s="328"/>
      <c r="T26" s="329"/>
      <c r="U26" s="330"/>
      <c r="W26" s="328"/>
      <c r="X26" s="328"/>
      <c r="Y26" s="329"/>
      <c r="Z26" s="330"/>
      <c r="AB26" s="328"/>
      <c r="AC26" s="328"/>
      <c r="AD26" s="329"/>
      <c r="AE26" s="330"/>
      <c r="AG26" s="328"/>
      <c r="AH26" s="328"/>
      <c r="AI26" s="329"/>
      <c r="AJ26" s="330"/>
      <c r="AL26" s="328"/>
      <c r="AM26" s="328"/>
      <c r="AN26" s="329"/>
      <c r="AO26" s="331"/>
      <c r="AQ26" s="328"/>
      <c r="AR26" s="328"/>
      <c r="AS26" s="329"/>
      <c r="AT26" s="330"/>
      <c r="AV26" s="328"/>
      <c r="AW26" s="328"/>
      <c r="AX26" s="329"/>
      <c r="AY26" s="330"/>
      <c r="BA26" s="328"/>
      <c r="BB26" s="328"/>
      <c r="BC26" s="329"/>
      <c r="BD26" s="330"/>
      <c r="BF26" s="328"/>
      <c r="BG26" s="328"/>
      <c r="BH26" s="329"/>
      <c r="BI26" s="330"/>
      <c r="BK26" s="328"/>
      <c r="BL26" s="328"/>
      <c r="BM26" s="329"/>
      <c r="BN26" s="330"/>
      <c r="BP26" s="328"/>
      <c r="BQ26" s="328"/>
      <c r="BR26" s="329"/>
      <c r="BS26" s="330"/>
      <c r="BU26" s="328"/>
      <c r="BV26" s="328"/>
      <c r="BW26" s="329"/>
      <c r="BX26" s="330"/>
      <c r="BZ26" s="328"/>
      <c r="CA26" s="328"/>
      <c r="CB26" s="329"/>
      <c r="CC26" s="330"/>
      <c r="CE26" s="328"/>
      <c r="CF26" s="328"/>
      <c r="CG26" s="329"/>
      <c r="CH26" s="330"/>
      <c r="CJ26" s="328"/>
      <c r="CK26" s="328"/>
      <c r="CL26" s="329"/>
      <c r="CM26" s="330"/>
      <c r="CO26" s="328"/>
      <c r="CP26" s="328"/>
      <c r="CQ26" s="329"/>
      <c r="CR26" s="330"/>
      <c r="CT26" s="328"/>
      <c r="CU26" s="328"/>
      <c r="CV26" s="329"/>
      <c r="CW26" s="330"/>
      <c r="CY26" s="328"/>
      <c r="CZ26" s="328"/>
      <c r="DA26" s="329"/>
      <c r="DB26" s="330"/>
      <c r="DD26" s="328"/>
      <c r="DE26" s="328"/>
      <c r="DF26" s="329"/>
      <c r="DG26" s="330"/>
      <c r="DI26" s="328"/>
      <c r="DJ26" s="328"/>
      <c r="DK26" s="329"/>
      <c r="DL26" s="330"/>
      <c r="DN26" s="328"/>
      <c r="DO26" s="328"/>
      <c r="DP26" s="329"/>
      <c r="DQ26" s="330"/>
      <c r="DS26" s="328"/>
      <c r="DT26" s="328"/>
      <c r="DU26" s="329"/>
      <c r="DV26" s="330"/>
      <c r="DX26" s="328"/>
      <c r="DY26" s="328"/>
      <c r="DZ26" s="329"/>
      <c r="EA26" s="330"/>
      <c r="EC26" s="328"/>
      <c r="ED26" s="328"/>
      <c r="EE26" s="329"/>
      <c r="EF26" s="330"/>
      <c r="EH26" s="328"/>
      <c r="EI26" s="328"/>
      <c r="EJ26" s="329"/>
      <c r="EK26" s="330"/>
      <c r="EM26" s="328"/>
      <c r="EN26" s="328"/>
      <c r="EO26" s="329"/>
      <c r="EP26" s="330"/>
      <c r="ER26" s="328"/>
      <c r="ES26" s="328"/>
      <c r="ET26" s="329"/>
      <c r="EU26" s="330"/>
      <c r="EW26" s="328"/>
      <c r="EX26" s="328"/>
      <c r="EY26" s="329"/>
      <c r="EZ26" s="330"/>
      <c r="FB26" s="328"/>
      <c r="FC26" s="328"/>
      <c r="FD26" s="329"/>
      <c r="FE26" s="330"/>
      <c r="FG26" s="328"/>
      <c r="FH26" s="328"/>
      <c r="FI26" s="329"/>
      <c r="FJ26" s="330"/>
      <c r="FL26" s="328"/>
      <c r="FM26" s="328"/>
      <c r="FN26" s="329"/>
      <c r="FO26" s="330"/>
      <c r="FQ26" s="328"/>
      <c r="FR26" s="328"/>
      <c r="FS26" s="329"/>
      <c r="FT26" s="330"/>
      <c r="FV26" s="328"/>
      <c r="FW26" s="328"/>
      <c r="FX26" s="329"/>
      <c r="FY26" s="330"/>
      <c r="GA26" s="328"/>
      <c r="GB26" s="328"/>
      <c r="GC26" s="329"/>
      <c r="GD26" s="330"/>
      <c r="GF26" s="328"/>
      <c r="GG26" s="328"/>
      <c r="GH26" s="329"/>
      <c r="GI26" s="330"/>
      <c r="GK26" s="328"/>
      <c r="GL26" s="328"/>
      <c r="GM26" s="329"/>
      <c r="GN26" s="330"/>
      <c r="GP26" s="328"/>
      <c r="GQ26" s="328"/>
      <c r="GR26" s="329"/>
      <c r="GS26" s="330"/>
      <c r="GU26" s="328"/>
      <c r="GV26" s="328"/>
      <c r="GW26" s="329"/>
      <c r="GX26" s="330"/>
    </row>
    <row r="27" customFormat="false" ht="15.75" hidden="false" customHeight="false" outlineLevel="0" collapsed="false">
      <c r="B27" s="309"/>
      <c r="C27" s="324"/>
      <c r="D27" s="324"/>
      <c r="E27" s="333"/>
      <c r="F27" s="325"/>
      <c r="G27" s="313" t="n">
        <v>2</v>
      </c>
      <c r="H27" s="328"/>
      <c r="I27" s="328"/>
      <c r="J27" s="329"/>
      <c r="K27" s="330"/>
      <c r="M27" s="328"/>
      <c r="N27" s="328"/>
      <c r="O27" s="329"/>
      <c r="P27" s="330"/>
      <c r="R27" s="328"/>
      <c r="S27" s="328"/>
      <c r="T27" s="329"/>
      <c r="U27" s="330"/>
      <c r="W27" s="328"/>
      <c r="X27" s="328"/>
      <c r="Y27" s="329"/>
      <c r="Z27" s="330"/>
      <c r="AB27" s="328"/>
      <c r="AC27" s="328"/>
      <c r="AD27" s="329"/>
      <c r="AE27" s="330"/>
      <c r="AG27" s="328"/>
      <c r="AH27" s="328"/>
      <c r="AI27" s="329"/>
      <c r="AJ27" s="330"/>
      <c r="AL27" s="328"/>
      <c r="AM27" s="328"/>
      <c r="AN27" s="329"/>
      <c r="AO27" s="332"/>
      <c r="AQ27" s="328"/>
      <c r="AR27" s="328"/>
      <c r="AS27" s="329"/>
      <c r="AT27" s="330"/>
      <c r="AV27" s="328"/>
      <c r="AW27" s="328"/>
      <c r="AX27" s="329"/>
      <c r="AY27" s="330"/>
      <c r="BA27" s="328"/>
      <c r="BB27" s="328"/>
      <c r="BC27" s="329"/>
      <c r="BD27" s="330"/>
      <c r="BF27" s="328"/>
      <c r="BG27" s="328"/>
      <c r="BH27" s="329"/>
      <c r="BI27" s="330"/>
      <c r="BK27" s="328"/>
      <c r="BL27" s="328"/>
      <c r="BM27" s="329"/>
      <c r="BN27" s="330"/>
      <c r="BP27" s="328"/>
      <c r="BQ27" s="328"/>
      <c r="BR27" s="329"/>
      <c r="BS27" s="330"/>
      <c r="BU27" s="328"/>
      <c r="BV27" s="328"/>
      <c r="BW27" s="329"/>
      <c r="BX27" s="330"/>
      <c r="BZ27" s="328"/>
      <c r="CA27" s="328"/>
      <c r="CB27" s="329"/>
      <c r="CC27" s="330"/>
      <c r="CE27" s="328"/>
      <c r="CF27" s="328"/>
      <c r="CG27" s="329"/>
      <c r="CH27" s="330"/>
      <c r="CJ27" s="328"/>
      <c r="CK27" s="328"/>
      <c r="CL27" s="329"/>
      <c r="CM27" s="330"/>
      <c r="CO27" s="328"/>
      <c r="CP27" s="328"/>
      <c r="CQ27" s="329"/>
      <c r="CR27" s="330"/>
      <c r="CT27" s="328"/>
      <c r="CU27" s="328"/>
      <c r="CV27" s="329"/>
      <c r="CW27" s="330"/>
      <c r="CY27" s="328"/>
      <c r="CZ27" s="328"/>
      <c r="DA27" s="329"/>
      <c r="DB27" s="330"/>
      <c r="DD27" s="328"/>
      <c r="DE27" s="328"/>
      <c r="DF27" s="329"/>
      <c r="DG27" s="330"/>
      <c r="DI27" s="328"/>
      <c r="DJ27" s="328"/>
      <c r="DK27" s="329"/>
      <c r="DL27" s="330"/>
      <c r="DN27" s="328"/>
      <c r="DO27" s="328"/>
      <c r="DP27" s="329"/>
      <c r="DQ27" s="330"/>
      <c r="DS27" s="328"/>
      <c r="DT27" s="328"/>
      <c r="DU27" s="329"/>
      <c r="DV27" s="330"/>
      <c r="DX27" s="328"/>
      <c r="DY27" s="328"/>
      <c r="DZ27" s="329"/>
      <c r="EA27" s="330"/>
      <c r="EC27" s="328"/>
      <c r="ED27" s="328"/>
      <c r="EE27" s="329"/>
      <c r="EF27" s="330"/>
      <c r="EH27" s="328"/>
      <c r="EI27" s="328"/>
      <c r="EJ27" s="329"/>
      <c r="EK27" s="330"/>
      <c r="EM27" s="328"/>
      <c r="EN27" s="328"/>
      <c r="EO27" s="329"/>
      <c r="EP27" s="330"/>
      <c r="ER27" s="328"/>
      <c r="ES27" s="328"/>
      <c r="ET27" s="329"/>
      <c r="EU27" s="330"/>
      <c r="EW27" s="328"/>
      <c r="EX27" s="328"/>
      <c r="EY27" s="329"/>
      <c r="EZ27" s="330"/>
      <c r="FB27" s="328"/>
      <c r="FC27" s="328"/>
      <c r="FD27" s="329"/>
      <c r="FE27" s="330"/>
      <c r="FG27" s="328"/>
      <c r="FH27" s="328"/>
      <c r="FI27" s="329"/>
      <c r="FJ27" s="330"/>
      <c r="FL27" s="328"/>
      <c r="FM27" s="328"/>
      <c r="FN27" s="329"/>
      <c r="FO27" s="330"/>
      <c r="FQ27" s="328"/>
      <c r="FR27" s="328"/>
      <c r="FS27" s="329"/>
      <c r="FT27" s="330"/>
      <c r="FV27" s="328"/>
      <c r="FW27" s="328"/>
      <c r="FX27" s="329"/>
      <c r="FY27" s="330"/>
      <c r="GA27" s="328"/>
      <c r="GB27" s="328"/>
      <c r="GC27" s="329"/>
      <c r="GD27" s="330"/>
      <c r="GF27" s="328"/>
      <c r="GG27" s="328"/>
      <c r="GH27" s="329"/>
      <c r="GI27" s="330"/>
      <c r="GK27" s="328"/>
      <c r="GL27" s="328"/>
      <c r="GM27" s="329"/>
      <c r="GN27" s="330"/>
      <c r="GP27" s="328"/>
      <c r="GQ27" s="328"/>
      <c r="GR27" s="329"/>
      <c r="GS27" s="330"/>
      <c r="GU27" s="328"/>
      <c r="GV27" s="328"/>
      <c r="GW27" s="329"/>
      <c r="GX27" s="330"/>
    </row>
    <row r="28" customFormat="false" ht="15.75" hidden="false" customHeight="false" outlineLevel="0" collapsed="false">
      <c r="B28" s="309"/>
      <c r="C28" s="324"/>
      <c r="D28" s="324"/>
      <c r="E28" s="333"/>
      <c r="F28" s="325"/>
      <c r="G28" s="313" t="n">
        <v>3</v>
      </c>
      <c r="H28" s="328"/>
      <c r="I28" s="328"/>
      <c r="J28" s="329"/>
      <c r="K28" s="330"/>
      <c r="M28" s="328"/>
      <c r="N28" s="328"/>
      <c r="O28" s="329"/>
      <c r="P28" s="330"/>
      <c r="R28" s="328"/>
      <c r="S28" s="328"/>
      <c r="T28" s="329"/>
      <c r="U28" s="330"/>
      <c r="W28" s="328"/>
      <c r="X28" s="328"/>
      <c r="Y28" s="329"/>
      <c r="Z28" s="330"/>
      <c r="AB28" s="328"/>
      <c r="AC28" s="328"/>
      <c r="AD28" s="329"/>
      <c r="AE28" s="330"/>
      <c r="AG28" s="328"/>
      <c r="AH28" s="328"/>
      <c r="AI28" s="329"/>
      <c r="AJ28" s="330"/>
      <c r="AL28" s="328"/>
      <c r="AM28" s="328"/>
      <c r="AN28" s="329"/>
      <c r="AO28" s="332"/>
      <c r="AQ28" s="328"/>
      <c r="AR28" s="328"/>
      <c r="AS28" s="329"/>
      <c r="AT28" s="330"/>
      <c r="AV28" s="328"/>
      <c r="AW28" s="328"/>
      <c r="AX28" s="329"/>
      <c r="AY28" s="330"/>
      <c r="BA28" s="328"/>
      <c r="BB28" s="328"/>
      <c r="BC28" s="329"/>
      <c r="BD28" s="330"/>
      <c r="BF28" s="328"/>
      <c r="BG28" s="328"/>
      <c r="BH28" s="329"/>
      <c r="BI28" s="330"/>
      <c r="BK28" s="328"/>
      <c r="BL28" s="328"/>
      <c r="BM28" s="329"/>
      <c r="BN28" s="330"/>
      <c r="BP28" s="328"/>
      <c r="BQ28" s="328"/>
      <c r="BR28" s="329"/>
      <c r="BS28" s="330"/>
      <c r="BU28" s="328"/>
      <c r="BV28" s="328"/>
      <c r="BW28" s="329"/>
      <c r="BX28" s="330"/>
      <c r="BZ28" s="328"/>
      <c r="CA28" s="328"/>
      <c r="CB28" s="329"/>
      <c r="CC28" s="330"/>
      <c r="CE28" s="328"/>
      <c r="CF28" s="328"/>
      <c r="CG28" s="329"/>
      <c r="CH28" s="330"/>
      <c r="CJ28" s="328"/>
      <c r="CK28" s="328"/>
      <c r="CL28" s="329"/>
      <c r="CM28" s="330"/>
      <c r="CO28" s="328"/>
      <c r="CP28" s="328"/>
      <c r="CQ28" s="329"/>
      <c r="CR28" s="330"/>
      <c r="CT28" s="328"/>
      <c r="CU28" s="328"/>
      <c r="CV28" s="329"/>
      <c r="CW28" s="330"/>
      <c r="CY28" s="328"/>
      <c r="CZ28" s="328"/>
      <c r="DA28" s="329"/>
      <c r="DB28" s="330"/>
      <c r="DD28" s="328"/>
      <c r="DE28" s="328"/>
      <c r="DF28" s="329"/>
      <c r="DG28" s="330"/>
      <c r="DI28" s="328"/>
      <c r="DJ28" s="328"/>
      <c r="DK28" s="329"/>
      <c r="DL28" s="330"/>
      <c r="DN28" s="328"/>
      <c r="DO28" s="328"/>
      <c r="DP28" s="329"/>
      <c r="DQ28" s="330"/>
      <c r="DS28" s="328"/>
      <c r="DT28" s="328"/>
      <c r="DU28" s="329"/>
      <c r="DV28" s="330"/>
      <c r="DX28" s="328"/>
      <c r="DY28" s="328"/>
      <c r="DZ28" s="329"/>
      <c r="EA28" s="330"/>
      <c r="EC28" s="328"/>
      <c r="ED28" s="328"/>
      <c r="EE28" s="329"/>
      <c r="EF28" s="330"/>
      <c r="EH28" s="328"/>
      <c r="EI28" s="328"/>
      <c r="EJ28" s="329"/>
      <c r="EK28" s="330"/>
      <c r="EM28" s="328"/>
      <c r="EN28" s="328"/>
      <c r="EO28" s="329"/>
      <c r="EP28" s="330"/>
      <c r="ER28" s="328"/>
      <c r="ES28" s="328"/>
      <c r="ET28" s="329"/>
      <c r="EU28" s="330"/>
      <c r="EW28" s="328"/>
      <c r="EX28" s="328"/>
      <c r="EY28" s="329"/>
      <c r="EZ28" s="330"/>
      <c r="FB28" s="328"/>
      <c r="FC28" s="328"/>
      <c r="FD28" s="329"/>
      <c r="FE28" s="330"/>
      <c r="FG28" s="328"/>
      <c r="FH28" s="328"/>
      <c r="FI28" s="329"/>
      <c r="FJ28" s="330"/>
      <c r="FL28" s="328"/>
      <c r="FM28" s="328"/>
      <c r="FN28" s="329"/>
      <c r="FO28" s="330"/>
      <c r="FQ28" s="328"/>
      <c r="FR28" s="328"/>
      <c r="FS28" s="329"/>
      <c r="FT28" s="330"/>
      <c r="FV28" s="328"/>
      <c r="FW28" s="328"/>
      <c r="FX28" s="329"/>
      <c r="FY28" s="330"/>
      <c r="GA28" s="328"/>
      <c r="GB28" s="328"/>
      <c r="GC28" s="329"/>
      <c r="GD28" s="330"/>
      <c r="GF28" s="328"/>
      <c r="GG28" s="328"/>
      <c r="GH28" s="329"/>
      <c r="GI28" s="330"/>
      <c r="GK28" s="328"/>
      <c r="GL28" s="328"/>
      <c r="GM28" s="329"/>
      <c r="GN28" s="330"/>
      <c r="GP28" s="328"/>
      <c r="GQ28" s="328"/>
      <c r="GR28" s="329"/>
      <c r="GS28" s="330"/>
      <c r="GU28" s="328"/>
      <c r="GV28" s="328"/>
      <c r="GW28" s="329"/>
      <c r="GX28" s="330"/>
    </row>
    <row r="29" customFormat="false" ht="15.75" hidden="false" customHeight="false" outlineLevel="0" collapsed="false">
      <c r="B29" s="309"/>
      <c r="C29" s="324"/>
      <c r="D29" s="324"/>
      <c r="E29" s="333"/>
      <c r="F29" s="325"/>
      <c r="G29" s="313" t="n">
        <v>4</v>
      </c>
      <c r="H29" s="328"/>
      <c r="I29" s="328"/>
      <c r="J29" s="329"/>
      <c r="K29" s="330"/>
      <c r="M29" s="328"/>
      <c r="N29" s="328"/>
      <c r="O29" s="329"/>
      <c r="P29" s="330"/>
      <c r="R29" s="328"/>
      <c r="S29" s="328"/>
      <c r="T29" s="329"/>
      <c r="U29" s="330"/>
      <c r="W29" s="328"/>
      <c r="X29" s="328"/>
      <c r="Y29" s="329"/>
      <c r="Z29" s="330"/>
      <c r="AB29" s="328"/>
      <c r="AC29" s="328"/>
      <c r="AD29" s="329"/>
      <c r="AE29" s="330"/>
      <c r="AG29" s="328"/>
      <c r="AH29" s="328"/>
      <c r="AI29" s="329"/>
      <c r="AJ29" s="330"/>
      <c r="AL29" s="328"/>
      <c r="AM29" s="328"/>
      <c r="AN29" s="329"/>
      <c r="AO29" s="332"/>
      <c r="AQ29" s="328"/>
      <c r="AR29" s="328"/>
      <c r="AS29" s="329"/>
      <c r="AT29" s="330"/>
      <c r="AV29" s="328"/>
      <c r="AW29" s="328"/>
      <c r="AX29" s="329"/>
      <c r="AY29" s="330"/>
      <c r="BA29" s="328"/>
      <c r="BB29" s="328"/>
      <c r="BC29" s="329"/>
      <c r="BD29" s="330"/>
      <c r="BF29" s="328"/>
      <c r="BG29" s="328"/>
      <c r="BH29" s="329"/>
      <c r="BI29" s="330"/>
      <c r="BK29" s="328"/>
      <c r="BL29" s="328"/>
      <c r="BM29" s="329"/>
      <c r="BN29" s="330"/>
      <c r="BP29" s="328"/>
      <c r="BQ29" s="328"/>
      <c r="BR29" s="329"/>
      <c r="BS29" s="330"/>
      <c r="BU29" s="328"/>
      <c r="BV29" s="328"/>
      <c r="BW29" s="329"/>
      <c r="BX29" s="330"/>
      <c r="BZ29" s="328"/>
      <c r="CA29" s="328"/>
      <c r="CB29" s="329"/>
      <c r="CC29" s="330"/>
      <c r="CE29" s="328"/>
      <c r="CF29" s="328"/>
      <c r="CG29" s="329"/>
      <c r="CH29" s="330"/>
      <c r="CJ29" s="328"/>
      <c r="CK29" s="328"/>
      <c r="CL29" s="329"/>
      <c r="CM29" s="330"/>
      <c r="CO29" s="328"/>
      <c r="CP29" s="328"/>
      <c r="CQ29" s="329"/>
      <c r="CR29" s="330"/>
      <c r="CT29" s="328"/>
      <c r="CU29" s="328"/>
      <c r="CV29" s="329"/>
      <c r="CW29" s="330"/>
      <c r="CY29" s="328"/>
      <c r="CZ29" s="328"/>
      <c r="DA29" s="329"/>
      <c r="DB29" s="330"/>
      <c r="DD29" s="328"/>
      <c r="DE29" s="328"/>
      <c r="DF29" s="329"/>
      <c r="DG29" s="330"/>
      <c r="DI29" s="328"/>
      <c r="DJ29" s="328"/>
      <c r="DK29" s="329"/>
      <c r="DL29" s="330"/>
      <c r="DN29" s="328"/>
      <c r="DO29" s="328"/>
      <c r="DP29" s="329"/>
      <c r="DQ29" s="330"/>
      <c r="DS29" s="328"/>
      <c r="DT29" s="328"/>
      <c r="DU29" s="329"/>
      <c r="DV29" s="330"/>
      <c r="DX29" s="328"/>
      <c r="DY29" s="328"/>
      <c r="DZ29" s="329"/>
      <c r="EA29" s="330"/>
      <c r="EC29" s="328"/>
      <c r="ED29" s="328"/>
      <c r="EE29" s="329"/>
      <c r="EF29" s="330"/>
      <c r="EH29" s="328"/>
      <c r="EI29" s="328"/>
      <c r="EJ29" s="329"/>
      <c r="EK29" s="330"/>
      <c r="EM29" s="328"/>
      <c r="EN29" s="328"/>
      <c r="EO29" s="329"/>
      <c r="EP29" s="330"/>
      <c r="ER29" s="328"/>
      <c r="ES29" s="328"/>
      <c r="ET29" s="329"/>
      <c r="EU29" s="330"/>
      <c r="EW29" s="328"/>
      <c r="EX29" s="328"/>
      <c r="EY29" s="329"/>
      <c r="EZ29" s="330"/>
      <c r="FB29" s="328"/>
      <c r="FC29" s="328"/>
      <c r="FD29" s="329"/>
      <c r="FE29" s="330"/>
      <c r="FG29" s="328"/>
      <c r="FH29" s="328"/>
      <c r="FI29" s="329"/>
      <c r="FJ29" s="330"/>
      <c r="FL29" s="328"/>
      <c r="FM29" s="328"/>
      <c r="FN29" s="329"/>
      <c r="FO29" s="330"/>
      <c r="FQ29" s="328"/>
      <c r="FR29" s="328"/>
      <c r="FS29" s="329"/>
      <c r="FT29" s="330"/>
      <c r="FV29" s="328"/>
      <c r="FW29" s="328"/>
      <c r="FX29" s="329"/>
      <c r="FY29" s="330"/>
      <c r="GA29" s="328"/>
      <c r="GB29" s="328"/>
      <c r="GC29" s="329"/>
      <c r="GD29" s="330"/>
      <c r="GF29" s="328"/>
      <c r="GG29" s="328"/>
      <c r="GH29" s="329"/>
      <c r="GI29" s="330"/>
      <c r="GK29" s="328"/>
      <c r="GL29" s="328"/>
      <c r="GM29" s="329"/>
      <c r="GN29" s="330"/>
      <c r="GP29" s="328"/>
      <c r="GQ29" s="328"/>
      <c r="GR29" s="329"/>
      <c r="GS29" s="330"/>
      <c r="GU29" s="328"/>
      <c r="GV29" s="328"/>
      <c r="GW29" s="329"/>
      <c r="GX29" s="330"/>
    </row>
    <row r="30" customFormat="false" ht="15.75" hidden="false" customHeight="false" outlineLevel="0" collapsed="false">
      <c r="B30" s="309"/>
      <c r="C30" s="324"/>
      <c r="D30" s="324"/>
      <c r="E30" s="333"/>
      <c r="F30" s="325"/>
      <c r="G30" s="313" t="n">
        <v>5</v>
      </c>
      <c r="H30" s="328"/>
      <c r="I30" s="328"/>
      <c r="J30" s="329"/>
      <c r="K30" s="330"/>
      <c r="M30" s="328"/>
      <c r="N30" s="328"/>
      <c r="O30" s="329"/>
      <c r="P30" s="330"/>
      <c r="R30" s="328"/>
      <c r="S30" s="328"/>
      <c r="T30" s="329"/>
      <c r="U30" s="330"/>
      <c r="W30" s="328"/>
      <c r="X30" s="328"/>
      <c r="Y30" s="329"/>
      <c r="Z30" s="330"/>
      <c r="AB30" s="328"/>
      <c r="AC30" s="328"/>
      <c r="AD30" s="329"/>
      <c r="AE30" s="330"/>
      <c r="AG30" s="328"/>
      <c r="AH30" s="328"/>
      <c r="AI30" s="329"/>
      <c r="AJ30" s="330"/>
      <c r="AL30" s="328"/>
      <c r="AM30" s="328"/>
      <c r="AN30" s="329"/>
      <c r="AO30" s="332"/>
      <c r="AQ30" s="328"/>
      <c r="AR30" s="328"/>
      <c r="AS30" s="329"/>
      <c r="AT30" s="330"/>
      <c r="AV30" s="328"/>
      <c r="AW30" s="328"/>
      <c r="AX30" s="329"/>
      <c r="AY30" s="330"/>
      <c r="BA30" s="328"/>
      <c r="BB30" s="328"/>
      <c r="BC30" s="329"/>
      <c r="BD30" s="330"/>
      <c r="BF30" s="328"/>
      <c r="BG30" s="328"/>
      <c r="BH30" s="329"/>
      <c r="BI30" s="330"/>
      <c r="BK30" s="328"/>
      <c r="BL30" s="328"/>
      <c r="BM30" s="329"/>
      <c r="BN30" s="330"/>
      <c r="BP30" s="328"/>
      <c r="BQ30" s="328"/>
      <c r="BR30" s="329"/>
      <c r="BS30" s="330"/>
      <c r="BU30" s="328"/>
      <c r="BV30" s="328"/>
      <c r="BW30" s="329"/>
      <c r="BX30" s="330"/>
      <c r="BZ30" s="328"/>
      <c r="CA30" s="328"/>
      <c r="CB30" s="329"/>
      <c r="CC30" s="330"/>
      <c r="CE30" s="328"/>
      <c r="CF30" s="328"/>
      <c r="CG30" s="329"/>
      <c r="CH30" s="330"/>
      <c r="CJ30" s="328"/>
      <c r="CK30" s="328"/>
      <c r="CL30" s="329"/>
      <c r="CM30" s="330"/>
      <c r="CO30" s="328"/>
      <c r="CP30" s="328"/>
      <c r="CQ30" s="329"/>
      <c r="CR30" s="330"/>
      <c r="CT30" s="328"/>
      <c r="CU30" s="328"/>
      <c r="CV30" s="329"/>
      <c r="CW30" s="330"/>
      <c r="CY30" s="328"/>
      <c r="CZ30" s="328"/>
      <c r="DA30" s="329"/>
      <c r="DB30" s="330"/>
      <c r="DD30" s="328"/>
      <c r="DE30" s="328"/>
      <c r="DF30" s="329"/>
      <c r="DG30" s="330"/>
      <c r="DI30" s="328"/>
      <c r="DJ30" s="328"/>
      <c r="DK30" s="329"/>
      <c r="DL30" s="330"/>
      <c r="DN30" s="328"/>
      <c r="DO30" s="328"/>
      <c r="DP30" s="329"/>
      <c r="DQ30" s="330"/>
      <c r="DS30" s="328"/>
      <c r="DT30" s="328"/>
      <c r="DU30" s="329"/>
      <c r="DV30" s="330"/>
      <c r="DX30" s="328"/>
      <c r="DY30" s="328"/>
      <c r="DZ30" s="329"/>
      <c r="EA30" s="330"/>
      <c r="EC30" s="328"/>
      <c r="ED30" s="328"/>
      <c r="EE30" s="329"/>
      <c r="EF30" s="330"/>
      <c r="EH30" s="328"/>
      <c r="EI30" s="328"/>
      <c r="EJ30" s="329"/>
      <c r="EK30" s="330"/>
      <c r="EM30" s="328"/>
      <c r="EN30" s="328"/>
      <c r="EO30" s="329"/>
      <c r="EP30" s="330"/>
      <c r="ER30" s="328"/>
      <c r="ES30" s="328"/>
      <c r="ET30" s="329"/>
      <c r="EU30" s="330"/>
      <c r="EW30" s="328"/>
      <c r="EX30" s="328"/>
      <c r="EY30" s="329"/>
      <c r="EZ30" s="330"/>
      <c r="FB30" s="328"/>
      <c r="FC30" s="328"/>
      <c r="FD30" s="329"/>
      <c r="FE30" s="330"/>
      <c r="FG30" s="328"/>
      <c r="FH30" s="328"/>
      <c r="FI30" s="329"/>
      <c r="FJ30" s="330"/>
      <c r="FL30" s="328"/>
      <c r="FM30" s="328"/>
      <c r="FN30" s="329"/>
      <c r="FO30" s="330"/>
      <c r="FQ30" s="328"/>
      <c r="FR30" s="328"/>
      <c r="FS30" s="329"/>
      <c r="FT30" s="330"/>
      <c r="FV30" s="328"/>
      <c r="FW30" s="328"/>
      <c r="FX30" s="329"/>
      <c r="FY30" s="330"/>
      <c r="GA30" s="328"/>
      <c r="GB30" s="328"/>
      <c r="GC30" s="329"/>
      <c r="GD30" s="330"/>
      <c r="GF30" s="328"/>
      <c r="GG30" s="328"/>
      <c r="GH30" s="329"/>
      <c r="GI30" s="330"/>
      <c r="GK30" s="328"/>
      <c r="GL30" s="328"/>
      <c r="GM30" s="329"/>
      <c r="GN30" s="330"/>
      <c r="GP30" s="328"/>
      <c r="GQ30" s="328"/>
      <c r="GR30" s="329"/>
      <c r="GS30" s="330"/>
      <c r="GU30" s="328"/>
      <c r="GV30" s="328"/>
      <c r="GW30" s="329"/>
      <c r="GX30" s="330"/>
    </row>
    <row r="31" customFormat="false" ht="15.75" hidden="false" customHeight="false" outlineLevel="0" collapsed="false">
      <c r="B31" s="309"/>
      <c r="C31" s="324"/>
      <c r="D31" s="324"/>
      <c r="E31" s="333"/>
      <c r="F31" s="325"/>
      <c r="G31" s="313" t="n">
        <v>6</v>
      </c>
      <c r="H31" s="328"/>
      <c r="I31" s="328"/>
      <c r="J31" s="329"/>
      <c r="K31" s="330"/>
      <c r="M31" s="328"/>
      <c r="N31" s="328"/>
      <c r="O31" s="329"/>
      <c r="P31" s="330"/>
      <c r="R31" s="328"/>
      <c r="S31" s="328"/>
      <c r="T31" s="329"/>
      <c r="U31" s="330"/>
      <c r="W31" s="328"/>
      <c r="X31" s="328"/>
      <c r="Y31" s="329"/>
      <c r="Z31" s="330"/>
      <c r="AB31" s="328"/>
      <c r="AC31" s="328"/>
      <c r="AD31" s="329"/>
      <c r="AE31" s="330"/>
      <c r="AG31" s="328"/>
      <c r="AH31" s="328"/>
      <c r="AI31" s="329"/>
      <c r="AJ31" s="330"/>
      <c r="AL31" s="328"/>
      <c r="AM31" s="328"/>
      <c r="AN31" s="329"/>
      <c r="AO31" s="332"/>
      <c r="AQ31" s="328"/>
      <c r="AR31" s="328"/>
      <c r="AS31" s="329"/>
      <c r="AT31" s="330"/>
      <c r="AV31" s="328"/>
      <c r="AW31" s="328"/>
      <c r="AX31" s="329"/>
      <c r="AY31" s="330"/>
      <c r="BA31" s="328"/>
      <c r="BB31" s="328"/>
      <c r="BC31" s="329"/>
      <c r="BD31" s="330"/>
      <c r="BF31" s="328"/>
      <c r="BG31" s="328"/>
      <c r="BH31" s="329"/>
      <c r="BI31" s="330"/>
      <c r="BK31" s="328"/>
      <c r="BL31" s="328"/>
      <c r="BM31" s="329"/>
      <c r="BN31" s="330"/>
      <c r="BP31" s="328"/>
      <c r="BQ31" s="328"/>
      <c r="BR31" s="329"/>
      <c r="BS31" s="330"/>
      <c r="BU31" s="328"/>
      <c r="BV31" s="328"/>
      <c r="BW31" s="329"/>
      <c r="BX31" s="330"/>
      <c r="BZ31" s="328"/>
      <c r="CA31" s="328"/>
      <c r="CB31" s="329"/>
      <c r="CC31" s="330"/>
      <c r="CE31" s="328"/>
      <c r="CF31" s="328"/>
      <c r="CG31" s="329"/>
      <c r="CH31" s="330"/>
      <c r="CJ31" s="328"/>
      <c r="CK31" s="328"/>
      <c r="CL31" s="329"/>
      <c r="CM31" s="330"/>
      <c r="CO31" s="328"/>
      <c r="CP31" s="328"/>
      <c r="CQ31" s="329"/>
      <c r="CR31" s="330"/>
      <c r="CT31" s="328"/>
      <c r="CU31" s="328"/>
      <c r="CV31" s="329"/>
      <c r="CW31" s="330"/>
      <c r="CY31" s="328"/>
      <c r="CZ31" s="328"/>
      <c r="DA31" s="329"/>
      <c r="DB31" s="330"/>
      <c r="DD31" s="328"/>
      <c r="DE31" s="328"/>
      <c r="DF31" s="329"/>
      <c r="DG31" s="330"/>
      <c r="DI31" s="328"/>
      <c r="DJ31" s="328"/>
      <c r="DK31" s="329"/>
      <c r="DL31" s="330"/>
      <c r="DN31" s="328"/>
      <c r="DO31" s="328"/>
      <c r="DP31" s="329"/>
      <c r="DQ31" s="330"/>
      <c r="DS31" s="328"/>
      <c r="DT31" s="328"/>
      <c r="DU31" s="329"/>
      <c r="DV31" s="330"/>
      <c r="DX31" s="328"/>
      <c r="DY31" s="328"/>
      <c r="DZ31" s="329"/>
      <c r="EA31" s="330"/>
      <c r="EC31" s="328"/>
      <c r="ED31" s="328"/>
      <c r="EE31" s="329"/>
      <c r="EF31" s="330"/>
      <c r="EH31" s="328"/>
      <c r="EI31" s="328"/>
      <c r="EJ31" s="329"/>
      <c r="EK31" s="330"/>
      <c r="EM31" s="328"/>
      <c r="EN31" s="328"/>
      <c r="EO31" s="329"/>
      <c r="EP31" s="330"/>
      <c r="ER31" s="328"/>
      <c r="ES31" s="328"/>
      <c r="ET31" s="329"/>
      <c r="EU31" s="330"/>
      <c r="EW31" s="328"/>
      <c r="EX31" s="328"/>
      <c r="EY31" s="329"/>
      <c r="EZ31" s="330"/>
      <c r="FB31" s="328"/>
      <c r="FC31" s="328"/>
      <c r="FD31" s="329"/>
      <c r="FE31" s="330"/>
      <c r="FG31" s="328"/>
      <c r="FH31" s="328"/>
      <c r="FI31" s="329"/>
      <c r="FJ31" s="330"/>
      <c r="FL31" s="328"/>
      <c r="FM31" s="328"/>
      <c r="FN31" s="329"/>
      <c r="FO31" s="330"/>
      <c r="FQ31" s="328"/>
      <c r="FR31" s="328"/>
      <c r="FS31" s="329"/>
      <c r="FT31" s="330"/>
      <c r="FV31" s="328"/>
      <c r="FW31" s="328"/>
      <c r="FX31" s="329"/>
      <c r="FY31" s="330"/>
      <c r="GA31" s="328"/>
      <c r="GB31" s="328"/>
      <c r="GC31" s="329"/>
      <c r="GD31" s="330"/>
      <c r="GF31" s="328"/>
      <c r="GG31" s="328"/>
      <c r="GH31" s="329"/>
      <c r="GI31" s="330"/>
      <c r="GK31" s="328"/>
      <c r="GL31" s="328"/>
      <c r="GM31" s="329"/>
      <c r="GN31" s="330"/>
      <c r="GP31" s="328"/>
      <c r="GQ31" s="328"/>
      <c r="GR31" s="329"/>
      <c r="GS31" s="330"/>
      <c r="GU31" s="328"/>
      <c r="GV31" s="328"/>
      <c r="GW31" s="329"/>
      <c r="GX31" s="330"/>
    </row>
    <row r="32" customFormat="false" ht="15.75" hidden="false" customHeight="false" outlineLevel="0" collapsed="false">
      <c r="B32" s="309"/>
      <c r="C32" s="324"/>
      <c r="D32" s="324"/>
      <c r="E32" s="333"/>
      <c r="F32" s="325"/>
      <c r="G32" s="313" t="n">
        <v>7</v>
      </c>
      <c r="H32" s="328"/>
      <c r="I32" s="328"/>
      <c r="J32" s="329"/>
      <c r="K32" s="330"/>
      <c r="M32" s="328"/>
      <c r="N32" s="328"/>
      <c r="O32" s="329"/>
      <c r="P32" s="330"/>
      <c r="R32" s="328"/>
      <c r="S32" s="328"/>
      <c r="T32" s="329"/>
      <c r="U32" s="330"/>
      <c r="W32" s="328"/>
      <c r="X32" s="328"/>
      <c r="Y32" s="329"/>
      <c r="Z32" s="330"/>
      <c r="AB32" s="328"/>
      <c r="AC32" s="328"/>
      <c r="AD32" s="329"/>
      <c r="AE32" s="330"/>
      <c r="AG32" s="328"/>
      <c r="AH32" s="328"/>
      <c r="AI32" s="329"/>
      <c r="AJ32" s="330"/>
      <c r="AL32" s="328"/>
      <c r="AM32" s="328"/>
      <c r="AN32" s="329"/>
      <c r="AO32" s="332"/>
      <c r="AQ32" s="328"/>
      <c r="AR32" s="328"/>
      <c r="AS32" s="329"/>
      <c r="AT32" s="330"/>
      <c r="AV32" s="328"/>
      <c r="AW32" s="328"/>
      <c r="AX32" s="329"/>
      <c r="AY32" s="330"/>
      <c r="BA32" s="328"/>
      <c r="BB32" s="328"/>
      <c r="BC32" s="329"/>
      <c r="BD32" s="330"/>
      <c r="BF32" s="328"/>
      <c r="BG32" s="328"/>
      <c r="BH32" s="329"/>
      <c r="BI32" s="330"/>
      <c r="BK32" s="328"/>
      <c r="BL32" s="328"/>
      <c r="BM32" s="329"/>
      <c r="BN32" s="330"/>
      <c r="BP32" s="328"/>
      <c r="BQ32" s="328"/>
      <c r="BR32" s="329"/>
      <c r="BS32" s="330"/>
      <c r="BU32" s="328"/>
      <c r="BV32" s="328"/>
      <c r="BW32" s="329"/>
      <c r="BX32" s="330"/>
      <c r="BZ32" s="328"/>
      <c r="CA32" s="328"/>
      <c r="CB32" s="329"/>
      <c r="CC32" s="330"/>
      <c r="CE32" s="328"/>
      <c r="CF32" s="328"/>
      <c r="CG32" s="329"/>
      <c r="CH32" s="330"/>
      <c r="CJ32" s="328"/>
      <c r="CK32" s="328"/>
      <c r="CL32" s="329"/>
      <c r="CM32" s="330"/>
      <c r="CO32" s="328"/>
      <c r="CP32" s="328"/>
      <c r="CQ32" s="329"/>
      <c r="CR32" s="330"/>
      <c r="CT32" s="328"/>
      <c r="CU32" s="328"/>
      <c r="CV32" s="329"/>
      <c r="CW32" s="330"/>
      <c r="CY32" s="328"/>
      <c r="CZ32" s="328"/>
      <c r="DA32" s="329"/>
      <c r="DB32" s="330"/>
      <c r="DD32" s="328"/>
      <c r="DE32" s="328"/>
      <c r="DF32" s="329"/>
      <c r="DG32" s="330"/>
      <c r="DI32" s="328"/>
      <c r="DJ32" s="328"/>
      <c r="DK32" s="329"/>
      <c r="DL32" s="330"/>
      <c r="DN32" s="328"/>
      <c r="DO32" s="328"/>
      <c r="DP32" s="329"/>
      <c r="DQ32" s="330"/>
      <c r="DS32" s="328"/>
      <c r="DT32" s="328"/>
      <c r="DU32" s="329"/>
      <c r="DV32" s="330"/>
      <c r="DX32" s="328"/>
      <c r="DY32" s="328"/>
      <c r="DZ32" s="329"/>
      <c r="EA32" s="330"/>
      <c r="EC32" s="328"/>
      <c r="ED32" s="328"/>
      <c r="EE32" s="329"/>
      <c r="EF32" s="330"/>
      <c r="EH32" s="328"/>
      <c r="EI32" s="328"/>
      <c r="EJ32" s="329"/>
      <c r="EK32" s="330"/>
      <c r="EM32" s="328"/>
      <c r="EN32" s="328"/>
      <c r="EO32" s="329"/>
      <c r="EP32" s="330"/>
      <c r="ER32" s="328"/>
      <c r="ES32" s="328"/>
      <c r="ET32" s="329"/>
      <c r="EU32" s="330"/>
      <c r="EW32" s="328"/>
      <c r="EX32" s="328"/>
      <c r="EY32" s="329"/>
      <c r="EZ32" s="330"/>
      <c r="FB32" s="328"/>
      <c r="FC32" s="328"/>
      <c r="FD32" s="329"/>
      <c r="FE32" s="330"/>
      <c r="FG32" s="328"/>
      <c r="FH32" s="328"/>
      <c r="FI32" s="329"/>
      <c r="FJ32" s="330"/>
      <c r="FL32" s="328"/>
      <c r="FM32" s="328"/>
      <c r="FN32" s="329"/>
      <c r="FO32" s="330"/>
      <c r="FQ32" s="328"/>
      <c r="FR32" s="328"/>
      <c r="FS32" s="329"/>
      <c r="FT32" s="330"/>
      <c r="FV32" s="328"/>
      <c r="FW32" s="328"/>
      <c r="FX32" s="329"/>
      <c r="FY32" s="330"/>
      <c r="GA32" s="328"/>
      <c r="GB32" s="328"/>
      <c r="GC32" s="329"/>
      <c r="GD32" s="330"/>
      <c r="GF32" s="328"/>
      <c r="GG32" s="328"/>
      <c r="GH32" s="329"/>
      <c r="GI32" s="330"/>
      <c r="GK32" s="328"/>
      <c r="GL32" s="328"/>
      <c r="GM32" s="329"/>
      <c r="GN32" s="330"/>
      <c r="GP32" s="328"/>
      <c r="GQ32" s="328"/>
      <c r="GR32" s="329"/>
      <c r="GS32" s="330"/>
      <c r="GU32" s="328"/>
      <c r="GV32" s="328"/>
      <c r="GW32" s="329"/>
      <c r="GX32" s="330"/>
    </row>
    <row r="33" customFormat="false" ht="15.75" hidden="false" customHeight="false" outlineLevel="0" collapsed="false">
      <c r="B33" s="309"/>
      <c r="C33" s="324"/>
      <c r="D33" s="324"/>
      <c r="E33" s="333"/>
      <c r="F33" s="325"/>
      <c r="G33" s="313" t="n">
        <v>8</v>
      </c>
      <c r="H33" s="328"/>
      <c r="I33" s="328"/>
      <c r="J33" s="329"/>
      <c r="K33" s="330"/>
      <c r="M33" s="328"/>
      <c r="N33" s="328"/>
      <c r="O33" s="329"/>
      <c r="P33" s="330"/>
      <c r="R33" s="328"/>
      <c r="S33" s="328"/>
      <c r="T33" s="329"/>
      <c r="U33" s="330"/>
      <c r="W33" s="328"/>
      <c r="X33" s="328"/>
      <c r="Y33" s="329"/>
      <c r="Z33" s="330"/>
      <c r="AB33" s="328"/>
      <c r="AC33" s="328"/>
      <c r="AD33" s="329"/>
      <c r="AE33" s="330"/>
      <c r="AG33" s="328"/>
      <c r="AH33" s="328"/>
      <c r="AI33" s="329"/>
      <c r="AJ33" s="330"/>
      <c r="AL33" s="328"/>
      <c r="AM33" s="328"/>
      <c r="AN33" s="329"/>
      <c r="AO33" s="332"/>
      <c r="AQ33" s="328"/>
      <c r="AR33" s="328"/>
      <c r="AS33" s="329"/>
      <c r="AT33" s="330"/>
      <c r="AV33" s="328"/>
      <c r="AW33" s="328"/>
      <c r="AX33" s="329"/>
      <c r="AY33" s="330"/>
      <c r="BA33" s="328"/>
      <c r="BB33" s="328"/>
      <c r="BC33" s="329"/>
      <c r="BD33" s="330"/>
      <c r="BF33" s="328"/>
      <c r="BG33" s="328"/>
      <c r="BH33" s="329"/>
      <c r="BI33" s="330"/>
      <c r="BK33" s="328"/>
      <c r="BL33" s="328"/>
      <c r="BM33" s="329"/>
      <c r="BN33" s="330"/>
      <c r="BP33" s="328"/>
      <c r="BQ33" s="328"/>
      <c r="BR33" s="329"/>
      <c r="BS33" s="330"/>
      <c r="BU33" s="328"/>
      <c r="BV33" s="328"/>
      <c r="BW33" s="329"/>
      <c r="BX33" s="330"/>
      <c r="BZ33" s="328"/>
      <c r="CA33" s="328"/>
      <c r="CB33" s="329"/>
      <c r="CC33" s="330"/>
      <c r="CE33" s="328"/>
      <c r="CF33" s="328"/>
      <c r="CG33" s="329"/>
      <c r="CH33" s="330"/>
      <c r="CJ33" s="328"/>
      <c r="CK33" s="328"/>
      <c r="CL33" s="329"/>
      <c r="CM33" s="330"/>
      <c r="CO33" s="328"/>
      <c r="CP33" s="328"/>
      <c r="CQ33" s="329"/>
      <c r="CR33" s="330"/>
      <c r="CT33" s="328"/>
      <c r="CU33" s="328"/>
      <c r="CV33" s="329"/>
      <c r="CW33" s="330"/>
      <c r="CY33" s="328"/>
      <c r="CZ33" s="328"/>
      <c r="DA33" s="329"/>
      <c r="DB33" s="330"/>
      <c r="DD33" s="328"/>
      <c r="DE33" s="328"/>
      <c r="DF33" s="329"/>
      <c r="DG33" s="330"/>
      <c r="DI33" s="328"/>
      <c r="DJ33" s="328"/>
      <c r="DK33" s="329"/>
      <c r="DL33" s="330"/>
      <c r="DN33" s="328"/>
      <c r="DO33" s="328"/>
      <c r="DP33" s="329"/>
      <c r="DQ33" s="330"/>
      <c r="DS33" s="328"/>
      <c r="DT33" s="328"/>
      <c r="DU33" s="329"/>
      <c r="DV33" s="330"/>
      <c r="DX33" s="328"/>
      <c r="DY33" s="328"/>
      <c r="DZ33" s="329"/>
      <c r="EA33" s="330"/>
      <c r="EC33" s="328"/>
      <c r="ED33" s="328"/>
      <c r="EE33" s="329"/>
      <c r="EF33" s="330"/>
      <c r="EH33" s="328"/>
      <c r="EI33" s="328"/>
      <c r="EJ33" s="329"/>
      <c r="EK33" s="330"/>
      <c r="EM33" s="328"/>
      <c r="EN33" s="328"/>
      <c r="EO33" s="329"/>
      <c r="EP33" s="330"/>
      <c r="ER33" s="328"/>
      <c r="ES33" s="328"/>
      <c r="ET33" s="329"/>
      <c r="EU33" s="330"/>
      <c r="EW33" s="328"/>
      <c r="EX33" s="328"/>
      <c r="EY33" s="329"/>
      <c r="EZ33" s="330"/>
      <c r="FB33" s="328"/>
      <c r="FC33" s="328"/>
      <c r="FD33" s="329"/>
      <c r="FE33" s="330"/>
      <c r="FG33" s="328"/>
      <c r="FH33" s="328"/>
      <c r="FI33" s="329"/>
      <c r="FJ33" s="330"/>
      <c r="FL33" s="328"/>
      <c r="FM33" s="328"/>
      <c r="FN33" s="329"/>
      <c r="FO33" s="330"/>
      <c r="FQ33" s="328"/>
      <c r="FR33" s="328"/>
      <c r="FS33" s="329"/>
      <c r="FT33" s="330"/>
      <c r="FV33" s="328"/>
      <c r="FW33" s="328"/>
      <c r="FX33" s="329"/>
      <c r="FY33" s="330"/>
      <c r="GA33" s="328"/>
      <c r="GB33" s="328"/>
      <c r="GC33" s="329"/>
      <c r="GD33" s="330"/>
      <c r="GF33" s="328"/>
      <c r="GG33" s="328"/>
      <c r="GH33" s="329"/>
      <c r="GI33" s="330"/>
      <c r="GK33" s="328"/>
      <c r="GL33" s="328"/>
      <c r="GM33" s="329"/>
      <c r="GN33" s="330"/>
      <c r="GP33" s="328"/>
      <c r="GQ33" s="328"/>
      <c r="GR33" s="329"/>
      <c r="GS33" s="330"/>
      <c r="GU33" s="328"/>
      <c r="GV33" s="328"/>
      <c r="GW33" s="329"/>
      <c r="GX33" s="330"/>
    </row>
    <row r="34" customFormat="false" ht="15.75" hidden="false" customHeight="false" outlineLevel="0" collapsed="false">
      <c r="B34" s="309"/>
      <c r="C34" s="324"/>
      <c r="D34" s="324"/>
      <c r="E34" s="333"/>
      <c r="F34" s="325"/>
      <c r="G34" s="313" t="n">
        <v>9</v>
      </c>
      <c r="H34" s="328"/>
      <c r="I34" s="328"/>
      <c r="J34" s="329"/>
      <c r="K34" s="330"/>
      <c r="M34" s="328"/>
      <c r="N34" s="328"/>
      <c r="O34" s="329"/>
      <c r="P34" s="330"/>
      <c r="R34" s="328"/>
      <c r="S34" s="328"/>
      <c r="T34" s="329"/>
      <c r="U34" s="330"/>
      <c r="W34" s="328"/>
      <c r="X34" s="328"/>
      <c r="Y34" s="329"/>
      <c r="Z34" s="330"/>
      <c r="AB34" s="328"/>
      <c r="AC34" s="328"/>
      <c r="AD34" s="329"/>
      <c r="AE34" s="330"/>
      <c r="AG34" s="328"/>
      <c r="AH34" s="328"/>
      <c r="AI34" s="329"/>
      <c r="AJ34" s="330"/>
      <c r="AL34" s="328"/>
      <c r="AM34" s="328"/>
      <c r="AN34" s="329"/>
      <c r="AO34" s="331"/>
      <c r="AQ34" s="328"/>
      <c r="AR34" s="328"/>
      <c r="AS34" s="329"/>
      <c r="AT34" s="330"/>
      <c r="AV34" s="328"/>
      <c r="AW34" s="328"/>
      <c r="AX34" s="329"/>
      <c r="AY34" s="330"/>
      <c r="BA34" s="328"/>
      <c r="BB34" s="328"/>
      <c r="BC34" s="329"/>
      <c r="BD34" s="330"/>
      <c r="BF34" s="328"/>
      <c r="BG34" s="328"/>
      <c r="BH34" s="329"/>
      <c r="BI34" s="330"/>
      <c r="BK34" s="328"/>
      <c r="BL34" s="328"/>
      <c r="BM34" s="329"/>
      <c r="BN34" s="330"/>
      <c r="BP34" s="328"/>
      <c r="BQ34" s="328"/>
      <c r="BR34" s="329"/>
      <c r="BS34" s="330"/>
      <c r="BU34" s="328"/>
      <c r="BV34" s="328"/>
      <c r="BW34" s="329"/>
      <c r="BX34" s="330"/>
      <c r="BZ34" s="328"/>
      <c r="CA34" s="328"/>
      <c r="CB34" s="329"/>
      <c r="CC34" s="330"/>
      <c r="CE34" s="328"/>
      <c r="CF34" s="328"/>
      <c r="CG34" s="329"/>
      <c r="CH34" s="330"/>
      <c r="CJ34" s="328"/>
      <c r="CK34" s="328"/>
      <c r="CL34" s="329"/>
      <c r="CM34" s="330"/>
      <c r="CO34" s="328"/>
      <c r="CP34" s="328"/>
      <c r="CQ34" s="329"/>
      <c r="CR34" s="330"/>
      <c r="CT34" s="328"/>
      <c r="CU34" s="328"/>
      <c r="CV34" s="329"/>
      <c r="CW34" s="330"/>
      <c r="CY34" s="328"/>
      <c r="CZ34" s="328"/>
      <c r="DA34" s="329"/>
      <c r="DB34" s="330"/>
      <c r="DD34" s="328"/>
      <c r="DE34" s="328"/>
      <c r="DF34" s="329"/>
      <c r="DG34" s="330"/>
      <c r="DI34" s="328"/>
      <c r="DJ34" s="328"/>
      <c r="DK34" s="329"/>
      <c r="DL34" s="330"/>
      <c r="DN34" s="328"/>
      <c r="DO34" s="328"/>
      <c r="DP34" s="329"/>
      <c r="DQ34" s="330"/>
      <c r="DS34" s="328"/>
      <c r="DT34" s="328"/>
      <c r="DU34" s="329"/>
      <c r="DV34" s="330"/>
      <c r="DX34" s="328"/>
      <c r="DY34" s="328"/>
      <c r="DZ34" s="329"/>
      <c r="EA34" s="330"/>
      <c r="EC34" s="328"/>
      <c r="ED34" s="328"/>
      <c r="EE34" s="329"/>
      <c r="EF34" s="330"/>
      <c r="EH34" s="328"/>
      <c r="EI34" s="328"/>
      <c r="EJ34" s="329"/>
      <c r="EK34" s="330"/>
      <c r="EM34" s="328"/>
      <c r="EN34" s="328"/>
      <c r="EO34" s="329"/>
      <c r="EP34" s="330"/>
      <c r="ER34" s="328"/>
      <c r="ES34" s="328"/>
      <c r="ET34" s="329"/>
      <c r="EU34" s="330"/>
      <c r="EW34" s="328"/>
      <c r="EX34" s="328"/>
      <c r="EY34" s="329"/>
      <c r="EZ34" s="330"/>
      <c r="FB34" s="328"/>
      <c r="FC34" s="328"/>
      <c r="FD34" s="329"/>
      <c r="FE34" s="330"/>
      <c r="FG34" s="328"/>
      <c r="FH34" s="328"/>
      <c r="FI34" s="329"/>
      <c r="FJ34" s="330"/>
      <c r="FL34" s="328"/>
      <c r="FM34" s="328"/>
      <c r="FN34" s="329"/>
      <c r="FO34" s="330"/>
      <c r="FQ34" s="328"/>
      <c r="FR34" s="328"/>
      <c r="FS34" s="329"/>
      <c r="FT34" s="330"/>
      <c r="FV34" s="328"/>
      <c r="FW34" s="328"/>
      <c r="FX34" s="329"/>
      <c r="FY34" s="330"/>
      <c r="GA34" s="328"/>
      <c r="GB34" s="328"/>
      <c r="GC34" s="329"/>
      <c r="GD34" s="330"/>
      <c r="GF34" s="328"/>
      <c r="GG34" s="328"/>
      <c r="GH34" s="329"/>
      <c r="GI34" s="330"/>
      <c r="GK34" s="328"/>
      <c r="GL34" s="328"/>
      <c r="GM34" s="329"/>
      <c r="GN34" s="330"/>
      <c r="GP34" s="328"/>
      <c r="GQ34" s="328"/>
      <c r="GR34" s="329"/>
      <c r="GS34" s="330"/>
      <c r="GU34" s="328"/>
      <c r="GV34" s="328"/>
      <c r="GW34" s="329"/>
      <c r="GX34" s="330"/>
    </row>
    <row r="35" customFormat="false" ht="15.75" hidden="false" customHeight="false" outlineLevel="0" collapsed="false">
      <c r="B35" s="309"/>
      <c r="C35" s="324"/>
      <c r="D35" s="324"/>
      <c r="E35" s="333"/>
      <c r="F35" s="325"/>
      <c r="G35" s="313" t="n">
        <v>10</v>
      </c>
      <c r="H35" s="328"/>
      <c r="I35" s="328"/>
      <c r="J35" s="329"/>
      <c r="K35" s="330"/>
      <c r="M35" s="328"/>
      <c r="N35" s="328"/>
      <c r="O35" s="329"/>
      <c r="P35" s="330"/>
      <c r="R35" s="328"/>
      <c r="S35" s="328"/>
      <c r="T35" s="329"/>
      <c r="U35" s="330"/>
      <c r="W35" s="328"/>
      <c r="X35" s="328"/>
      <c r="Y35" s="329"/>
      <c r="Z35" s="330"/>
      <c r="AB35" s="328"/>
      <c r="AC35" s="328"/>
      <c r="AD35" s="329"/>
      <c r="AE35" s="330"/>
      <c r="AG35" s="328"/>
      <c r="AH35" s="328"/>
      <c r="AI35" s="329"/>
      <c r="AJ35" s="330"/>
      <c r="AL35" s="328"/>
      <c r="AM35" s="328"/>
      <c r="AN35" s="329"/>
      <c r="AO35" s="332"/>
      <c r="AQ35" s="328"/>
      <c r="AR35" s="328"/>
      <c r="AS35" s="329"/>
      <c r="AT35" s="330"/>
      <c r="AV35" s="328"/>
      <c r="AW35" s="328"/>
      <c r="AX35" s="329"/>
      <c r="AY35" s="330"/>
      <c r="BA35" s="328"/>
      <c r="BB35" s="328"/>
      <c r="BC35" s="329"/>
      <c r="BD35" s="330"/>
      <c r="BF35" s="328"/>
      <c r="BG35" s="328"/>
      <c r="BH35" s="329"/>
      <c r="BI35" s="330"/>
      <c r="BK35" s="328"/>
      <c r="BL35" s="328"/>
      <c r="BM35" s="329"/>
      <c r="BN35" s="330"/>
      <c r="BP35" s="328"/>
      <c r="BQ35" s="328"/>
      <c r="BR35" s="329"/>
      <c r="BS35" s="330"/>
      <c r="BU35" s="328"/>
      <c r="BV35" s="328"/>
      <c r="BW35" s="329"/>
      <c r="BX35" s="330"/>
      <c r="BZ35" s="328"/>
      <c r="CA35" s="328"/>
      <c r="CB35" s="329"/>
      <c r="CC35" s="330"/>
      <c r="CE35" s="328"/>
      <c r="CF35" s="328"/>
      <c r="CG35" s="329"/>
      <c r="CH35" s="330"/>
      <c r="CJ35" s="328"/>
      <c r="CK35" s="328"/>
      <c r="CL35" s="329"/>
      <c r="CM35" s="330"/>
      <c r="CO35" s="328"/>
      <c r="CP35" s="328"/>
      <c r="CQ35" s="329"/>
      <c r="CR35" s="330"/>
      <c r="CT35" s="328"/>
      <c r="CU35" s="328"/>
      <c r="CV35" s="329"/>
      <c r="CW35" s="330"/>
      <c r="CY35" s="328"/>
      <c r="CZ35" s="328"/>
      <c r="DA35" s="329"/>
      <c r="DB35" s="330"/>
      <c r="DD35" s="328"/>
      <c r="DE35" s="328"/>
      <c r="DF35" s="329"/>
      <c r="DG35" s="330"/>
      <c r="DI35" s="328"/>
      <c r="DJ35" s="328"/>
      <c r="DK35" s="329"/>
      <c r="DL35" s="330"/>
      <c r="DN35" s="328"/>
      <c r="DO35" s="328"/>
      <c r="DP35" s="329"/>
      <c r="DQ35" s="330"/>
      <c r="DS35" s="328"/>
      <c r="DT35" s="328"/>
      <c r="DU35" s="329"/>
      <c r="DV35" s="330"/>
      <c r="DX35" s="328"/>
      <c r="DY35" s="328"/>
      <c r="DZ35" s="329"/>
      <c r="EA35" s="330"/>
      <c r="EC35" s="328"/>
      <c r="ED35" s="328"/>
      <c r="EE35" s="329"/>
      <c r="EF35" s="330"/>
      <c r="EH35" s="328"/>
      <c r="EI35" s="328"/>
      <c r="EJ35" s="329"/>
      <c r="EK35" s="330"/>
      <c r="EM35" s="328"/>
      <c r="EN35" s="328"/>
      <c r="EO35" s="329"/>
      <c r="EP35" s="330"/>
      <c r="ER35" s="328"/>
      <c r="ES35" s="328"/>
      <c r="ET35" s="329"/>
      <c r="EU35" s="330"/>
      <c r="EW35" s="328"/>
      <c r="EX35" s="328"/>
      <c r="EY35" s="329"/>
      <c r="EZ35" s="330"/>
      <c r="FB35" s="328"/>
      <c r="FC35" s="328"/>
      <c r="FD35" s="329"/>
      <c r="FE35" s="330"/>
      <c r="FG35" s="328"/>
      <c r="FH35" s="328"/>
      <c r="FI35" s="329"/>
      <c r="FJ35" s="330"/>
      <c r="FL35" s="328"/>
      <c r="FM35" s="328"/>
      <c r="FN35" s="329"/>
      <c r="FO35" s="330"/>
      <c r="FQ35" s="328"/>
      <c r="FR35" s="328"/>
      <c r="FS35" s="329"/>
      <c r="FT35" s="330"/>
      <c r="FV35" s="328"/>
      <c r="FW35" s="328"/>
      <c r="FX35" s="329"/>
      <c r="FY35" s="330"/>
      <c r="GA35" s="328"/>
      <c r="GB35" s="328"/>
      <c r="GC35" s="329"/>
      <c r="GD35" s="330"/>
      <c r="GF35" s="328"/>
      <c r="GG35" s="328"/>
      <c r="GH35" s="329"/>
      <c r="GI35" s="330"/>
      <c r="GK35" s="328"/>
      <c r="GL35" s="328"/>
      <c r="GM35" s="329"/>
      <c r="GN35" s="330"/>
      <c r="GP35" s="328"/>
      <c r="GQ35" s="328"/>
      <c r="GR35" s="329"/>
      <c r="GS35" s="330"/>
      <c r="GU35" s="328"/>
      <c r="GV35" s="328"/>
      <c r="GW35" s="329"/>
      <c r="GX35" s="330"/>
    </row>
    <row r="36" customFormat="false" ht="15.75" hidden="false" customHeight="false" outlineLevel="0" collapsed="false">
      <c r="B36" s="309"/>
      <c r="C36" s="324"/>
      <c r="D36" s="324"/>
      <c r="E36" s="333"/>
      <c r="F36" s="325"/>
      <c r="G36" s="313" t="n">
        <v>11</v>
      </c>
      <c r="H36" s="328"/>
      <c r="I36" s="328"/>
      <c r="J36" s="329"/>
      <c r="K36" s="330"/>
      <c r="M36" s="328"/>
      <c r="N36" s="328"/>
      <c r="O36" s="329"/>
      <c r="P36" s="330"/>
      <c r="R36" s="328"/>
      <c r="S36" s="328"/>
      <c r="T36" s="329"/>
      <c r="U36" s="330"/>
      <c r="W36" s="328"/>
      <c r="X36" s="328"/>
      <c r="Y36" s="329"/>
      <c r="Z36" s="330"/>
      <c r="AB36" s="328"/>
      <c r="AC36" s="328"/>
      <c r="AD36" s="329"/>
      <c r="AE36" s="330"/>
      <c r="AG36" s="328"/>
      <c r="AH36" s="328"/>
      <c r="AI36" s="329"/>
      <c r="AJ36" s="330"/>
      <c r="AL36" s="328"/>
      <c r="AM36" s="328"/>
      <c r="AN36" s="329"/>
      <c r="AO36" s="332"/>
      <c r="AQ36" s="328"/>
      <c r="AR36" s="328"/>
      <c r="AS36" s="329"/>
      <c r="AT36" s="330"/>
      <c r="AV36" s="328"/>
      <c r="AW36" s="328"/>
      <c r="AX36" s="329"/>
      <c r="AY36" s="330"/>
      <c r="BA36" s="328"/>
      <c r="BB36" s="328"/>
      <c r="BC36" s="329"/>
      <c r="BD36" s="330"/>
      <c r="BF36" s="328"/>
      <c r="BG36" s="328"/>
      <c r="BH36" s="329"/>
      <c r="BI36" s="330"/>
      <c r="BK36" s="328"/>
      <c r="BL36" s="328"/>
      <c r="BM36" s="329"/>
      <c r="BN36" s="330"/>
      <c r="BP36" s="328"/>
      <c r="BQ36" s="328"/>
      <c r="BR36" s="329"/>
      <c r="BS36" s="330"/>
      <c r="BU36" s="328"/>
      <c r="BV36" s="328"/>
      <c r="BW36" s="329"/>
      <c r="BX36" s="330"/>
      <c r="BZ36" s="328"/>
      <c r="CA36" s="328"/>
      <c r="CB36" s="329"/>
      <c r="CC36" s="330"/>
      <c r="CE36" s="328"/>
      <c r="CF36" s="328"/>
      <c r="CG36" s="329"/>
      <c r="CH36" s="330"/>
      <c r="CJ36" s="328"/>
      <c r="CK36" s="328"/>
      <c r="CL36" s="329"/>
      <c r="CM36" s="330"/>
      <c r="CO36" s="328"/>
      <c r="CP36" s="328"/>
      <c r="CQ36" s="329"/>
      <c r="CR36" s="330"/>
      <c r="CT36" s="328"/>
      <c r="CU36" s="328"/>
      <c r="CV36" s="329"/>
      <c r="CW36" s="330"/>
      <c r="CY36" s="328"/>
      <c r="CZ36" s="328"/>
      <c r="DA36" s="329"/>
      <c r="DB36" s="330"/>
      <c r="DD36" s="328"/>
      <c r="DE36" s="328"/>
      <c r="DF36" s="329"/>
      <c r="DG36" s="330"/>
      <c r="DI36" s="328"/>
      <c r="DJ36" s="328"/>
      <c r="DK36" s="329"/>
      <c r="DL36" s="330"/>
      <c r="DN36" s="328"/>
      <c r="DO36" s="328"/>
      <c r="DP36" s="329"/>
      <c r="DQ36" s="330"/>
      <c r="DS36" s="328"/>
      <c r="DT36" s="328"/>
      <c r="DU36" s="329"/>
      <c r="DV36" s="330"/>
      <c r="DX36" s="328"/>
      <c r="DY36" s="328"/>
      <c r="DZ36" s="329"/>
      <c r="EA36" s="330"/>
      <c r="EC36" s="328"/>
      <c r="ED36" s="328"/>
      <c r="EE36" s="329"/>
      <c r="EF36" s="330"/>
      <c r="EH36" s="328"/>
      <c r="EI36" s="328"/>
      <c r="EJ36" s="329"/>
      <c r="EK36" s="330"/>
      <c r="EM36" s="328"/>
      <c r="EN36" s="328"/>
      <c r="EO36" s="329"/>
      <c r="EP36" s="330"/>
      <c r="ER36" s="328"/>
      <c r="ES36" s="328"/>
      <c r="ET36" s="329"/>
      <c r="EU36" s="330"/>
      <c r="EW36" s="328"/>
      <c r="EX36" s="328"/>
      <c r="EY36" s="329"/>
      <c r="EZ36" s="330"/>
      <c r="FB36" s="328"/>
      <c r="FC36" s="328"/>
      <c r="FD36" s="329"/>
      <c r="FE36" s="330"/>
      <c r="FG36" s="328"/>
      <c r="FH36" s="328"/>
      <c r="FI36" s="329"/>
      <c r="FJ36" s="330"/>
      <c r="FL36" s="328"/>
      <c r="FM36" s="328"/>
      <c r="FN36" s="329"/>
      <c r="FO36" s="330"/>
      <c r="FQ36" s="328"/>
      <c r="FR36" s="328"/>
      <c r="FS36" s="329"/>
      <c r="FT36" s="330"/>
      <c r="FV36" s="328"/>
      <c r="FW36" s="328"/>
      <c r="FX36" s="329"/>
      <c r="FY36" s="330"/>
      <c r="GA36" s="328"/>
      <c r="GB36" s="328"/>
      <c r="GC36" s="329"/>
      <c r="GD36" s="330"/>
      <c r="GF36" s="328"/>
      <c r="GG36" s="328"/>
      <c r="GH36" s="329"/>
      <c r="GI36" s="330"/>
      <c r="GK36" s="328"/>
      <c r="GL36" s="328"/>
      <c r="GM36" s="329"/>
      <c r="GN36" s="330"/>
      <c r="GP36" s="328"/>
      <c r="GQ36" s="328"/>
      <c r="GR36" s="329"/>
      <c r="GS36" s="330"/>
      <c r="GU36" s="328"/>
      <c r="GV36" s="328"/>
      <c r="GW36" s="329"/>
      <c r="GX36" s="330"/>
    </row>
    <row r="37" customFormat="false" ht="15.75" hidden="false" customHeight="false" outlineLevel="0" collapsed="false">
      <c r="B37" s="309"/>
      <c r="C37" s="324"/>
      <c r="D37" s="324"/>
      <c r="E37" s="333"/>
      <c r="F37" s="325"/>
      <c r="G37" s="313" t="n">
        <v>12</v>
      </c>
      <c r="H37" s="328"/>
      <c r="I37" s="328"/>
      <c r="J37" s="329"/>
      <c r="K37" s="330"/>
      <c r="M37" s="328"/>
      <c r="N37" s="328"/>
      <c r="O37" s="329"/>
      <c r="P37" s="330"/>
      <c r="R37" s="328"/>
      <c r="S37" s="328"/>
      <c r="T37" s="329"/>
      <c r="U37" s="330"/>
      <c r="W37" s="328"/>
      <c r="X37" s="328"/>
      <c r="Y37" s="329"/>
      <c r="Z37" s="330"/>
      <c r="AB37" s="328"/>
      <c r="AC37" s="328"/>
      <c r="AD37" s="329"/>
      <c r="AE37" s="330"/>
      <c r="AG37" s="328"/>
      <c r="AH37" s="328"/>
      <c r="AI37" s="329"/>
      <c r="AJ37" s="330"/>
      <c r="AL37" s="328"/>
      <c r="AM37" s="328"/>
      <c r="AN37" s="329"/>
      <c r="AO37" s="332"/>
      <c r="AQ37" s="328"/>
      <c r="AR37" s="328"/>
      <c r="AS37" s="329"/>
      <c r="AT37" s="330"/>
      <c r="AV37" s="328"/>
      <c r="AW37" s="328"/>
      <c r="AX37" s="329"/>
      <c r="AY37" s="330"/>
      <c r="BA37" s="328"/>
      <c r="BB37" s="328"/>
      <c r="BC37" s="329"/>
      <c r="BD37" s="330"/>
      <c r="BF37" s="328"/>
      <c r="BG37" s="328"/>
      <c r="BH37" s="329"/>
      <c r="BI37" s="330"/>
      <c r="BK37" s="328"/>
      <c r="BL37" s="328"/>
      <c r="BM37" s="329"/>
      <c r="BN37" s="330"/>
      <c r="BP37" s="328"/>
      <c r="BQ37" s="328"/>
      <c r="BR37" s="329"/>
      <c r="BS37" s="330"/>
      <c r="BU37" s="328"/>
      <c r="BV37" s="328"/>
      <c r="BW37" s="329"/>
      <c r="BX37" s="330"/>
      <c r="BZ37" s="328"/>
      <c r="CA37" s="328"/>
      <c r="CB37" s="329"/>
      <c r="CC37" s="330"/>
      <c r="CE37" s="328"/>
      <c r="CF37" s="328"/>
      <c r="CG37" s="329"/>
      <c r="CH37" s="330"/>
      <c r="CJ37" s="328"/>
      <c r="CK37" s="328"/>
      <c r="CL37" s="329"/>
      <c r="CM37" s="330"/>
      <c r="CO37" s="328"/>
      <c r="CP37" s="328"/>
      <c r="CQ37" s="329"/>
      <c r="CR37" s="330"/>
      <c r="CT37" s="328"/>
      <c r="CU37" s="328"/>
      <c r="CV37" s="329"/>
      <c r="CW37" s="330"/>
      <c r="CY37" s="328"/>
      <c r="CZ37" s="328"/>
      <c r="DA37" s="329"/>
      <c r="DB37" s="330"/>
      <c r="DD37" s="328"/>
      <c r="DE37" s="328"/>
      <c r="DF37" s="329"/>
      <c r="DG37" s="330"/>
      <c r="DI37" s="328"/>
      <c r="DJ37" s="328"/>
      <c r="DK37" s="329"/>
      <c r="DL37" s="330"/>
      <c r="DN37" s="328"/>
      <c r="DO37" s="328"/>
      <c r="DP37" s="329"/>
      <c r="DQ37" s="330"/>
      <c r="DS37" s="328"/>
      <c r="DT37" s="328"/>
      <c r="DU37" s="329"/>
      <c r="DV37" s="330"/>
      <c r="DX37" s="328"/>
      <c r="DY37" s="328"/>
      <c r="DZ37" s="329"/>
      <c r="EA37" s="330"/>
      <c r="EC37" s="328"/>
      <c r="ED37" s="328"/>
      <c r="EE37" s="329"/>
      <c r="EF37" s="330"/>
      <c r="EH37" s="328"/>
      <c r="EI37" s="328"/>
      <c r="EJ37" s="329"/>
      <c r="EK37" s="330"/>
      <c r="EM37" s="328"/>
      <c r="EN37" s="328"/>
      <c r="EO37" s="329"/>
      <c r="EP37" s="330"/>
      <c r="ER37" s="328"/>
      <c r="ES37" s="328"/>
      <c r="ET37" s="329"/>
      <c r="EU37" s="330"/>
      <c r="EW37" s="328"/>
      <c r="EX37" s="328"/>
      <c r="EY37" s="329"/>
      <c r="EZ37" s="330"/>
      <c r="FB37" s="328"/>
      <c r="FC37" s="328"/>
      <c r="FD37" s="329"/>
      <c r="FE37" s="330"/>
      <c r="FG37" s="328"/>
      <c r="FH37" s="328"/>
      <c r="FI37" s="329"/>
      <c r="FJ37" s="330"/>
      <c r="FL37" s="328"/>
      <c r="FM37" s="328"/>
      <c r="FN37" s="329"/>
      <c r="FO37" s="330"/>
      <c r="FQ37" s="328"/>
      <c r="FR37" s="328"/>
      <c r="FS37" s="329"/>
      <c r="FT37" s="330"/>
      <c r="FV37" s="328"/>
      <c r="FW37" s="328"/>
      <c r="FX37" s="329"/>
      <c r="FY37" s="330"/>
      <c r="GA37" s="328"/>
      <c r="GB37" s="328"/>
      <c r="GC37" s="329"/>
      <c r="GD37" s="330"/>
      <c r="GF37" s="328"/>
      <c r="GG37" s="328"/>
      <c r="GH37" s="329"/>
      <c r="GI37" s="330"/>
      <c r="GK37" s="328"/>
      <c r="GL37" s="328"/>
      <c r="GM37" s="329"/>
      <c r="GN37" s="330"/>
      <c r="GP37" s="328"/>
      <c r="GQ37" s="328"/>
      <c r="GR37" s="329"/>
      <c r="GS37" s="330"/>
      <c r="GU37" s="328"/>
      <c r="GV37" s="328"/>
      <c r="GW37" s="329"/>
      <c r="GX37" s="330"/>
    </row>
    <row r="38" customFormat="false" ht="15.75" hidden="false" customHeight="false" outlineLevel="0" collapsed="false">
      <c r="B38" s="309"/>
      <c r="C38" s="324"/>
      <c r="D38" s="324"/>
      <c r="E38" s="333"/>
      <c r="F38" s="325"/>
      <c r="G38" s="313" t="n">
        <v>13</v>
      </c>
      <c r="H38" s="328"/>
      <c r="I38" s="328"/>
      <c r="J38" s="329"/>
      <c r="K38" s="330"/>
      <c r="M38" s="328"/>
      <c r="N38" s="328"/>
      <c r="O38" s="329"/>
      <c r="P38" s="330"/>
      <c r="R38" s="328"/>
      <c r="S38" s="328"/>
      <c r="T38" s="329"/>
      <c r="U38" s="330"/>
      <c r="W38" s="328"/>
      <c r="X38" s="328"/>
      <c r="Y38" s="329"/>
      <c r="Z38" s="330"/>
      <c r="AB38" s="328"/>
      <c r="AC38" s="328"/>
      <c r="AD38" s="329"/>
      <c r="AE38" s="330"/>
      <c r="AG38" s="328"/>
      <c r="AH38" s="328"/>
      <c r="AI38" s="329"/>
      <c r="AJ38" s="330"/>
      <c r="AL38" s="328"/>
      <c r="AM38" s="328"/>
      <c r="AN38" s="329"/>
      <c r="AO38" s="332"/>
      <c r="AQ38" s="328"/>
      <c r="AR38" s="328"/>
      <c r="AS38" s="329"/>
      <c r="AT38" s="330"/>
      <c r="AV38" s="328"/>
      <c r="AW38" s="328"/>
      <c r="AX38" s="329"/>
      <c r="AY38" s="330"/>
      <c r="BA38" s="328"/>
      <c r="BB38" s="328"/>
      <c r="BC38" s="329"/>
      <c r="BD38" s="330"/>
      <c r="BF38" s="328"/>
      <c r="BG38" s="328"/>
      <c r="BH38" s="329"/>
      <c r="BI38" s="330"/>
      <c r="BK38" s="328"/>
      <c r="BL38" s="328"/>
      <c r="BM38" s="329"/>
      <c r="BN38" s="330"/>
      <c r="BP38" s="328"/>
      <c r="BQ38" s="328"/>
      <c r="BR38" s="329"/>
      <c r="BS38" s="330"/>
      <c r="BU38" s="328"/>
      <c r="BV38" s="328"/>
      <c r="BW38" s="329"/>
      <c r="BX38" s="330"/>
      <c r="BZ38" s="328"/>
      <c r="CA38" s="328"/>
      <c r="CB38" s="329"/>
      <c r="CC38" s="330"/>
      <c r="CE38" s="328"/>
      <c r="CF38" s="328"/>
      <c r="CG38" s="329"/>
      <c r="CH38" s="330"/>
      <c r="CJ38" s="328"/>
      <c r="CK38" s="328"/>
      <c r="CL38" s="329"/>
      <c r="CM38" s="330"/>
      <c r="CO38" s="328"/>
      <c r="CP38" s="328"/>
      <c r="CQ38" s="329"/>
      <c r="CR38" s="330"/>
      <c r="CT38" s="328"/>
      <c r="CU38" s="328"/>
      <c r="CV38" s="329"/>
      <c r="CW38" s="330"/>
      <c r="CY38" s="328"/>
      <c r="CZ38" s="328"/>
      <c r="DA38" s="329"/>
      <c r="DB38" s="330"/>
      <c r="DD38" s="328"/>
      <c r="DE38" s="328"/>
      <c r="DF38" s="329"/>
      <c r="DG38" s="330"/>
      <c r="DI38" s="328"/>
      <c r="DJ38" s="328"/>
      <c r="DK38" s="329"/>
      <c r="DL38" s="330"/>
      <c r="DN38" s="328"/>
      <c r="DO38" s="328"/>
      <c r="DP38" s="329"/>
      <c r="DQ38" s="330"/>
      <c r="DS38" s="328"/>
      <c r="DT38" s="328"/>
      <c r="DU38" s="329"/>
      <c r="DV38" s="330"/>
      <c r="DX38" s="328"/>
      <c r="DY38" s="328"/>
      <c r="DZ38" s="329"/>
      <c r="EA38" s="330"/>
      <c r="EC38" s="328"/>
      <c r="ED38" s="328"/>
      <c r="EE38" s="329"/>
      <c r="EF38" s="330"/>
      <c r="EH38" s="328"/>
      <c r="EI38" s="328"/>
      <c r="EJ38" s="329"/>
      <c r="EK38" s="330"/>
      <c r="EM38" s="328"/>
      <c r="EN38" s="328"/>
      <c r="EO38" s="329"/>
      <c r="EP38" s="330"/>
      <c r="ER38" s="328"/>
      <c r="ES38" s="328"/>
      <c r="ET38" s="329"/>
      <c r="EU38" s="330"/>
      <c r="EW38" s="328"/>
      <c r="EX38" s="328"/>
      <c r="EY38" s="329"/>
      <c r="EZ38" s="330"/>
      <c r="FB38" s="328"/>
      <c r="FC38" s="328"/>
      <c r="FD38" s="329"/>
      <c r="FE38" s="330"/>
      <c r="FG38" s="328"/>
      <c r="FH38" s="328"/>
      <c r="FI38" s="329"/>
      <c r="FJ38" s="330"/>
      <c r="FL38" s="328"/>
      <c r="FM38" s="328"/>
      <c r="FN38" s="329"/>
      <c r="FO38" s="330"/>
      <c r="FQ38" s="328"/>
      <c r="FR38" s="328"/>
      <c r="FS38" s="329"/>
      <c r="FT38" s="330"/>
      <c r="FV38" s="328"/>
      <c r="FW38" s="328"/>
      <c r="FX38" s="329"/>
      <c r="FY38" s="330"/>
      <c r="GA38" s="328"/>
      <c r="GB38" s="328"/>
      <c r="GC38" s="329"/>
      <c r="GD38" s="330"/>
      <c r="GF38" s="328"/>
      <c r="GG38" s="328"/>
      <c r="GH38" s="329"/>
      <c r="GI38" s="330"/>
      <c r="GK38" s="328"/>
      <c r="GL38" s="328"/>
      <c r="GM38" s="329"/>
      <c r="GN38" s="330"/>
      <c r="GP38" s="328"/>
      <c r="GQ38" s="328"/>
      <c r="GR38" s="329"/>
      <c r="GS38" s="330"/>
      <c r="GU38" s="328"/>
      <c r="GV38" s="328"/>
      <c r="GW38" s="329"/>
      <c r="GX38" s="330"/>
    </row>
    <row r="39" customFormat="false" ht="15.75" hidden="false" customHeight="false" outlineLevel="0" collapsed="false">
      <c r="B39" s="309"/>
      <c r="C39" s="324"/>
      <c r="D39" s="324"/>
      <c r="E39" s="333"/>
      <c r="F39" s="325"/>
      <c r="G39" s="313" t="n">
        <v>14</v>
      </c>
      <c r="H39" s="328"/>
      <c r="I39" s="328"/>
      <c r="J39" s="329"/>
      <c r="K39" s="330"/>
      <c r="M39" s="328"/>
      <c r="N39" s="328"/>
      <c r="O39" s="329"/>
      <c r="P39" s="330"/>
      <c r="R39" s="328"/>
      <c r="S39" s="328"/>
      <c r="T39" s="329"/>
      <c r="U39" s="330"/>
      <c r="W39" s="328"/>
      <c r="X39" s="328"/>
      <c r="Y39" s="329"/>
      <c r="Z39" s="330"/>
      <c r="AB39" s="328"/>
      <c r="AC39" s="328"/>
      <c r="AD39" s="329"/>
      <c r="AE39" s="330"/>
      <c r="AG39" s="328"/>
      <c r="AH39" s="328"/>
      <c r="AI39" s="329"/>
      <c r="AJ39" s="330"/>
      <c r="AL39" s="328"/>
      <c r="AM39" s="328"/>
      <c r="AN39" s="329"/>
      <c r="AO39" s="332"/>
      <c r="AQ39" s="328"/>
      <c r="AR39" s="328"/>
      <c r="AS39" s="329"/>
      <c r="AT39" s="330"/>
      <c r="AV39" s="328"/>
      <c r="AW39" s="328"/>
      <c r="AX39" s="329"/>
      <c r="AY39" s="330"/>
      <c r="BA39" s="328"/>
      <c r="BB39" s="328"/>
      <c r="BC39" s="329"/>
      <c r="BD39" s="330"/>
      <c r="BF39" s="328"/>
      <c r="BG39" s="328"/>
      <c r="BH39" s="329"/>
      <c r="BI39" s="330"/>
      <c r="BK39" s="328"/>
      <c r="BL39" s="328"/>
      <c r="BM39" s="329"/>
      <c r="BN39" s="330"/>
      <c r="BP39" s="328"/>
      <c r="BQ39" s="328"/>
      <c r="BR39" s="329"/>
      <c r="BS39" s="330"/>
      <c r="BU39" s="328"/>
      <c r="BV39" s="328"/>
      <c r="BW39" s="329"/>
      <c r="BX39" s="330"/>
      <c r="BZ39" s="328"/>
      <c r="CA39" s="328"/>
      <c r="CB39" s="329"/>
      <c r="CC39" s="330"/>
      <c r="CE39" s="328"/>
      <c r="CF39" s="328"/>
      <c r="CG39" s="329"/>
      <c r="CH39" s="330"/>
      <c r="CJ39" s="328"/>
      <c r="CK39" s="328"/>
      <c r="CL39" s="329"/>
      <c r="CM39" s="330"/>
      <c r="CO39" s="328"/>
      <c r="CP39" s="328"/>
      <c r="CQ39" s="329"/>
      <c r="CR39" s="330"/>
      <c r="CT39" s="328"/>
      <c r="CU39" s="328"/>
      <c r="CV39" s="329"/>
      <c r="CW39" s="330"/>
      <c r="CY39" s="328"/>
      <c r="CZ39" s="328"/>
      <c r="DA39" s="329"/>
      <c r="DB39" s="330"/>
      <c r="DD39" s="328"/>
      <c r="DE39" s="328"/>
      <c r="DF39" s="329"/>
      <c r="DG39" s="330"/>
      <c r="DI39" s="328"/>
      <c r="DJ39" s="328"/>
      <c r="DK39" s="329"/>
      <c r="DL39" s="330"/>
      <c r="DN39" s="328"/>
      <c r="DO39" s="328"/>
      <c r="DP39" s="329"/>
      <c r="DQ39" s="330"/>
      <c r="DS39" s="328"/>
      <c r="DT39" s="328"/>
      <c r="DU39" s="329"/>
      <c r="DV39" s="330"/>
      <c r="DX39" s="328"/>
      <c r="DY39" s="328"/>
      <c r="DZ39" s="329"/>
      <c r="EA39" s="330"/>
      <c r="EC39" s="328"/>
      <c r="ED39" s="328"/>
      <c r="EE39" s="329"/>
      <c r="EF39" s="330"/>
      <c r="EH39" s="328"/>
      <c r="EI39" s="328"/>
      <c r="EJ39" s="329"/>
      <c r="EK39" s="330"/>
      <c r="EM39" s="328"/>
      <c r="EN39" s="328"/>
      <c r="EO39" s="329"/>
      <c r="EP39" s="330"/>
      <c r="ER39" s="328"/>
      <c r="ES39" s="328"/>
      <c r="ET39" s="329"/>
      <c r="EU39" s="330"/>
      <c r="EW39" s="328"/>
      <c r="EX39" s="328"/>
      <c r="EY39" s="329"/>
      <c r="EZ39" s="330"/>
      <c r="FB39" s="328"/>
      <c r="FC39" s="328"/>
      <c r="FD39" s="329"/>
      <c r="FE39" s="330"/>
      <c r="FG39" s="328"/>
      <c r="FH39" s="328"/>
      <c r="FI39" s="329"/>
      <c r="FJ39" s="330"/>
      <c r="FL39" s="328"/>
      <c r="FM39" s="328"/>
      <c r="FN39" s="329"/>
      <c r="FO39" s="330"/>
      <c r="FQ39" s="328"/>
      <c r="FR39" s="328"/>
      <c r="FS39" s="329"/>
      <c r="FT39" s="330"/>
      <c r="FV39" s="328"/>
      <c r="FW39" s="328"/>
      <c r="FX39" s="329"/>
      <c r="FY39" s="330"/>
      <c r="GA39" s="328"/>
      <c r="GB39" s="328"/>
      <c r="GC39" s="329"/>
      <c r="GD39" s="330"/>
      <c r="GF39" s="328"/>
      <c r="GG39" s="328"/>
      <c r="GH39" s="329"/>
      <c r="GI39" s="330"/>
      <c r="GK39" s="328"/>
      <c r="GL39" s="328"/>
      <c r="GM39" s="329"/>
      <c r="GN39" s="330"/>
      <c r="GP39" s="328"/>
      <c r="GQ39" s="328"/>
      <c r="GR39" s="329"/>
      <c r="GS39" s="330"/>
      <c r="GU39" s="328"/>
      <c r="GV39" s="328"/>
      <c r="GW39" s="329"/>
      <c r="GX39" s="330"/>
    </row>
    <row r="40" customFormat="false" ht="15.75" hidden="false" customHeight="false" outlineLevel="0" collapsed="false">
      <c r="B40" s="309"/>
      <c r="C40" s="324"/>
      <c r="D40" s="324"/>
      <c r="E40" s="333"/>
      <c r="F40" s="325"/>
      <c r="G40" s="313" t="n">
        <v>15</v>
      </c>
      <c r="H40" s="328"/>
      <c r="I40" s="328"/>
      <c r="J40" s="329"/>
      <c r="K40" s="330"/>
      <c r="M40" s="328"/>
      <c r="N40" s="328"/>
      <c r="O40" s="329"/>
      <c r="P40" s="330"/>
      <c r="R40" s="328"/>
      <c r="S40" s="328"/>
      <c r="T40" s="329"/>
      <c r="U40" s="330"/>
      <c r="W40" s="328"/>
      <c r="X40" s="328"/>
      <c r="Y40" s="329"/>
      <c r="Z40" s="330"/>
      <c r="AB40" s="328"/>
      <c r="AC40" s="328"/>
      <c r="AD40" s="329"/>
      <c r="AE40" s="330"/>
      <c r="AG40" s="328"/>
      <c r="AH40" s="328"/>
      <c r="AI40" s="329"/>
      <c r="AJ40" s="330"/>
      <c r="AL40" s="328"/>
      <c r="AM40" s="328"/>
      <c r="AN40" s="329"/>
      <c r="AO40" s="332"/>
      <c r="AQ40" s="328"/>
      <c r="AR40" s="328"/>
      <c r="AS40" s="329"/>
      <c r="AT40" s="330"/>
      <c r="AV40" s="328"/>
      <c r="AW40" s="328"/>
      <c r="AX40" s="329"/>
      <c r="AY40" s="330"/>
      <c r="BA40" s="328"/>
      <c r="BB40" s="328"/>
      <c r="BC40" s="329"/>
      <c r="BD40" s="330"/>
      <c r="BF40" s="328"/>
      <c r="BG40" s="328"/>
      <c r="BH40" s="329"/>
      <c r="BI40" s="330"/>
      <c r="BK40" s="328"/>
      <c r="BL40" s="328"/>
      <c r="BM40" s="329"/>
      <c r="BN40" s="330"/>
      <c r="BP40" s="328"/>
      <c r="BQ40" s="328"/>
      <c r="BR40" s="329"/>
      <c r="BS40" s="330"/>
      <c r="BU40" s="328"/>
      <c r="BV40" s="328"/>
      <c r="BW40" s="329"/>
      <c r="BX40" s="330"/>
      <c r="BZ40" s="328"/>
      <c r="CA40" s="328"/>
      <c r="CB40" s="329"/>
      <c r="CC40" s="330"/>
      <c r="CE40" s="328"/>
      <c r="CF40" s="328"/>
      <c r="CG40" s="329"/>
      <c r="CH40" s="330"/>
      <c r="CJ40" s="328"/>
      <c r="CK40" s="328"/>
      <c r="CL40" s="329"/>
      <c r="CM40" s="330"/>
      <c r="CO40" s="328"/>
      <c r="CP40" s="328"/>
      <c r="CQ40" s="329"/>
      <c r="CR40" s="330"/>
      <c r="CT40" s="328"/>
      <c r="CU40" s="328"/>
      <c r="CV40" s="329"/>
      <c r="CW40" s="330"/>
      <c r="CY40" s="328"/>
      <c r="CZ40" s="328"/>
      <c r="DA40" s="329"/>
      <c r="DB40" s="330"/>
      <c r="DD40" s="328"/>
      <c r="DE40" s="328"/>
      <c r="DF40" s="329"/>
      <c r="DG40" s="330"/>
      <c r="DI40" s="328"/>
      <c r="DJ40" s="328"/>
      <c r="DK40" s="329"/>
      <c r="DL40" s="330"/>
      <c r="DN40" s="328"/>
      <c r="DO40" s="328"/>
      <c r="DP40" s="329"/>
      <c r="DQ40" s="330"/>
      <c r="DS40" s="328"/>
      <c r="DT40" s="328"/>
      <c r="DU40" s="329"/>
      <c r="DV40" s="330"/>
      <c r="DX40" s="328"/>
      <c r="DY40" s="328"/>
      <c r="DZ40" s="329"/>
      <c r="EA40" s="330"/>
      <c r="EC40" s="328"/>
      <c r="ED40" s="328"/>
      <c r="EE40" s="329"/>
      <c r="EF40" s="330"/>
      <c r="EH40" s="328"/>
      <c r="EI40" s="328"/>
      <c r="EJ40" s="329"/>
      <c r="EK40" s="330"/>
      <c r="EM40" s="328"/>
      <c r="EN40" s="328"/>
      <c r="EO40" s="329"/>
      <c r="EP40" s="330"/>
      <c r="ER40" s="328"/>
      <c r="ES40" s="328"/>
      <c r="ET40" s="329"/>
      <c r="EU40" s="330"/>
      <c r="EW40" s="328"/>
      <c r="EX40" s="328"/>
      <c r="EY40" s="329"/>
      <c r="EZ40" s="330"/>
      <c r="FB40" s="328"/>
      <c r="FC40" s="328"/>
      <c r="FD40" s="329"/>
      <c r="FE40" s="330"/>
      <c r="FG40" s="328"/>
      <c r="FH40" s="328"/>
      <c r="FI40" s="329"/>
      <c r="FJ40" s="330"/>
      <c r="FL40" s="328"/>
      <c r="FM40" s="328"/>
      <c r="FN40" s="329"/>
      <c r="FO40" s="330"/>
      <c r="FQ40" s="328"/>
      <c r="FR40" s="328"/>
      <c r="FS40" s="329"/>
      <c r="FT40" s="330"/>
      <c r="FV40" s="328"/>
      <c r="FW40" s="328"/>
      <c r="FX40" s="329"/>
      <c r="FY40" s="330"/>
      <c r="GA40" s="328"/>
      <c r="GB40" s="328"/>
      <c r="GC40" s="329"/>
      <c r="GD40" s="330"/>
      <c r="GF40" s="328"/>
      <c r="GG40" s="328"/>
      <c r="GH40" s="329"/>
      <c r="GI40" s="330"/>
      <c r="GK40" s="328"/>
      <c r="GL40" s="328"/>
      <c r="GM40" s="329"/>
      <c r="GN40" s="330"/>
      <c r="GP40" s="328"/>
      <c r="GQ40" s="328"/>
      <c r="GR40" s="329"/>
      <c r="GS40" s="330"/>
      <c r="GU40" s="328"/>
      <c r="GV40" s="328"/>
      <c r="GW40" s="329"/>
      <c r="GX40" s="330"/>
    </row>
    <row r="41" customFormat="false" ht="15.75" hidden="false" customHeight="false" outlineLevel="0" collapsed="false">
      <c r="B41" s="309"/>
      <c r="C41" s="324"/>
      <c r="D41" s="324"/>
      <c r="E41" s="333"/>
      <c r="F41" s="325"/>
      <c r="G41" s="313" t="n">
        <v>16</v>
      </c>
      <c r="H41" s="328"/>
      <c r="I41" s="328"/>
      <c r="J41" s="329"/>
      <c r="K41" s="330"/>
      <c r="M41" s="328"/>
      <c r="N41" s="328"/>
      <c r="O41" s="329"/>
      <c r="P41" s="330"/>
      <c r="R41" s="328"/>
      <c r="S41" s="328"/>
      <c r="T41" s="329"/>
      <c r="U41" s="330"/>
      <c r="W41" s="328"/>
      <c r="X41" s="328"/>
      <c r="Y41" s="329"/>
      <c r="Z41" s="330"/>
      <c r="AB41" s="328"/>
      <c r="AC41" s="328"/>
      <c r="AD41" s="329"/>
      <c r="AE41" s="330"/>
      <c r="AG41" s="328"/>
      <c r="AH41" s="328"/>
      <c r="AI41" s="329"/>
      <c r="AJ41" s="330"/>
      <c r="AL41" s="328"/>
      <c r="AM41" s="328"/>
      <c r="AN41" s="329"/>
      <c r="AO41" s="332"/>
      <c r="AQ41" s="328"/>
      <c r="AR41" s="328"/>
      <c r="AS41" s="329"/>
      <c r="AT41" s="330"/>
      <c r="AV41" s="328"/>
      <c r="AW41" s="328"/>
      <c r="AX41" s="329"/>
      <c r="AY41" s="330"/>
      <c r="BA41" s="328"/>
      <c r="BB41" s="328"/>
      <c r="BC41" s="329"/>
      <c r="BD41" s="330"/>
      <c r="BF41" s="328"/>
      <c r="BG41" s="328"/>
      <c r="BH41" s="329"/>
      <c r="BI41" s="330"/>
      <c r="BK41" s="328"/>
      <c r="BL41" s="328"/>
      <c r="BM41" s="329"/>
      <c r="BN41" s="330"/>
      <c r="BP41" s="328"/>
      <c r="BQ41" s="328"/>
      <c r="BR41" s="329"/>
      <c r="BS41" s="330"/>
      <c r="BU41" s="328"/>
      <c r="BV41" s="328"/>
      <c r="BW41" s="329"/>
      <c r="BX41" s="330"/>
      <c r="BZ41" s="328"/>
      <c r="CA41" s="328"/>
      <c r="CB41" s="329"/>
      <c r="CC41" s="330"/>
      <c r="CE41" s="328"/>
      <c r="CF41" s="328"/>
      <c r="CG41" s="329"/>
      <c r="CH41" s="330"/>
      <c r="CJ41" s="328"/>
      <c r="CK41" s="328"/>
      <c r="CL41" s="329"/>
      <c r="CM41" s="330"/>
      <c r="CO41" s="328"/>
      <c r="CP41" s="328"/>
      <c r="CQ41" s="329"/>
      <c r="CR41" s="330"/>
      <c r="CT41" s="328"/>
      <c r="CU41" s="328"/>
      <c r="CV41" s="329"/>
      <c r="CW41" s="330"/>
      <c r="CY41" s="328"/>
      <c r="CZ41" s="328"/>
      <c r="DA41" s="329"/>
      <c r="DB41" s="330"/>
      <c r="DD41" s="328"/>
      <c r="DE41" s="328"/>
      <c r="DF41" s="329"/>
      <c r="DG41" s="330"/>
      <c r="DI41" s="328"/>
      <c r="DJ41" s="328"/>
      <c r="DK41" s="329"/>
      <c r="DL41" s="330"/>
      <c r="DN41" s="328"/>
      <c r="DO41" s="328"/>
      <c r="DP41" s="329"/>
      <c r="DQ41" s="330"/>
      <c r="DS41" s="328"/>
      <c r="DT41" s="328"/>
      <c r="DU41" s="329"/>
      <c r="DV41" s="330"/>
      <c r="DX41" s="328"/>
      <c r="DY41" s="328"/>
      <c r="DZ41" s="329"/>
      <c r="EA41" s="330"/>
      <c r="EC41" s="328"/>
      <c r="ED41" s="328"/>
      <c r="EE41" s="329"/>
      <c r="EF41" s="330"/>
      <c r="EH41" s="328"/>
      <c r="EI41" s="328"/>
      <c r="EJ41" s="329"/>
      <c r="EK41" s="330"/>
      <c r="EM41" s="328"/>
      <c r="EN41" s="328"/>
      <c r="EO41" s="329"/>
      <c r="EP41" s="330"/>
      <c r="ER41" s="328"/>
      <c r="ES41" s="328"/>
      <c r="ET41" s="329"/>
      <c r="EU41" s="330"/>
      <c r="EW41" s="328"/>
      <c r="EX41" s="328"/>
      <c r="EY41" s="329"/>
      <c r="EZ41" s="330"/>
      <c r="FB41" s="328"/>
      <c r="FC41" s="328"/>
      <c r="FD41" s="329"/>
      <c r="FE41" s="330"/>
      <c r="FG41" s="328"/>
      <c r="FH41" s="328"/>
      <c r="FI41" s="329"/>
      <c r="FJ41" s="330"/>
      <c r="FL41" s="328"/>
      <c r="FM41" s="328"/>
      <c r="FN41" s="329"/>
      <c r="FO41" s="330"/>
      <c r="FQ41" s="328"/>
      <c r="FR41" s="328"/>
      <c r="FS41" s="329"/>
      <c r="FT41" s="330"/>
      <c r="FV41" s="328"/>
      <c r="FW41" s="328"/>
      <c r="FX41" s="329"/>
      <c r="FY41" s="330"/>
      <c r="GA41" s="328"/>
      <c r="GB41" s="328"/>
      <c r="GC41" s="329"/>
      <c r="GD41" s="330"/>
      <c r="GF41" s="328"/>
      <c r="GG41" s="328"/>
      <c r="GH41" s="329"/>
      <c r="GI41" s="330"/>
      <c r="GK41" s="328"/>
      <c r="GL41" s="328"/>
      <c r="GM41" s="329"/>
      <c r="GN41" s="330"/>
      <c r="GP41" s="328"/>
      <c r="GQ41" s="328"/>
      <c r="GR41" s="329"/>
      <c r="GS41" s="330"/>
      <c r="GU41" s="328"/>
      <c r="GV41" s="328"/>
      <c r="GW41" s="329"/>
      <c r="GX41" s="330"/>
    </row>
    <row r="42" customFormat="false" ht="15.75" hidden="false" customHeight="false" outlineLevel="0" collapsed="false">
      <c r="B42" s="309"/>
      <c r="C42" s="324"/>
      <c r="D42" s="324"/>
      <c r="E42" s="333"/>
      <c r="F42" s="325"/>
      <c r="G42" s="313" t="n">
        <v>17</v>
      </c>
      <c r="H42" s="328"/>
      <c r="I42" s="328"/>
      <c r="J42" s="329"/>
      <c r="K42" s="330"/>
      <c r="M42" s="328"/>
      <c r="N42" s="328"/>
      <c r="O42" s="329"/>
      <c r="P42" s="330"/>
      <c r="R42" s="328"/>
      <c r="S42" s="328"/>
      <c r="T42" s="329"/>
      <c r="U42" s="330"/>
      <c r="W42" s="328"/>
      <c r="X42" s="328"/>
      <c r="Y42" s="329"/>
      <c r="Z42" s="330"/>
      <c r="AB42" s="328"/>
      <c r="AC42" s="328"/>
      <c r="AD42" s="329"/>
      <c r="AE42" s="330"/>
      <c r="AG42" s="328"/>
      <c r="AH42" s="328"/>
      <c r="AI42" s="329"/>
      <c r="AJ42" s="330"/>
      <c r="AL42" s="328"/>
      <c r="AM42" s="328"/>
      <c r="AN42" s="329"/>
      <c r="AO42" s="332"/>
      <c r="AQ42" s="328"/>
      <c r="AR42" s="328"/>
      <c r="AS42" s="329"/>
      <c r="AT42" s="330"/>
      <c r="AV42" s="328"/>
      <c r="AW42" s="328"/>
      <c r="AX42" s="329"/>
      <c r="AY42" s="330"/>
      <c r="BA42" s="328"/>
      <c r="BB42" s="328"/>
      <c r="BC42" s="329"/>
      <c r="BD42" s="330"/>
      <c r="BF42" s="328"/>
      <c r="BG42" s="328"/>
      <c r="BH42" s="329"/>
      <c r="BI42" s="330"/>
      <c r="BK42" s="328"/>
      <c r="BL42" s="328"/>
      <c r="BM42" s="329"/>
      <c r="BN42" s="330"/>
      <c r="BP42" s="328"/>
      <c r="BQ42" s="328"/>
      <c r="BR42" s="329"/>
      <c r="BS42" s="330"/>
      <c r="BU42" s="328"/>
      <c r="BV42" s="328"/>
      <c r="BW42" s="329"/>
      <c r="BX42" s="330"/>
      <c r="BZ42" s="328"/>
      <c r="CA42" s="328"/>
      <c r="CB42" s="329"/>
      <c r="CC42" s="330"/>
      <c r="CE42" s="328"/>
      <c r="CF42" s="328"/>
      <c r="CG42" s="329"/>
      <c r="CH42" s="330"/>
      <c r="CJ42" s="328"/>
      <c r="CK42" s="328"/>
      <c r="CL42" s="329"/>
      <c r="CM42" s="330"/>
      <c r="CO42" s="328"/>
      <c r="CP42" s="328"/>
      <c r="CQ42" s="329"/>
      <c r="CR42" s="330"/>
      <c r="CT42" s="328"/>
      <c r="CU42" s="328"/>
      <c r="CV42" s="329"/>
      <c r="CW42" s="330"/>
      <c r="CY42" s="328"/>
      <c r="CZ42" s="328"/>
      <c r="DA42" s="329"/>
      <c r="DB42" s="330"/>
      <c r="DD42" s="328"/>
      <c r="DE42" s="328"/>
      <c r="DF42" s="329"/>
      <c r="DG42" s="330"/>
      <c r="DI42" s="328"/>
      <c r="DJ42" s="328"/>
      <c r="DK42" s="329"/>
      <c r="DL42" s="330"/>
      <c r="DN42" s="328"/>
      <c r="DO42" s="328"/>
      <c r="DP42" s="329"/>
      <c r="DQ42" s="330"/>
      <c r="DS42" s="328"/>
      <c r="DT42" s="328"/>
      <c r="DU42" s="329"/>
      <c r="DV42" s="330"/>
      <c r="DX42" s="328"/>
      <c r="DY42" s="328"/>
      <c r="DZ42" s="329"/>
      <c r="EA42" s="330"/>
      <c r="EC42" s="328"/>
      <c r="ED42" s="328"/>
      <c r="EE42" s="329"/>
      <c r="EF42" s="330"/>
      <c r="EH42" s="328"/>
      <c r="EI42" s="328"/>
      <c r="EJ42" s="329"/>
      <c r="EK42" s="330"/>
      <c r="EM42" s="328"/>
      <c r="EN42" s="328"/>
      <c r="EO42" s="329"/>
      <c r="EP42" s="330"/>
      <c r="ER42" s="328"/>
      <c r="ES42" s="328"/>
      <c r="ET42" s="329"/>
      <c r="EU42" s="330"/>
      <c r="EW42" s="328"/>
      <c r="EX42" s="328"/>
      <c r="EY42" s="329"/>
      <c r="EZ42" s="330"/>
      <c r="FB42" s="328"/>
      <c r="FC42" s="328"/>
      <c r="FD42" s="329"/>
      <c r="FE42" s="330"/>
      <c r="FG42" s="328"/>
      <c r="FH42" s="328"/>
      <c r="FI42" s="329"/>
      <c r="FJ42" s="330"/>
      <c r="FL42" s="328"/>
      <c r="FM42" s="328"/>
      <c r="FN42" s="329"/>
      <c r="FO42" s="330"/>
      <c r="FQ42" s="328"/>
      <c r="FR42" s="328"/>
      <c r="FS42" s="329"/>
      <c r="FT42" s="330"/>
      <c r="FV42" s="328"/>
      <c r="FW42" s="328"/>
      <c r="FX42" s="329"/>
      <c r="FY42" s="330"/>
      <c r="GA42" s="328"/>
      <c r="GB42" s="328"/>
      <c r="GC42" s="329"/>
      <c r="GD42" s="330"/>
      <c r="GF42" s="328"/>
      <c r="GG42" s="328"/>
      <c r="GH42" s="329"/>
      <c r="GI42" s="330"/>
      <c r="GK42" s="328"/>
      <c r="GL42" s="328"/>
      <c r="GM42" s="329"/>
      <c r="GN42" s="330"/>
      <c r="GP42" s="328"/>
      <c r="GQ42" s="328"/>
      <c r="GR42" s="329"/>
      <c r="GS42" s="330"/>
      <c r="GU42" s="328"/>
      <c r="GV42" s="328"/>
      <c r="GW42" s="329"/>
      <c r="GX42" s="330"/>
    </row>
    <row r="43" customFormat="false" ht="15.75" hidden="false" customHeight="false" outlineLevel="0" collapsed="false">
      <c r="B43" s="309"/>
      <c r="C43" s="324"/>
      <c r="D43" s="324"/>
      <c r="E43" s="333"/>
      <c r="F43" s="325"/>
      <c r="G43" s="313" t="n">
        <v>18</v>
      </c>
      <c r="H43" s="328"/>
      <c r="I43" s="328"/>
      <c r="J43" s="329"/>
      <c r="K43" s="330"/>
      <c r="M43" s="328"/>
      <c r="N43" s="328"/>
      <c r="O43" s="329"/>
      <c r="P43" s="330"/>
      <c r="R43" s="328"/>
      <c r="S43" s="328"/>
      <c r="T43" s="329"/>
      <c r="U43" s="330"/>
      <c r="W43" s="328"/>
      <c r="X43" s="328"/>
      <c r="Y43" s="329"/>
      <c r="Z43" s="330"/>
      <c r="AB43" s="328"/>
      <c r="AC43" s="328"/>
      <c r="AD43" s="329"/>
      <c r="AE43" s="330"/>
      <c r="AG43" s="328"/>
      <c r="AH43" s="328"/>
      <c r="AI43" s="329"/>
      <c r="AJ43" s="330"/>
      <c r="AL43" s="328"/>
      <c r="AM43" s="328"/>
      <c r="AN43" s="329"/>
      <c r="AO43" s="332"/>
      <c r="AQ43" s="328"/>
      <c r="AR43" s="328"/>
      <c r="AS43" s="329"/>
      <c r="AT43" s="330"/>
      <c r="AV43" s="328"/>
      <c r="AW43" s="328"/>
      <c r="AX43" s="329"/>
      <c r="AY43" s="330"/>
      <c r="BA43" s="328"/>
      <c r="BB43" s="328"/>
      <c r="BC43" s="329"/>
      <c r="BD43" s="330"/>
      <c r="BF43" s="328"/>
      <c r="BG43" s="328"/>
      <c r="BH43" s="329"/>
      <c r="BI43" s="330"/>
      <c r="BK43" s="328"/>
      <c r="BL43" s="328"/>
      <c r="BM43" s="329"/>
      <c r="BN43" s="330"/>
      <c r="BP43" s="328"/>
      <c r="BQ43" s="328"/>
      <c r="BR43" s="329"/>
      <c r="BS43" s="330"/>
      <c r="BU43" s="328"/>
      <c r="BV43" s="328"/>
      <c r="BW43" s="329"/>
      <c r="BX43" s="330"/>
      <c r="BZ43" s="328"/>
      <c r="CA43" s="328"/>
      <c r="CB43" s="329"/>
      <c r="CC43" s="330"/>
      <c r="CE43" s="328"/>
      <c r="CF43" s="328"/>
      <c r="CG43" s="329"/>
      <c r="CH43" s="330"/>
      <c r="CJ43" s="328"/>
      <c r="CK43" s="328"/>
      <c r="CL43" s="329"/>
      <c r="CM43" s="330"/>
      <c r="CO43" s="328"/>
      <c r="CP43" s="328"/>
      <c r="CQ43" s="329"/>
      <c r="CR43" s="330"/>
      <c r="CT43" s="328"/>
      <c r="CU43" s="328"/>
      <c r="CV43" s="329"/>
      <c r="CW43" s="330"/>
      <c r="CY43" s="328"/>
      <c r="CZ43" s="328"/>
      <c r="DA43" s="329"/>
      <c r="DB43" s="330"/>
      <c r="DD43" s="328"/>
      <c r="DE43" s="328"/>
      <c r="DF43" s="329"/>
      <c r="DG43" s="330"/>
      <c r="DI43" s="328"/>
      <c r="DJ43" s="328"/>
      <c r="DK43" s="329"/>
      <c r="DL43" s="330"/>
      <c r="DN43" s="328"/>
      <c r="DO43" s="328"/>
      <c r="DP43" s="329"/>
      <c r="DQ43" s="330"/>
      <c r="DS43" s="328"/>
      <c r="DT43" s="328"/>
      <c r="DU43" s="329"/>
      <c r="DV43" s="330"/>
      <c r="DX43" s="328"/>
      <c r="DY43" s="328"/>
      <c r="DZ43" s="329"/>
      <c r="EA43" s="330"/>
      <c r="EC43" s="328"/>
      <c r="ED43" s="328"/>
      <c r="EE43" s="329"/>
      <c r="EF43" s="330"/>
      <c r="EH43" s="328"/>
      <c r="EI43" s="328"/>
      <c r="EJ43" s="329"/>
      <c r="EK43" s="330"/>
      <c r="EM43" s="328"/>
      <c r="EN43" s="328"/>
      <c r="EO43" s="329"/>
      <c r="EP43" s="330"/>
      <c r="ER43" s="328"/>
      <c r="ES43" s="328"/>
      <c r="ET43" s="329"/>
      <c r="EU43" s="330"/>
      <c r="EW43" s="328"/>
      <c r="EX43" s="328"/>
      <c r="EY43" s="329"/>
      <c r="EZ43" s="330"/>
      <c r="FB43" s="328"/>
      <c r="FC43" s="328"/>
      <c r="FD43" s="329"/>
      <c r="FE43" s="330"/>
      <c r="FG43" s="328"/>
      <c r="FH43" s="328"/>
      <c r="FI43" s="329"/>
      <c r="FJ43" s="330"/>
      <c r="FL43" s="328"/>
      <c r="FM43" s="328"/>
      <c r="FN43" s="329"/>
      <c r="FO43" s="330"/>
      <c r="FQ43" s="328"/>
      <c r="FR43" s="328"/>
      <c r="FS43" s="329"/>
      <c r="FT43" s="330"/>
      <c r="FV43" s="328"/>
      <c r="FW43" s="328"/>
      <c r="FX43" s="329"/>
      <c r="FY43" s="330"/>
      <c r="GA43" s="328"/>
      <c r="GB43" s="328"/>
      <c r="GC43" s="329"/>
      <c r="GD43" s="330"/>
      <c r="GF43" s="328"/>
      <c r="GG43" s="328"/>
      <c r="GH43" s="329"/>
      <c r="GI43" s="330"/>
      <c r="GK43" s="328"/>
      <c r="GL43" s="328"/>
      <c r="GM43" s="329"/>
      <c r="GN43" s="330"/>
      <c r="GP43" s="328"/>
      <c r="GQ43" s="328"/>
      <c r="GR43" s="329"/>
      <c r="GS43" s="330"/>
      <c r="GU43" s="328"/>
      <c r="GV43" s="328"/>
      <c r="GW43" s="329"/>
      <c r="GX43" s="330"/>
    </row>
    <row r="44" customFormat="false" ht="15.75" hidden="false" customHeight="false" outlineLevel="0" collapsed="false">
      <c r="B44" s="309"/>
      <c r="C44" s="324"/>
      <c r="D44" s="324"/>
      <c r="E44" s="333"/>
      <c r="F44" s="325"/>
      <c r="G44" s="313" t="n">
        <v>19</v>
      </c>
      <c r="H44" s="328"/>
      <c r="I44" s="328"/>
      <c r="J44" s="329"/>
      <c r="K44" s="330"/>
      <c r="M44" s="328"/>
      <c r="N44" s="328"/>
      <c r="O44" s="329"/>
      <c r="P44" s="330"/>
      <c r="R44" s="328"/>
      <c r="S44" s="328"/>
      <c r="T44" s="329"/>
      <c r="U44" s="330"/>
      <c r="W44" s="328"/>
      <c r="X44" s="328"/>
      <c r="Y44" s="329"/>
      <c r="Z44" s="330"/>
      <c r="AB44" s="328"/>
      <c r="AC44" s="328"/>
      <c r="AD44" s="329"/>
      <c r="AE44" s="330"/>
      <c r="AG44" s="328"/>
      <c r="AH44" s="328"/>
      <c r="AI44" s="329"/>
      <c r="AJ44" s="330"/>
      <c r="AL44" s="328"/>
      <c r="AM44" s="328"/>
      <c r="AN44" s="329"/>
      <c r="AO44" s="332"/>
      <c r="AQ44" s="328"/>
      <c r="AR44" s="328"/>
      <c r="AS44" s="329"/>
      <c r="AT44" s="330"/>
      <c r="AV44" s="328"/>
      <c r="AW44" s="328"/>
      <c r="AX44" s="329"/>
      <c r="AY44" s="330"/>
      <c r="BA44" s="328"/>
      <c r="BB44" s="328"/>
      <c r="BC44" s="329"/>
      <c r="BD44" s="330"/>
      <c r="BF44" s="328"/>
      <c r="BG44" s="328"/>
      <c r="BH44" s="329"/>
      <c r="BI44" s="330"/>
      <c r="BK44" s="328"/>
      <c r="BL44" s="328"/>
      <c r="BM44" s="329"/>
      <c r="BN44" s="330"/>
      <c r="BP44" s="328"/>
      <c r="BQ44" s="328"/>
      <c r="BR44" s="329"/>
      <c r="BS44" s="330"/>
      <c r="BU44" s="328"/>
      <c r="BV44" s="328"/>
      <c r="BW44" s="329"/>
      <c r="BX44" s="330"/>
      <c r="BZ44" s="328"/>
      <c r="CA44" s="328"/>
      <c r="CB44" s="329"/>
      <c r="CC44" s="330"/>
      <c r="CE44" s="328"/>
      <c r="CF44" s="328"/>
      <c r="CG44" s="329"/>
      <c r="CH44" s="330"/>
      <c r="CJ44" s="328"/>
      <c r="CK44" s="328"/>
      <c r="CL44" s="329"/>
      <c r="CM44" s="330"/>
      <c r="CO44" s="328"/>
      <c r="CP44" s="328"/>
      <c r="CQ44" s="329"/>
      <c r="CR44" s="330"/>
      <c r="CT44" s="328"/>
      <c r="CU44" s="328"/>
      <c r="CV44" s="329"/>
      <c r="CW44" s="330"/>
      <c r="CY44" s="328"/>
      <c r="CZ44" s="328"/>
      <c r="DA44" s="329"/>
      <c r="DB44" s="330"/>
      <c r="DD44" s="328"/>
      <c r="DE44" s="328"/>
      <c r="DF44" s="329"/>
      <c r="DG44" s="330"/>
      <c r="DI44" s="328"/>
      <c r="DJ44" s="328"/>
      <c r="DK44" s="329"/>
      <c r="DL44" s="330"/>
      <c r="DN44" s="328"/>
      <c r="DO44" s="328"/>
      <c r="DP44" s="329"/>
      <c r="DQ44" s="330"/>
      <c r="DS44" s="328"/>
      <c r="DT44" s="328"/>
      <c r="DU44" s="329"/>
      <c r="DV44" s="330"/>
      <c r="DX44" s="328"/>
      <c r="DY44" s="328"/>
      <c r="DZ44" s="329"/>
      <c r="EA44" s="330"/>
      <c r="EC44" s="328"/>
      <c r="ED44" s="328"/>
      <c r="EE44" s="329"/>
      <c r="EF44" s="330"/>
      <c r="EH44" s="328"/>
      <c r="EI44" s="328"/>
      <c r="EJ44" s="329"/>
      <c r="EK44" s="330"/>
      <c r="EM44" s="328"/>
      <c r="EN44" s="328"/>
      <c r="EO44" s="329"/>
      <c r="EP44" s="330"/>
      <c r="ER44" s="328"/>
      <c r="ES44" s="328"/>
      <c r="ET44" s="329"/>
      <c r="EU44" s="330"/>
      <c r="EW44" s="328"/>
      <c r="EX44" s="328"/>
      <c r="EY44" s="329"/>
      <c r="EZ44" s="330"/>
      <c r="FB44" s="328"/>
      <c r="FC44" s="328"/>
      <c r="FD44" s="329"/>
      <c r="FE44" s="330"/>
      <c r="FG44" s="328"/>
      <c r="FH44" s="328"/>
      <c r="FI44" s="329"/>
      <c r="FJ44" s="330"/>
      <c r="FL44" s="328"/>
      <c r="FM44" s="328"/>
      <c r="FN44" s="329"/>
      <c r="FO44" s="330"/>
      <c r="FQ44" s="328"/>
      <c r="FR44" s="328"/>
      <c r="FS44" s="329"/>
      <c r="FT44" s="330"/>
      <c r="FV44" s="328"/>
      <c r="FW44" s="328"/>
      <c r="FX44" s="329"/>
      <c r="FY44" s="330"/>
      <c r="GA44" s="328"/>
      <c r="GB44" s="328"/>
      <c r="GC44" s="329"/>
      <c r="GD44" s="330"/>
      <c r="GF44" s="328"/>
      <c r="GG44" s="328"/>
      <c r="GH44" s="329"/>
      <c r="GI44" s="330"/>
      <c r="GK44" s="328"/>
      <c r="GL44" s="328"/>
      <c r="GM44" s="329"/>
      <c r="GN44" s="330"/>
      <c r="GP44" s="328"/>
      <c r="GQ44" s="328"/>
      <c r="GR44" s="329"/>
      <c r="GS44" s="330"/>
      <c r="GU44" s="328"/>
      <c r="GV44" s="328"/>
      <c r="GW44" s="329"/>
      <c r="GX44" s="330"/>
    </row>
    <row r="45" customFormat="false" ht="15.75" hidden="false" customHeight="false" outlineLevel="0" collapsed="false">
      <c r="B45" s="309"/>
      <c r="C45" s="324"/>
      <c r="D45" s="324"/>
      <c r="E45" s="333"/>
      <c r="F45" s="325"/>
      <c r="G45" s="313" t="n">
        <v>20</v>
      </c>
      <c r="H45" s="328"/>
      <c r="I45" s="328"/>
      <c r="J45" s="329"/>
      <c r="K45" s="330"/>
      <c r="M45" s="328"/>
      <c r="N45" s="328"/>
      <c r="O45" s="329"/>
      <c r="P45" s="330"/>
      <c r="R45" s="328"/>
      <c r="S45" s="328"/>
      <c r="T45" s="329"/>
      <c r="U45" s="330"/>
      <c r="W45" s="328"/>
      <c r="X45" s="328"/>
      <c r="Y45" s="329"/>
      <c r="Z45" s="330"/>
      <c r="AB45" s="328"/>
      <c r="AC45" s="328"/>
      <c r="AD45" s="329"/>
      <c r="AE45" s="330"/>
      <c r="AG45" s="328"/>
      <c r="AH45" s="328"/>
      <c r="AI45" s="329"/>
      <c r="AJ45" s="330"/>
      <c r="AL45" s="328"/>
      <c r="AM45" s="328"/>
      <c r="AN45" s="329"/>
      <c r="AO45" s="332"/>
      <c r="AQ45" s="328"/>
      <c r="AR45" s="328"/>
      <c r="AS45" s="329"/>
      <c r="AT45" s="330"/>
      <c r="AV45" s="328"/>
      <c r="AW45" s="328"/>
      <c r="AX45" s="329"/>
      <c r="AY45" s="330"/>
      <c r="BA45" s="328"/>
      <c r="BB45" s="328"/>
      <c r="BC45" s="329"/>
      <c r="BD45" s="330"/>
      <c r="BF45" s="328"/>
      <c r="BG45" s="328"/>
      <c r="BH45" s="329"/>
      <c r="BI45" s="330"/>
      <c r="BK45" s="328"/>
      <c r="BL45" s="328"/>
      <c r="BM45" s="329"/>
      <c r="BN45" s="330"/>
      <c r="BP45" s="328"/>
      <c r="BQ45" s="328"/>
      <c r="BR45" s="329"/>
      <c r="BS45" s="330"/>
      <c r="BU45" s="328"/>
      <c r="BV45" s="328"/>
      <c r="BW45" s="329"/>
      <c r="BX45" s="330"/>
      <c r="BZ45" s="328"/>
      <c r="CA45" s="328"/>
      <c r="CB45" s="329"/>
      <c r="CC45" s="330"/>
      <c r="CE45" s="328"/>
      <c r="CF45" s="328"/>
      <c r="CG45" s="329"/>
      <c r="CH45" s="330"/>
      <c r="CJ45" s="328"/>
      <c r="CK45" s="328"/>
      <c r="CL45" s="329"/>
      <c r="CM45" s="330"/>
      <c r="CO45" s="328"/>
      <c r="CP45" s="328"/>
      <c r="CQ45" s="329"/>
      <c r="CR45" s="330"/>
      <c r="CT45" s="328"/>
      <c r="CU45" s="328"/>
      <c r="CV45" s="329"/>
      <c r="CW45" s="330"/>
      <c r="CY45" s="328"/>
      <c r="CZ45" s="328"/>
      <c r="DA45" s="329"/>
      <c r="DB45" s="330"/>
      <c r="DD45" s="328"/>
      <c r="DE45" s="328"/>
      <c r="DF45" s="329"/>
      <c r="DG45" s="330"/>
      <c r="DI45" s="328"/>
      <c r="DJ45" s="328"/>
      <c r="DK45" s="329"/>
      <c r="DL45" s="330"/>
      <c r="DN45" s="328"/>
      <c r="DO45" s="328"/>
      <c r="DP45" s="329"/>
      <c r="DQ45" s="330"/>
      <c r="DS45" s="328"/>
      <c r="DT45" s="328"/>
      <c r="DU45" s="329"/>
      <c r="DV45" s="330"/>
      <c r="DX45" s="328"/>
      <c r="DY45" s="328"/>
      <c r="DZ45" s="329"/>
      <c r="EA45" s="330"/>
      <c r="EC45" s="328"/>
      <c r="ED45" s="328"/>
      <c r="EE45" s="329"/>
      <c r="EF45" s="330"/>
      <c r="EH45" s="328"/>
      <c r="EI45" s="328"/>
      <c r="EJ45" s="329"/>
      <c r="EK45" s="330"/>
      <c r="EM45" s="328"/>
      <c r="EN45" s="328"/>
      <c r="EO45" s="329"/>
      <c r="EP45" s="330"/>
      <c r="ER45" s="328"/>
      <c r="ES45" s="328"/>
      <c r="ET45" s="329"/>
      <c r="EU45" s="330"/>
      <c r="EW45" s="328"/>
      <c r="EX45" s="328"/>
      <c r="EY45" s="329"/>
      <c r="EZ45" s="330"/>
      <c r="FB45" s="328"/>
      <c r="FC45" s="328"/>
      <c r="FD45" s="329"/>
      <c r="FE45" s="330"/>
      <c r="FG45" s="328"/>
      <c r="FH45" s="328"/>
      <c r="FI45" s="329"/>
      <c r="FJ45" s="330"/>
      <c r="FL45" s="328"/>
      <c r="FM45" s="328"/>
      <c r="FN45" s="329"/>
      <c r="FO45" s="330"/>
      <c r="FQ45" s="328"/>
      <c r="FR45" s="328"/>
      <c r="FS45" s="329"/>
      <c r="FT45" s="330"/>
      <c r="FV45" s="328"/>
      <c r="FW45" s="328"/>
      <c r="FX45" s="329"/>
      <c r="FY45" s="330"/>
      <c r="GA45" s="328"/>
      <c r="GB45" s="328"/>
      <c r="GC45" s="329"/>
      <c r="GD45" s="330"/>
      <c r="GF45" s="328"/>
      <c r="GG45" s="328"/>
      <c r="GH45" s="329"/>
      <c r="GI45" s="330"/>
      <c r="GK45" s="328"/>
      <c r="GL45" s="328"/>
      <c r="GM45" s="329"/>
      <c r="GN45" s="330"/>
      <c r="GP45" s="328"/>
      <c r="GQ45" s="328"/>
      <c r="GR45" s="329"/>
      <c r="GS45" s="330"/>
      <c r="GU45" s="328"/>
      <c r="GV45" s="328"/>
      <c r="GW45" s="329"/>
      <c r="GX45" s="330"/>
    </row>
    <row r="46" customFormat="false" ht="15.75" hidden="false" customHeight="false" outlineLevel="0" collapsed="false">
      <c r="B46" s="309"/>
      <c r="C46" s="324"/>
      <c r="D46" s="324"/>
      <c r="E46" s="333"/>
      <c r="F46" s="325"/>
      <c r="G46" s="313" t="n">
        <v>21</v>
      </c>
      <c r="H46" s="328"/>
      <c r="I46" s="328"/>
      <c r="J46" s="329"/>
      <c r="K46" s="330"/>
      <c r="M46" s="328"/>
      <c r="N46" s="328"/>
      <c r="O46" s="329"/>
      <c r="P46" s="330"/>
      <c r="R46" s="328"/>
      <c r="S46" s="328"/>
      <c r="T46" s="329"/>
      <c r="U46" s="330"/>
      <c r="W46" s="328"/>
      <c r="X46" s="328"/>
      <c r="Y46" s="329"/>
      <c r="Z46" s="330"/>
      <c r="AB46" s="328"/>
      <c r="AC46" s="328"/>
      <c r="AD46" s="329"/>
      <c r="AE46" s="330"/>
      <c r="AG46" s="328"/>
      <c r="AH46" s="328"/>
      <c r="AI46" s="329"/>
      <c r="AJ46" s="330"/>
      <c r="AL46" s="328"/>
      <c r="AM46" s="328"/>
      <c r="AN46" s="329"/>
      <c r="AO46" s="332"/>
      <c r="AQ46" s="328"/>
      <c r="AR46" s="328"/>
      <c r="AS46" s="329"/>
      <c r="AT46" s="330"/>
      <c r="AV46" s="328"/>
      <c r="AW46" s="328"/>
      <c r="AX46" s="329"/>
      <c r="AY46" s="330"/>
      <c r="BA46" s="328"/>
      <c r="BB46" s="328"/>
      <c r="BC46" s="329"/>
      <c r="BD46" s="330"/>
      <c r="BF46" s="328"/>
      <c r="BG46" s="328"/>
      <c r="BH46" s="329"/>
      <c r="BI46" s="330"/>
      <c r="BK46" s="328"/>
      <c r="BL46" s="328"/>
      <c r="BM46" s="329"/>
      <c r="BN46" s="330"/>
      <c r="BP46" s="328"/>
      <c r="BQ46" s="328"/>
      <c r="BR46" s="329"/>
      <c r="BS46" s="330"/>
      <c r="BU46" s="328"/>
      <c r="BV46" s="328"/>
      <c r="BW46" s="329"/>
      <c r="BX46" s="330"/>
      <c r="BZ46" s="328"/>
      <c r="CA46" s="328"/>
      <c r="CB46" s="329"/>
      <c r="CC46" s="330"/>
      <c r="CE46" s="328"/>
      <c r="CF46" s="328"/>
      <c r="CG46" s="329"/>
      <c r="CH46" s="330"/>
      <c r="CJ46" s="328"/>
      <c r="CK46" s="328"/>
      <c r="CL46" s="329"/>
      <c r="CM46" s="330"/>
      <c r="CO46" s="328"/>
      <c r="CP46" s="328"/>
      <c r="CQ46" s="329"/>
      <c r="CR46" s="330"/>
      <c r="CT46" s="328"/>
      <c r="CU46" s="328"/>
      <c r="CV46" s="329"/>
      <c r="CW46" s="330"/>
      <c r="CY46" s="328"/>
      <c r="CZ46" s="328"/>
      <c r="DA46" s="329"/>
      <c r="DB46" s="330"/>
      <c r="DD46" s="328"/>
      <c r="DE46" s="328"/>
      <c r="DF46" s="329"/>
      <c r="DG46" s="330"/>
      <c r="DI46" s="328"/>
      <c r="DJ46" s="328"/>
      <c r="DK46" s="329"/>
      <c r="DL46" s="330"/>
      <c r="DN46" s="328"/>
      <c r="DO46" s="328"/>
      <c r="DP46" s="329"/>
      <c r="DQ46" s="330"/>
      <c r="DS46" s="328"/>
      <c r="DT46" s="328"/>
      <c r="DU46" s="329"/>
      <c r="DV46" s="330"/>
      <c r="DX46" s="328"/>
      <c r="DY46" s="328"/>
      <c r="DZ46" s="329"/>
      <c r="EA46" s="330"/>
      <c r="EC46" s="328"/>
      <c r="ED46" s="328"/>
      <c r="EE46" s="329"/>
      <c r="EF46" s="330"/>
      <c r="EH46" s="328"/>
      <c r="EI46" s="328"/>
      <c r="EJ46" s="329"/>
      <c r="EK46" s="330"/>
      <c r="EM46" s="328"/>
      <c r="EN46" s="328"/>
      <c r="EO46" s="329"/>
      <c r="EP46" s="330"/>
      <c r="ER46" s="328"/>
      <c r="ES46" s="328"/>
      <c r="ET46" s="329"/>
      <c r="EU46" s="330"/>
      <c r="EW46" s="328"/>
      <c r="EX46" s="328"/>
      <c r="EY46" s="329"/>
      <c r="EZ46" s="330"/>
      <c r="FB46" s="328"/>
      <c r="FC46" s="328"/>
      <c r="FD46" s="329"/>
      <c r="FE46" s="330"/>
      <c r="FG46" s="328"/>
      <c r="FH46" s="328"/>
      <c r="FI46" s="329"/>
      <c r="FJ46" s="330"/>
      <c r="FL46" s="328"/>
      <c r="FM46" s="328"/>
      <c r="FN46" s="329"/>
      <c r="FO46" s="330"/>
      <c r="FQ46" s="328"/>
      <c r="FR46" s="328"/>
      <c r="FS46" s="329"/>
      <c r="FT46" s="330"/>
      <c r="FV46" s="328"/>
      <c r="FW46" s="328"/>
      <c r="FX46" s="329"/>
      <c r="FY46" s="330"/>
      <c r="GA46" s="328"/>
      <c r="GB46" s="328"/>
      <c r="GC46" s="329"/>
      <c r="GD46" s="330"/>
      <c r="GF46" s="328"/>
      <c r="GG46" s="328"/>
      <c r="GH46" s="329"/>
      <c r="GI46" s="330"/>
      <c r="GK46" s="328"/>
      <c r="GL46" s="328"/>
      <c r="GM46" s="329"/>
      <c r="GN46" s="330"/>
      <c r="GP46" s="328"/>
      <c r="GQ46" s="328"/>
      <c r="GR46" s="329"/>
      <c r="GS46" s="330"/>
      <c r="GU46" s="328"/>
      <c r="GV46" s="328"/>
      <c r="GW46" s="329"/>
      <c r="GX46" s="330"/>
    </row>
    <row r="47" customFormat="false" ht="15.75" hidden="false" customHeight="false" outlineLevel="0" collapsed="false">
      <c r="B47" s="309"/>
      <c r="C47" s="324"/>
      <c r="D47" s="324"/>
      <c r="E47" s="333"/>
      <c r="F47" s="325"/>
      <c r="G47" s="313" t="n">
        <v>22</v>
      </c>
      <c r="H47" s="328"/>
      <c r="I47" s="328"/>
      <c r="J47" s="329"/>
      <c r="K47" s="330"/>
      <c r="M47" s="328"/>
      <c r="N47" s="328"/>
      <c r="O47" s="329"/>
      <c r="P47" s="330"/>
      <c r="R47" s="328"/>
      <c r="S47" s="328"/>
      <c r="T47" s="329"/>
      <c r="U47" s="330"/>
      <c r="W47" s="328"/>
      <c r="X47" s="328"/>
      <c r="Y47" s="329"/>
      <c r="Z47" s="330"/>
      <c r="AB47" s="328"/>
      <c r="AC47" s="328"/>
      <c r="AD47" s="329"/>
      <c r="AE47" s="330"/>
      <c r="AG47" s="328"/>
      <c r="AH47" s="328"/>
      <c r="AI47" s="329"/>
      <c r="AJ47" s="330"/>
      <c r="AL47" s="328"/>
      <c r="AM47" s="328"/>
      <c r="AN47" s="329"/>
      <c r="AO47" s="332"/>
      <c r="AQ47" s="328"/>
      <c r="AR47" s="328"/>
      <c r="AS47" s="329"/>
      <c r="AT47" s="330"/>
      <c r="AV47" s="328"/>
      <c r="AW47" s="328"/>
      <c r="AX47" s="329"/>
      <c r="AY47" s="330"/>
      <c r="BA47" s="328"/>
      <c r="BB47" s="328"/>
      <c r="BC47" s="329"/>
      <c r="BD47" s="330"/>
      <c r="BF47" s="328"/>
      <c r="BG47" s="328"/>
      <c r="BH47" s="329"/>
      <c r="BI47" s="330"/>
      <c r="BK47" s="328"/>
      <c r="BL47" s="328"/>
      <c r="BM47" s="329"/>
      <c r="BN47" s="330"/>
      <c r="BP47" s="328"/>
      <c r="BQ47" s="328"/>
      <c r="BR47" s="329"/>
      <c r="BS47" s="330"/>
      <c r="BU47" s="328"/>
      <c r="BV47" s="328"/>
      <c r="BW47" s="329"/>
      <c r="BX47" s="330"/>
      <c r="BZ47" s="328"/>
      <c r="CA47" s="328"/>
      <c r="CB47" s="329"/>
      <c r="CC47" s="330"/>
      <c r="CE47" s="328"/>
      <c r="CF47" s="328"/>
      <c r="CG47" s="329"/>
      <c r="CH47" s="330"/>
      <c r="CJ47" s="328"/>
      <c r="CK47" s="328"/>
      <c r="CL47" s="329"/>
      <c r="CM47" s="330"/>
      <c r="CO47" s="328"/>
      <c r="CP47" s="328"/>
      <c r="CQ47" s="329"/>
      <c r="CR47" s="330"/>
      <c r="CT47" s="328"/>
      <c r="CU47" s="328"/>
      <c r="CV47" s="329"/>
      <c r="CW47" s="330"/>
      <c r="CY47" s="328"/>
      <c r="CZ47" s="328"/>
      <c r="DA47" s="329"/>
      <c r="DB47" s="330"/>
      <c r="DD47" s="328"/>
      <c r="DE47" s="328"/>
      <c r="DF47" s="329"/>
      <c r="DG47" s="330"/>
      <c r="DI47" s="328"/>
      <c r="DJ47" s="328"/>
      <c r="DK47" s="329"/>
      <c r="DL47" s="330"/>
      <c r="DN47" s="328"/>
      <c r="DO47" s="328"/>
      <c r="DP47" s="329"/>
      <c r="DQ47" s="330"/>
      <c r="DS47" s="328"/>
      <c r="DT47" s="328"/>
      <c r="DU47" s="329"/>
      <c r="DV47" s="330"/>
      <c r="DX47" s="328"/>
      <c r="DY47" s="328"/>
      <c r="DZ47" s="329"/>
      <c r="EA47" s="330"/>
      <c r="EC47" s="328"/>
      <c r="ED47" s="328"/>
      <c r="EE47" s="329"/>
      <c r="EF47" s="330"/>
      <c r="EH47" s="328"/>
      <c r="EI47" s="328"/>
      <c r="EJ47" s="329"/>
      <c r="EK47" s="330"/>
      <c r="EM47" s="328"/>
      <c r="EN47" s="328"/>
      <c r="EO47" s="329"/>
      <c r="EP47" s="330"/>
      <c r="ER47" s="328"/>
      <c r="ES47" s="328"/>
      <c r="ET47" s="329"/>
      <c r="EU47" s="330"/>
      <c r="EW47" s="328"/>
      <c r="EX47" s="328"/>
      <c r="EY47" s="329"/>
      <c r="EZ47" s="330"/>
      <c r="FB47" s="328"/>
      <c r="FC47" s="328"/>
      <c r="FD47" s="329"/>
      <c r="FE47" s="330"/>
      <c r="FG47" s="328"/>
      <c r="FH47" s="328"/>
      <c r="FI47" s="329"/>
      <c r="FJ47" s="330"/>
      <c r="FL47" s="328"/>
      <c r="FM47" s="328"/>
      <c r="FN47" s="329"/>
      <c r="FO47" s="330"/>
      <c r="FQ47" s="328"/>
      <c r="FR47" s="328"/>
      <c r="FS47" s="329"/>
      <c r="FT47" s="330"/>
      <c r="FV47" s="328"/>
      <c r="FW47" s="328"/>
      <c r="FX47" s="329"/>
      <c r="FY47" s="330"/>
      <c r="GA47" s="328"/>
      <c r="GB47" s="328"/>
      <c r="GC47" s="329"/>
      <c r="GD47" s="330"/>
      <c r="GF47" s="328"/>
      <c r="GG47" s="328"/>
      <c r="GH47" s="329"/>
      <c r="GI47" s="330"/>
      <c r="GK47" s="328"/>
      <c r="GL47" s="328"/>
      <c r="GM47" s="329"/>
      <c r="GN47" s="330"/>
      <c r="GP47" s="328"/>
      <c r="GQ47" s="328"/>
      <c r="GR47" s="329"/>
      <c r="GS47" s="330"/>
      <c r="GU47" s="328"/>
      <c r="GV47" s="328"/>
      <c r="GW47" s="329"/>
      <c r="GX47" s="330"/>
    </row>
    <row r="48" customFormat="false" ht="15.75" hidden="false" customHeight="false" outlineLevel="0" collapsed="false">
      <c r="B48" s="309"/>
      <c r="C48" s="324"/>
      <c r="D48" s="324"/>
      <c r="E48" s="333"/>
      <c r="F48" s="325"/>
      <c r="G48" s="313" t="n">
        <v>23</v>
      </c>
      <c r="H48" s="328"/>
      <c r="I48" s="328"/>
      <c r="J48" s="329"/>
      <c r="K48" s="330"/>
      <c r="M48" s="328"/>
      <c r="N48" s="328"/>
      <c r="O48" s="329"/>
      <c r="P48" s="330"/>
      <c r="R48" s="328"/>
      <c r="S48" s="328"/>
      <c r="T48" s="329"/>
      <c r="U48" s="330"/>
      <c r="W48" s="328"/>
      <c r="X48" s="328"/>
      <c r="Y48" s="329"/>
      <c r="Z48" s="330"/>
      <c r="AB48" s="328"/>
      <c r="AC48" s="328"/>
      <c r="AD48" s="329"/>
      <c r="AE48" s="330"/>
      <c r="AG48" s="328"/>
      <c r="AH48" s="328"/>
      <c r="AI48" s="329"/>
      <c r="AJ48" s="330"/>
      <c r="AL48" s="328"/>
      <c r="AM48" s="328"/>
      <c r="AN48" s="329"/>
      <c r="AO48" s="332"/>
      <c r="AQ48" s="328"/>
      <c r="AR48" s="328"/>
      <c r="AS48" s="329"/>
      <c r="AT48" s="330"/>
      <c r="AV48" s="328"/>
      <c r="AW48" s="328"/>
      <c r="AX48" s="329"/>
      <c r="AY48" s="330"/>
      <c r="BA48" s="328"/>
      <c r="BB48" s="328"/>
      <c r="BC48" s="329"/>
      <c r="BD48" s="330"/>
      <c r="BF48" s="328"/>
      <c r="BG48" s="328"/>
      <c r="BH48" s="329"/>
      <c r="BI48" s="330"/>
      <c r="BK48" s="328"/>
      <c r="BL48" s="328"/>
      <c r="BM48" s="329"/>
      <c r="BN48" s="330"/>
      <c r="BP48" s="328"/>
      <c r="BQ48" s="328"/>
      <c r="BR48" s="329"/>
      <c r="BS48" s="330"/>
      <c r="BU48" s="328"/>
      <c r="BV48" s="328"/>
      <c r="BW48" s="329"/>
      <c r="BX48" s="330"/>
      <c r="BZ48" s="328"/>
      <c r="CA48" s="328"/>
      <c r="CB48" s="329"/>
      <c r="CC48" s="330"/>
      <c r="CE48" s="328"/>
      <c r="CF48" s="328"/>
      <c r="CG48" s="329"/>
      <c r="CH48" s="330"/>
      <c r="CJ48" s="328"/>
      <c r="CK48" s="328"/>
      <c r="CL48" s="329"/>
      <c r="CM48" s="330"/>
      <c r="CO48" s="328"/>
      <c r="CP48" s="328"/>
      <c r="CQ48" s="329"/>
      <c r="CR48" s="330"/>
      <c r="CT48" s="328"/>
      <c r="CU48" s="328"/>
      <c r="CV48" s="329"/>
      <c r="CW48" s="330"/>
      <c r="CY48" s="328"/>
      <c r="CZ48" s="328"/>
      <c r="DA48" s="329"/>
      <c r="DB48" s="330"/>
      <c r="DD48" s="328"/>
      <c r="DE48" s="328"/>
      <c r="DF48" s="329"/>
      <c r="DG48" s="330"/>
      <c r="DI48" s="328"/>
      <c r="DJ48" s="328"/>
      <c r="DK48" s="329"/>
      <c r="DL48" s="330"/>
      <c r="DN48" s="328"/>
      <c r="DO48" s="328"/>
      <c r="DP48" s="329"/>
      <c r="DQ48" s="330"/>
      <c r="DS48" s="328"/>
      <c r="DT48" s="328"/>
      <c r="DU48" s="329"/>
      <c r="DV48" s="330"/>
      <c r="DX48" s="328"/>
      <c r="DY48" s="328"/>
      <c r="DZ48" s="329"/>
      <c r="EA48" s="330"/>
      <c r="EC48" s="328"/>
      <c r="ED48" s="328"/>
      <c r="EE48" s="329"/>
      <c r="EF48" s="330"/>
      <c r="EH48" s="328"/>
      <c r="EI48" s="328"/>
      <c r="EJ48" s="329"/>
      <c r="EK48" s="330"/>
      <c r="EM48" s="328"/>
      <c r="EN48" s="328"/>
      <c r="EO48" s="329"/>
      <c r="EP48" s="330"/>
      <c r="ER48" s="328"/>
      <c r="ES48" s="328"/>
      <c r="ET48" s="329"/>
      <c r="EU48" s="330"/>
      <c r="EW48" s="328"/>
      <c r="EX48" s="328"/>
      <c r="EY48" s="329"/>
      <c r="EZ48" s="330"/>
      <c r="FB48" s="328"/>
      <c r="FC48" s="328"/>
      <c r="FD48" s="329"/>
      <c r="FE48" s="330"/>
      <c r="FG48" s="328"/>
      <c r="FH48" s="328"/>
      <c r="FI48" s="329"/>
      <c r="FJ48" s="330"/>
      <c r="FL48" s="328"/>
      <c r="FM48" s="328"/>
      <c r="FN48" s="329"/>
      <c r="FO48" s="330"/>
      <c r="FQ48" s="328"/>
      <c r="FR48" s="328"/>
      <c r="FS48" s="329"/>
      <c r="FT48" s="330"/>
      <c r="FV48" s="328"/>
      <c r="FW48" s="328"/>
      <c r="FX48" s="329"/>
      <c r="FY48" s="330"/>
      <c r="GA48" s="328"/>
      <c r="GB48" s="328"/>
      <c r="GC48" s="329"/>
      <c r="GD48" s="330"/>
      <c r="GF48" s="328"/>
      <c r="GG48" s="328"/>
      <c r="GH48" s="329"/>
      <c r="GI48" s="330"/>
      <c r="GK48" s="328"/>
      <c r="GL48" s="328"/>
      <c r="GM48" s="329"/>
      <c r="GN48" s="330"/>
      <c r="GP48" s="328"/>
      <c r="GQ48" s="328"/>
      <c r="GR48" s="329"/>
      <c r="GS48" s="330"/>
      <c r="GU48" s="328"/>
      <c r="GV48" s="328"/>
      <c r="GW48" s="329"/>
      <c r="GX48" s="330"/>
    </row>
    <row r="49" customFormat="false" ht="15.75" hidden="false" customHeight="false" outlineLevel="0" collapsed="false">
      <c r="B49" s="309"/>
      <c r="C49" s="324"/>
      <c r="D49" s="324"/>
      <c r="E49" s="333"/>
      <c r="F49" s="325"/>
      <c r="G49" s="313" t="n">
        <v>24</v>
      </c>
      <c r="H49" s="328"/>
      <c r="I49" s="328"/>
      <c r="J49" s="329"/>
      <c r="K49" s="330"/>
      <c r="M49" s="328"/>
      <c r="N49" s="328"/>
      <c r="O49" s="329"/>
      <c r="P49" s="330"/>
      <c r="R49" s="328"/>
      <c r="S49" s="328"/>
      <c r="T49" s="329"/>
      <c r="U49" s="330"/>
      <c r="W49" s="328"/>
      <c r="X49" s="328"/>
      <c r="Y49" s="329"/>
      <c r="Z49" s="330"/>
      <c r="AB49" s="328"/>
      <c r="AC49" s="328"/>
      <c r="AD49" s="329"/>
      <c r="AE49" s="330"/>
      <c r="AG49" s="328"/>
      <c r="AH49" s="328"/>
      <c r="AI49" s="329"/>
      <c r="AJ49" s="330"/>
      <c r="AL49" s="328"/>
      <c r="AM49" s="328"/>
      <c r="AN49" s="329"/>
      <c r="AO49" s="332"/>
      <c r="AQ49" s="328"/>
      <c r="AR49" s="328"/>
      <c r="AS49" s="329"/>
      <c r="AT49" s="330"/>
      <c r="AV49" s="328"/>
      <c r="AW49" s="328"/>
      <c r="AX49" s="329"/>
      <c r="AY49" s="330"/>
      <c r="BA49" s="328"/>
      <c r="BB49" s="328"/>
      <c r="BC49" s="329"/>
      <c r="BD49" s="330"/>
      <c r="BF49" s="328"/>
      <c r="BG49" s="328"/>
      <c r="BH49" s="329"/>
      <c r="BI49" s="330"/>
      <c r="BK49" s="328"/>
      <c r="BL49" s="328"/>
      <c r="BM49" s="329"/>
      <c r="BN49" s="330"/>
      <c r="BP49" s="328"/>
      <c r="BQ49" s="328"/>
      <c r="BR49" s="329"/>
      <c r="BS49" s="330"/>
      <c r="BU49" s="328"/>
      <c r="BV49" s="328"/>
      <c r="BW49" s="329"/>
      <c r="BX49" s="330"/>
      <c r="BZ49" s="328"/>
      <c r="CA49" s="328"/>
      <c r="CB49" s="329"/>
      <c r="CC49" s="330"/>
      <c r="CE49" s="328"/>
      <c r="CF49" s="328"/>
      <c r="CG49" s="329"/>
      <c r="CH49" s="330"/>
      <c r="CJ49" s="328"/>
      <c r="CK49" s="328"/>
      <c r="CL49" s="329"/>
      <c r="CM49" s="330"/>
      <c r="CO49" s="328"/>
      <c r="CP49" s="328"/>
      <c r="CQ49" s="329"/>
      <c r="CR49" s="330"/>
      <c r="CT49" s="328"/>
      <c r="CU49" s="328"/>
      <c r="CV49" s="329"/>
      <c r="CW49" s="330"/>
      <c r="CY49" s="328"/>
      <c r="CZ49" s="328"/>
      <c r="DA49" s="329"/>
      <c r="DB49" s="330"/>
      <c r="DD49" s="328"/>
      <c r="DE49" s="328"/>
      <c r="DF49" s="329"/>
      <c r="DG49" s="330"/>
      <c r="DI49" s="328"/>
      <c r="DJ49" s="328"/>
      <c r="DK49" s="329"/>
      <c r="DL49" s="330"/>
      <c r="DN49" s="328"/>
      <c r="DO49" s="328"/>
      <c r="DP49" s="329"/>
      <c r="DQ49" s="330"/>
      <c r="DS49" s="328"/>
      <c r="DT49" s="328"/>
      <c r="DU49" s="329"/>
      <c r="DV49" s="330"/>
      <c r="DX49" s="328"/>
      <c r="DY49" s="328"/>
      <c r="DZ49" s="329"/>
      <c r="EA49" s="330"/>
      <c r="EC49" s="328"/>
      <c r="ED49" s="328"/>
      <c r="EE49" s="329"/>
      <c r="EF49" s="330"/>
      <c r="EH49" s="328"/>
      <c r="EI49" s="328"/>
      <c r="EJ49" s="329"/>
      <c r="EK49" s="330"/>
      <c r="EM49" s="328"/>
      <c r="EN49" s="328"/>
      <c r="EO49" s="329"/>
      <c r="EP49" s="330"/>
      <c r="ER49" s="328"/>
      <c r="ES49" s="328"/>
      <c r="ET49" s="329"/>
      <c r="EU49" s="330"/>
      <c r="EW49" s="328"/>
      <c r="EX49" s="328"/>
      <c r="EY49" s="329"/>
      <c r="EZ49" s="330"/>
      <c r="FB49" s="328"/>
      <c r="FC49" s="328"/>
      <c r="FD49" s="329"/>
      <c r="FE49" s="330"/>
      <c r="FG49" s="328"/>
      <c r="FH49" s="328"/>
      <c r="FI49" s="329"/>
      <c r="FJ49" s="330"/>
      <c r="FL49" s="328"/>
      <c r="FM49" s="328"/>
      <c r="FN49" s="329"/>
      <c r="FO49" s="330"/>
      <c r="FQ49" s="328"/>
      <c r="FR49" s="328"/>
      <c r="FS49" s="329"/>
      <c r="FT49" s="330"/>
      <c r="FV49" s="328"/>
      <c r="FW49" s="328"/>
      <c r="FX49" s="329"/>
      <c r="FY49" s="330"/>
      <c r="GA49" s="328"/>
      <c r="GB49" s="328"/>
      <c r="GC49" s="329"/>
      <c r="GD49" s="330"/>
      <c r="GF49" s="328"/>
      <c r="GG49" s="328"/>
      <c r="GH49" s="329"/>
      <c r="GI49" s="330"/>
      <c r="GK49" s="328"/>
      <c r="GL49" s="328"/>
      <c r="GM49" s="329"/>
      <c r="GN49" s="330"/>
      <c r="GP49" s="328"/>
      <c r="GQ49" s="328"/>
      <c r="GR49" s="329"/>
      <c r="GS49" s="330"/>
      <c r="GU49" s="328"/>
      <c r="GV49" s="328"/>
      <c r="GW49" s="329"/>
      <c r="GX49" s="330"/>
    </row>
    <row r="50" customFormat="false" ht="15.75" hidden="false" customHeight="false" outlineLevel="0" collapsed="false">
      <c r="B50" s="309"/>
      <c r="C50" s="324"/>
      <c r="D50" s="324"/>
      <c r="E50" s="333"/>
      <c r="F50" s="325"/>
      <c r="G50" s="313" t="n">
        <v>25</v>
      </c>
      <c r="H50" s="328"/>
      <c r="I50" s="328"/>
      <c r="J50" s="329"/>
      <c r="K50" s="330"/>
      <c r="M50" s="328"/>
      <c r="N50" s="328"/>
      <c r="O50" s="329"/>
      <c r="P50" s="330"/>
      <c r="R50" s="328"/>
      <c r="S50" s="328"/>
      <c r="T50" s="329"/>
      <c r="U50" s="330"/>
      <c r="W50" s="328"/>
      <c r="X50" s="328"/>
      <c r="Y50" s="329"/>
      <c r="Z50" s="330"/>
      <c r="AB50" s="328"/>
      <c r="AC50" s="328"/>
      <c r="AD50" s="329"/>
      <c r="AE50" s="330"/>
      <c r="AG50" s="328"/>
      <c r="AH50" s="328"/>
      <c r="AI50" s="329"/>
      <c r="AJ50" s="330"/>
      <c r="AL50" s="328"/>
      <c r="AM50" s="328"/>
      <c r="AN50" s="329"/>
      <c r="AO50" s="332"/>
      <c r="AQ50" s="328"/>
      <c r="AR50" s="328"/>
      <c r="AS50" s="329"/>
      <c r="AT50" s="330"/>
      <c r="AV50" s="328"/>
      <c r="AW50" s="328"/>
      <c r="AX50" s="329"/>
      <c r="AY50" s="330"/>
      <c r="BA50" s="328"/>
      <c r="BB50" s="328"/>
      <c r="BC50" s="329"/>
      <c r="BD50" s="330"/>
      <c r="BF50" s="328"/>
      <c r="BG50" s="328"/>
      <c r="BH50" s="329"/>
      <c r="BI50" s="330"/>
      <c r="BK50" s="328"/>
      <c r="BL50" s="328"/>
      <c r="BM50" s="329"/>
      <c r="BN50" s="330"/>
      <c r="BP50" s="328"/>
      <c r="BQ50" s="328"/>
      <c r="BR50" s="329"/>
      <c r="BS50" s="330"/>
      <c r="BU50" s="328"/>
      <c r="BV50" s="328"/>
      <c r="BW50" s="329"/>
      <c r="BX50" s="330"/>
      <c r="BZ50" s="328"/>
      <c r="CA50" s="328"/>
      <c r="CB50" s="329"/>
      <c r="CC50" s="330"/>
      <c r="CE50" s="328"/>
      <c r="CF50" s="328"/>
      <c r="CG50" s="329"/>
      <c r="CH50" s="330"/>
      <c r="CJ50" s="328"/>
      <c r="CK50" s="328"/>
      <c r="CL50" s="329"/>
      <c r="CM50" s="330"/>
      <c r="CO50" s="328"/>
      <c r="CP50" s="328"/>
      <c r="CQ50" s="329"/>
      <c r="CR50" s="330"/>
      <c r="CT50" s="328"/>
      <c r="CU50" s="328"/>
      <c r="CV50" s="329"/>
      <c r="CW50" s="330"/>
      <c r="CY50" s="328"/>
      <c r="CZ50" s="328"/>
      <c r="DA50" s="329"/>
      <c r="DB50" s="330"/>
      <c r="DD50" s="328"/>
      <c r="DE50" s="328"/>
      <c r="DF50" s="329"/>
      <c r="DG50" s="330"/>
      <c r="DI50" s="328"/>
      <c r="DJ50" s="328"/>
      <c r="DK50" s="329"/>
      <c r="DL50" s="330"/>
      <c r="DN50" s="328"/>
      <c r="DO50" s="328"/>
      <c r="DP50" s="329"/>
      <c r="DQ50" s="330"/>
      <c r="DS50" s="328"/>
      <c r="DT50" s="328"/>
      <c r="DU50" s="329"/>
      <c r="DV50" s="330"/>
      <c r="DX50" s="328"/>
      <c r="DY50" s="328"/>
      <c r="DZ50" s="329"/>
      <c r="EA50" s="330"/>
      <c r="EC50" s="328"/>
      <c r="ED50" s="328"/>
      <c r="EE50" s="329"/>
      <c r="EF50" s="330"/>
      <c r="EH50" s="328"/>
      <c r="EI50" s="328"/>
      <c r="EJ50" s="329"/>
      <c r="EK50" s="330"/>
      <c r="EM50" s="328"/>
      <c r="EN50" s="328"/>
      <c r="EO50" s="329"/>
      <c r="EP50" s="330"/>
      <c r="ER50" s="328"/>
      <c r="ES50" s="328"/>
      <c r="ET50" s="329"/>
      <c r="EU50" s="330"/>
      <c r="EW50" s="328"/>
      <c r="EX50" s="328"/>
      <c r="EY50" s="329"/>
      <c r="EZ50" s="330"/>
      <c r="FB50" s="328"/>
      <c r="FC50" s="328"/>
      <c r="FD50" s="329"/>
      <c r="FE50" s="330"/>
      <c r="FG50" s="328"/>
      <c r="FH50" s="328"/>
      <c r="FI50" s="329"/>
      <c r="FJ50" s="330"/>
      <c r="FL50" s="328"/>
      <c r="FM50" s="328"/>
      <c r="FN50" s="329"/>
      <c r="FO50" s="330"/>
      <c r="FQ50" s="328"/>
      <c r="FR50" s="328"/>
      <c r="FS50" s="329"/>
      <c r="FT50" s="330"/>
      <c r="FV50" s="328"/>
      <c r="FW50" s="328"/>
      <c r="FX50" s="329"/>
      <c r="FY50" s="330"/>
      <c r="GA50" s="328"/>
      <c r="GB50" s="328"/>
      <c r="GC50" s="329"/>
      <c r="GD50" s="330"/>
      <c r="GF50" s="328"/>
      <c r="GG50" s="328"/>
      <c r="GH50" s="329"/>
      <c r="GI50" s="330"/>
      <c r="GK50" s="328"/>
      <c r="GL50" s="328"/>
      <c r="GM50" s="329"/>
      <c r="GN50" s="330"/>
      <c r="GP50" s="328"/>
      <c r="GQ50" s="328"/>
      <c r="GR50" s="329"/>
      <c r="GS50" s="330"/>
      <c r="GU50" s="328"/>
      <c r="GV50" s="328"/>
      <c r="GW50" s="329"/>
      <c r="GX50" s="330"/>
    </row>
    <row r="51" customFormat="false" ht="15.75" hidden="false" customHeight="false" outlineLevel="0" collapsed="false">
      <c r="B51" s="309"/>
      <c r="C51" s="324"/>
      <c r="D51" s="324"/>
      <c r="E51" s="333"/>
      <c r="F51" s="325"/>
      <c r="G51" s="313" t="n">
        <v>26</v>
      </c>
      <c r="H51" s="328"/>
      <c r="I51" s="328"/>
      <c r="J51" s="329"/>
      <c r="K51" s="330"/>
      <c r="M51" s="328"/>
      <c r="N51" s="328"/>
      <c r="O51" s="329"/>
      <c r="P51" s="330"/>
      <c r="R51" s="328"/>
      <c r="S51" s="328"/>
      <c r="T51" s="329"/>
      <c r="U51" s="330"/>
      <c r="W51" s="328"/>
      <c r="X51" s="328"/>
      <c r="Y51" s="329"/>
      <c r="Z51" s="330"/>
      <c r="AB51" s="328"/>
      <c r="AC51" s="328"/>
      <c r="AD51" s="329"/>
      <c r="AE51" s="330"/>
      <c r="AG51" s="328"/>
      <c r="AH51" s="328"/>
      <c r="AI51" s="329"/>
      <c r="AJ51" s="330"/>
      <c r="AL51" s="328"/>
      <c r="AM51" s="328"/>
      <c r="AN51" s="329"/>
      <c r="AO51" s="332"/>
      <c r="AQ51" s="328"/>
      <c r="AR51" s="328"/>
      <c r="AS51" s="329"/>
      <c r="AT51" s="330"/>
      <c r="AV51" s="328"/>
      <c r="AW51" s="328"/>
      <c r="AX51" s="329"/>
      <c r="AY51" s="330"/>
      <c r="BA51" s="328"/>
      <c r="BB51" s="328"/>
      <c r="BC51" s="329"/>
      <c r="BD51" s="330"/>
      <c r="BF51" s="328"/>
      <c r="BG51" s="328"/>
      <c r="BH51" s="329"/>
      <c r="BI51" s="330"/>
      <c r="BK51" s="328"/>
      <c r="BL51" s="328"/>
      <c r="BM51" s="329"/>
      <c r="BN51" s="330"/>
      <c r="BP51" s="328"/>
      <c r="BQ51" s="328"/>
      <c r="BR51" s="329"/>
      <c r="BS51" s="330"/>
      <c r="BU51" s="328"/>
      <c r="BV51" s="328"/>
      <c r="BW51" s="329"/>
      <c r="BX51" s="330"/>
      <c r="BZ51" s="328"/>
      <c r="CA51" s="328"/>
      <c r="CB51" s="329"/>
      <c r="CC51" s="330"/>
      <c r="CE51" s="328"/>
      <c r="CF51" s="328"/>
      <c r="CG51" s="329"/>
      <c r="CH51" s="330"/>
      <c r="CJ51" s="328"/>
      <c r="CK51" s="328"/>
      <c r="CL51" s="329"/>
      <c r="CM51" s="330"/>
      <c r="CO51" s="328"/>
      <c r="CP51" s="328"/>
      <c r="CQ51" s="329"/>
      <c r="CR51" s="330"/>
      <c r="CT51" s="328"/>
      <c r="CU51" s="328"/>
      <c r="CV51" s="329"/>
      <c r="CW51" s="330"/>
      <c r="CY51" s="328"/>
      <c r="CZ51" s="328"/>
      <c r="DA51" s="329"/>
      <c r="DB51" s="330"/>
      <c r="DD51" s="328"/>
      <c r="DE51" s="328"/>
      <c r="DF51" s="329"/>
      <c r="DG51" s="330"/>
      <c r="DI51" s="328"/>
      <c r="DJ51" s="328"/>
      <c r="DK51" s="329"/>
      <c r="DL51" s="330"/>
      <c r="DN51" s="328"/>
      <c r="DO51" s="328"/>
      <c r="DP51" s="329"/>
      <c r="DQ51" s="330"/>
      <c r="DS51" s="328"/>
      <c r="DT51" s="328"/>
      <c r="DU51" s="329"/>
      <c r="DV51" s="330"/>
      <c r="DX51" s="328"/>
      <c r="DY51" s="328"/>
      <c r="DZ51" s="329"/>
      <c r="EA51" s="330"/>
      <c r="EC51" s="328"/>
      <c r="ED51" s="328"/>
      <c r="EE51" s="329"/>
      <c r="EF51" s="330"/>
      <c r="EH51" s="328"/>
      <c r="EI51" s="328"/>
      <c r="EJ51" s="329"/>
      <c r="EK51" s="330"/>
      <c r="EM51" s="328"/>
      <c r="EN51" s="328"/>
      <c r="EO51" s="329"/>
      <c r="EP51" s="330"/>
      <c r="ER51" s="328"/>
      <c r="ES51" s="328"/>
      <c r="ET51" s="329"/>
      <c r="EU51" s="330"/>
      <c r="EW51" s="328"/>
      <c r="EX51" s="328"/>
      <c r="EY51" s="329"/>
      <c r="EZ51" s="330"/>
      <c r="FB51" s="328"/>
      <c r="FC51" s="328"/>
      <c r="FD51" s="329"/>
      <c r="FE51" s="330"/>
      <c r="FG51" s="328"/>
      <c r="FH51" s="328"/>
      <c r="FI51" s="329"/>
      <c r="FJ51" s="330"/>
      <c r="FL51" s="328"/>
      <c r="FM51" s="328"/>
      <c r="FN51" s="329"/>
      <c r="FO51" s="330"/>
      <c r="FQ51" s="328"/>
      <c r="FR51" s="328"/>
      <c r="FS51" s="329"/>
      <c r="FT51" s="330"/>
      <c r="FV51" s="328"/>
      <c r="FW51" s="328"/>
      <c r="FX51" s="329"/>
      <c r="FY51" s="330"/>
      <c r="GA51" s="328"/>
      <c r="GB51" s="328"/>
      <c r="GC51" s="329"/>
      <c r="GD51" s="330"/>
      <c r="GF51" s="328"/>
      <c r="GG51" s="328"/>
      <c r="GH51" s="329"/>
      <c r="GI51" s="330"/>
      <c r="GK51" s="328"/>
      <c r="GL51" s="328"/>
      <c r="GM51" s="329"/>
      <c r="GN51" s="330"/>
      <c r="GP51" s="328"/>
      <c r="GQ51" s="328"/>
      <c r="GR51" s="329"/>
      <c r="GS51" s="330"/>
      <c r="GU51" s="328"/>
      <c r="GV51" s="328"/>
      <c r="GW51" s="329"/>
      <c r="GX51" s="330"/>
    </row>
    <row r="52" customFormat="false" ht="15" hidden="false" customHeight="false" outlineLevel="0" collapsed="false">
      <c r="C52" s="310"/>
      <c r="D52" s="310"/>
      <c r="E52" s="338"/>
      <c r="F52" s="339"/>
      <c r="G52" s="252"/>
      <c r="H52" s="334" t="s">
        <v>820</v>
      </c>
      <c r="I52" s="334"/>
      <c r="J52" s="340" t="str">
        <f aca="false">IFERROR(SUM(J26:J51)/(COUNTA(H26:I51)*2),"Not Completed")</f>
        <v>Not Completed</v>
      </c>
      <c r="K52" s="336"/>
      <c r="M52" s="334" t="s">
        <v>820</v>
      </c>
      <c r="N52" s="334"/>
      <c r="O52" s="341" t="str">
        <f aca="false">IFERROR(SUM(O26:O51)/(COUNTA(M26:N51)*2),"Not Completed")</f>
        <v>Not Completed</v>
      </c>
      <c r="P52" s="336"/>
      <c r="R52" s="334" t="s">
        <v>820</v>
      </c>
      <c r="S52" s="334"/>
      <c r="T52" s="341" t="str">
        <f aca="false">IFERROR(SUM(T26:T51)/(COUNTA(R26:S51)*2),"Not Completed")</f>
        <v>Not Completed</v>
      </c>
      <c r="U52" s="336"/>
      <c r="W52" s="334" t="s">
        <v>820</v>
      </c>
      <c r="X52" s="334"/>
      <c r="Y52" s="341" t="str">
        <f aca="false">IFERROR(SUM(Y26:Y51)/(COUNTA(W26:X51)*2),"Not Completed")</f>
        <v>Not Completed</v>
      </c>
      <c r="Z52" s="336"/>
      <c r="AB52" s="334" t="s">
        <v>820</v>
      </c>
      <c r="AC52" s="334"/>
      <c r="AD52" s="341" t="str">
        <f aca="false">IFERROR(SUM(AD26:AD51)/(COUNTA(AB26:AC51)*2),"Not Completed")</f>
        <v>Not Completed</v>
      </c>
      <c r="AE52" s="336"/>
      <c r="AG52" s="334" t="s">
        <v>820</v>
      </c>
      <c r="AH52" s="334"/>
      <c r="AI52" s="341" t="str">
        <f aca="false">IFERROR(SUM(AI26:AI51)/(COUNTA(AG26:AH51)*2),"Not Completed")</f>
        <v>Not Completed</v>
      </c>
      <c r="AJ52" s="336"/>
      <c r="AL52" s="334" t="s">
        <v>820</v>
      </c>
      <c r="AM52" s="334"/>
      <c r="AN52" s="341" t="str">
        <f aca="false">IFERROR(SUM(AN26:AN51)/(COUNTA(AL26:AM51)*2),"Not Completed")</f>
        <v>Not Completed</v>
      </c>
      <c r="AO52" s="337"/>
      <c r="AQ52" s="334" t="s">
        <v>820</v>
      </c>
      <c r="AR52" s="334"/>
      <c r="AS52" s="341" t="str">
        <f aca="false">IFERROR(SUM(AS26:AS51)/(COUNTA(AQ26:AR51)*2),"Not Completed")</f>
        <v>Not Completed</v>
      </c>
      <c r="AT52" s="336"/>
      <c r="AV52" s="334" t="s">
        <v>820</v>
      </c>
      <c r="AW52" s="334"/>
      <c r="AX52" s="341" t="str">
        <f aca="false">IFERROR(SUM(AX26:AX51)/(COUNTA(AV26:AW51)*2),"Not Completed")</f>
        <v>Not Completed</v>
      </c>
      <c r="AY52" s="336"/>
      <c r="BA52" s="334" t="s">
        <v>820</v>
      </c>
      <c r="BB52" s="334"/>
      <c r="BC52" s="337" t="str">
        <f aca="false">IFERROR(SUM(BC26:BC51)/(COUNTA(BA26:BB51)*2),"Not Completed")</f>
        <v>Not Completed</v>
      </c>
      <c r="BD52" s="336"/>
      <c r="BF52" s="334" t="s">
        <v>820</v>
      </c>
      <c r="BG52" s="334"/>
      <c r="BH52" s="341" t="str">
        <f aca="false">IFERROR(SUM(BH26:BH51)/(COUNTA(BF26:BG51)*2),"Not Completed")</f>
        <v>Not Completed</v>
      </c>
      <c r="BI52" s="336"/>
      <c r="BK52" s="334" t="s">
        <v>820</v>
      </c>
      <c r="BL52" s="334"/>
      <c r="BM52" s="341" t="str">
        <f aca="false">IFERROR(SUM(BM26:BM51)/(COUNTA(BK26:BL51)*2),"Not Completed")</f>
        <v>Not Completed</v>
      </c>
      <c r="BN52" s="336"/>
      <c r="BP52" s="334" t="s">
        <v>820</v>
      </c>
      <c r="BQ52" s="334"/>
      <c r="BR52" s="341" t="str">
        <f aca="false">IFERROR(SUM(BR26:BR51)/(COUNTA(BP26:BQ51)*2),"Not Completed")</f>
        <v>Not Completed</v>
      </c>
      <c r="BS52" s="336"/>
      <c r="BU52" s="334" t="s">
        <v>820</v>
      </c>
      <c r="BV52" s="334"/>
      <c r="BW52" s="341" t="str">
        <f aca="false">IFERROR(SUM(BW26:BW51)/(COUNTA(BU26:BV51)*2),"Not Completed")</f>
        <v>Not Completed</v>
      </c>
      <c r="BX52" s="336"/>
      <c r="BZ52" s="334" t="s">
        <v>820</v>
      </c>
      <c r="CA52" s="334"/>
      <c r="CB52" s="341" t="str">
        <f aca="false">IFERROR(SUM(CB26:CB51)/(COUNTA(BZ26:CA51)*2),"Not Completed")</f>
        <v>Not Completed</v>
      </c>
      <c r="CC52" s="336"/>
      <c r="CE52" s="334" t="s">
        <v>820</v>
      </c>
      <c r="CF52" s="334"/>
      <c r="CG52" s="341" t="str">
        <f aca="false">IFERROR(SUM(CG26:CG51)/(COUNTA(CE26:CF51)*2),"Not Completed")</f>
        <v>Not Completed</v>
      </c>
      <c r="CH52" s="336"/>
      <c r="CJ52" s="334" t="s">
        <v>820</v>
      </c>
      <c r="CK52" s="334"/>
      <c r="CL52" s="341" t="str">
        <f aca="false">IFERROR(SUM(CL26:CL51)/(COUNTA(CJ26:CK51)*2),"Not Completed")</f>
        <v>Not Completed</v>
      </c>
      <c r="CM52" s="336"/>
      <c r="CO52" s="334" t="s">
        <v>820</v>
      </c>
      <c r="CP52" s="334"/>
      <c r="CQ52" s="341" t="str">
        <f aca="false">IFERROR(SUM(CQ26:CQ51)/(COUNTA(CO26:CP51)*2),"Not Completed")</f>
        <v>Not Completed</v>
      </c>
      <c r="CR52" s="336"/>
      <c r="CT52" s="334" t="s">
        <v>820</v>
      </c>
      <c r="CU52" s="334"/>
      <c r="CV52" s="341" t="str">
        <f aca="false">IFERROR(SUM(CV26:CV51)/(COUNTA(CT26:CU51)*2),"Not Completed")</f>
        <v>Not Completed</v>
      </c>
      <c r="CW52" s="336"/>
      <c r="CY52" s="334" t="s">
        <v>820</v>
      </c>
      <c r="CZ52" s="334"/>
      <c r="DA52" s="337" t="str">
        <f aca="false">IFERROR(SUM(DA26:DA51)/(COUNTA(CY26:CZ51)*2),"Not Completed")</f>
        <v>Not Completed</v>
      </c>
      <c r="DB52" s="336"/>
      <c r="DD52" s="334" t="s">
        <v>820</v>
      </c>
      <c r="DE52" s="334"/>
      <c r="DF52" s="341" t="str">
        <f aca="false">IFERROR(SUM(DF26:DF51)/(COUNTA(DD26:DE51)*2),"Not Completed")</f>
        <v>Not Completed</v>
      </c>
      <c r="DG52" s="336"/>
      <c r="DI52" s="334" t="s">
        <v>820</v>
      </c>
      <c r="DJ52" s="334"/>
      <c r="DK52" s="341" t="str">
        <f aca="false">IFERROR(SUM(DK26:DK51)/(COUNTA(DI26:DJ51)*2),"Not Completed")</f>
        <v>Not Completed</v>
      </c>
      <c r="DL52" s="336"/>
      <c r="DN52" s="334" t="s">
        <v>820</v>
      </c>
      <c r="DO52" s="334"/>
      <c r="DP52" s="341" t="str">
        <f aca="false">IFERROR(SUM(DP26:DP51)/(COUNTA(DN26:DO51)*2),"Not Completed")</f>
        <v>Not Completed</v>
      </c>
      <c r="DQ52" s="336"/>
      <c r="DS52" s="334" t="s">
        <v>820</v>
      </c>
      <c r="DT52" s="334"/>
      <c r="DU52" s="341" t="str">
        <f aca="false">IFERROR(SUM(DU26:DU51)/(COUNTA(DS26:DT51)*2),"Not Completed")</f>
        <v>Not Completed</v>
      </c>
      <c r="DV52" s="336"/>
      <c r="DX52" s="334" t="s">
        <v>820</v>
      </c>
      <c r="DY52" s="334"/>
      <c r="DZ52" s="341" t="str">
        <f aca="false">IFERROR(SUM(DZ26:DZ51)/(COUNTA(DX26:DY51)*2),"Not Completed")</f>
        <v>Not Completed</v>
      </c>
      <c r="EA52" s="336"/>
      <c r="EC52" s="334" t="s">
        <v>820</v>
      </c>
      <c r="ED52" s="334"/>
      <c r="EE52" s="341" t="str">
        <f aca="false">IFERROR(SUM(EE26:EE51)/(COUNTA(EC26:ED51)*2),"Not Completed")</f>
        <v>Not Completed</v>
      </c>
      <c r="EF52" s="336"/>
      <c r="EH52" s="334" t="s">
        <v>820</v>
      </c>
      <c r="EI52" s="334"/>
      <c r="EJ52" s="341" t="str">
        <f aca="false">IFERROR(SUM(EJ26:EJ51)/(COUNTA(EH26:EI51)*2),"Not Completed")</f>
        <v>Not Completed</v>
      </c>
      <c r="EK52" s="336"/>
      <c r="EM52" s="334" t="s">
        <v>820</v>
      </c>
      <c r="EN52" s="334"/>
      <c r="EO52" s="341" t="str">
        <f aca="false">IFERROR(SUM(EO26:EO51)/(COUNTA(EM26:EN51)*2),"Not Completed")</f>
        <v>Not Completed</v>
      </c>
      <c r="EP52" s="336"/>
      <c r="ER52" s="334" t="s">
        <v>820</v>
      </c>
      <c r="ES52" s="334"/>
      <c r="ET52" s="341" t="str">
        <f aca="false">IFERROR(SUM(ET26:ET51)/(COUNTA(ER26:ES51)*2),"Not Completed")</f>
        <v>Not Completed</v>
      </c>
      <c r="EU52" s="336"/>
      <c r="EW52" s="334" t="s">
        <v>820</v>
      </c>
      <c r="EX52" s="334"/>
      <c r="EY52" s="341" t="str">
        <f aca="false">IFERROR(SUM(EY26:EY51)/(COUNTA(EW26:EX51)*2),"Not Completed")</f>
        <v>Not Completed</v>
      </c>
      <c r="EZ52" s="336"/>
      <c r="FB52" s="334" t="s">
        <v>820</v>
      </c>
      <c r="FC52" s="334"/>
      <c r="FD52" s="341" t="str">
        <f aca="false">IFERROR(SUM(FD26:FD51)/(COUNTA(FB26:FC51)*2),"Not Completed")</f>
        <v>Not Completed</v>
      </c>
      <c r="FE52" s="336"/>
      <c r="FG52" s="334" t="s">
        <v>820</v>
      </c>
      <c r="FH52" s="334"/>
      <c r="FI52" s="341" t="str">
        <f aca="false">IFERROR(SUM(FI26:FI51)/(COUNTA(FG26:FH51)*2),"Not Completed")</f>
        <v>Not Completed</v>
      </c>
      <c r="FJ52" s="336"/>
      <c r="FL52" s="334" t="s">
        <v>820</v>
      </c>
      <c r="FM52" s="334"/>
      <c r="FN52" s="341" t="str">
        <f aca="false">IFERROR(SUM(FN26:FN51)/(COUNTA(FL26:FM51)*2),"Not Completed")</f>
        <v>Not Completed</v>
      </c>
      <c r="FO52" s="336"/>
      <c r="FQ52" s="334" t="s">
        <v>820</v>
      </c>
      <c r="FR52" s="334"/>
      <c r="FS52" s="341" t="str">
        <f aca="false">IFERROR(SUM(FS26:FS51)/(COUNTA(FQ26:FR51)*2),"Not Completed")</f>
        <v>Not Completed</v>
      </c>
      <c r="FT52" s="336"/>
      <c r="FV52" s="334" t="s">
        <v>820</v>
      </c>
      <c r="FW52" s="334"/>
      <c r="FX52" s="341" t="str">
        <f aca="false">IFERROR(SUM(FX26:FX51)/(COUNTA(FV26:FW51)*2),"Not Completed")</f>
        <v>Not Completed</v>
      </c>
      <c r="FY52" s="336"/>
      <c r="GA52" s="334" t="s">
        <v>820</v>
      </c>
      <c r="GB52" s="334"/>
      <c r="GC52" s="341" t="str">
        <f aca="false">IFERROR(SUM(GC26:GC51)/(COUNTA(GA26:GB51)*2),"Not Completed")</f>
        <v>Not Completed</v>
      </c>
      <c r="GD52" s="336"/>
      <c r="GF52" s="334" t="s">
        <v>820</v>
      </c>
      <c r="GG52" s="334"/>
      <c r="GH52" s="341" t="str">
        <f aca="false">IFERROR(SUM(GH26:GH51)/(COUNTA(GF26:GG51)*2),"Not Completed")</f>
        <v>Not Completed</v>
      </c>
      <c r="GI52" s="336"/>
      <c r="GK52" s="334" t="s">
        <v>820</v>
      </c>
      <c r="GL52" s="334"/>
      <c r="GM52" s="341" t="str">
        <f aca="false">IFERROR(SUM(GM26:GM51)/(COUNTA(GK26:GL51)*2),"Not Completed")</f>
        <v>Not Completed</v>
      </c>
      <c r="GN52" s="336"/>
      <c r="GP52" s="334" t="s">
        <v>820</v>
      </c>
      <c r="GQ52" s="334"/>
      <c r="GR52" s="341" t="str">
        <f aca="false">IFERROR(SUM(GR26:GR51)/(COUNTA(GP26:GQ51)*2),"Not Completed")</f>
        <v>Not Completed</v>
      </c>
      <c r="GS52" s="336"/>
      <c r="GU52" s="334" t="s">
        <v>820</v>
      </c>
      <c r="GV52" s="334"/>
      <c r="GW52" s="341" t="str">
        <f aca="false">IFERROR(SUM(GW26:GW51)/(COUNTA(GU26:GV51)*2),"Not Completed")</f>
        <v>Not Completed</v>
      </c>
      <c r="GX52" s="336"/>
    </row>
    <row r="53" s="28" customFormat="true" ht="15" hidden="false" customHeight="false" outlineLevel="0" collapsed="false">
      <c r="V53" s="342"/>
      <c r="W53" s="343"/>
      <c r="X53" s="343"/>
      <c r="Y53" s="343"/>
      <c r="Z53" s="343"/>
      <c r="AP53" s="342"/>
      <c r="AQ53" s="343"/>
      <c r="AR53" s="343"/>
      <c r="AS53" s="343"/>
      <c r="AT53" s="343"/>
      <c r="BJ53" s="342"/>
      <c r="BK53" s="343"/>
      <c r="BL53" s="343"/>
      <c r="BM53" s="343"/>
      <c r="BN53" s="343"/>
      <c r="CD53" s="342"/>
      <c r="CE53" s="343"/>
      <c r="CF53" s="343"/>
      <c r="CG53" s="343"/>
      <c r="CH53" s="343"/>
      <c r="CX53" s="342"/>
      <c r="CY53" s="343"/>
      <c r="CZ53" s="343"/>
      <c r="DA53" s="343"/>
      <c r="DB53" s="343"/>
      <c r="DR53" s="342"/>
      <c r="DS53" s="343"/>
      <c r="DT53" s="343"/>
      <c r="DU53" s="343"/>
      <c r="DV53" s="343"/>
      <c r="EL53" s="342"/>
      <c r="EM53" s="343"/>
      <c r="EN53" s="343"/>
      <c r="EO53" s="343"/>
      <c r="EP53" s="343"/>
      <c r="FF53" s="342"/>
      <c r="FG53" s="343"/>
      <c r="FH53" s="343"/>
      <c r="FI53" s="343"/>
      <c r="FJ53" s="343"/>
      <c r="FZ53" s="342"/>
      <c r="GA53" s="343"/>
      <c r="GB53" s="343"/>
      <c r="GC53" s="343"/>
      <c r="GD53" s="343"/>
      <c r="GT53" s="342"/>
      <c r="GU53" s="343"/>
      <c r="GV53" s="343"/>
      <c r="GW53" s="343"/>
      <c r="GX53" s="343"/>
    </row>
    <row r="54" s="28" customFormat="true" ht="17.25" hidden="true" customHeight="true" outlineLevel="0" collapsed="false"/>
    <row r="55" s="28" customFormat="true" ht="14.25" hidden="true" customHeight="true" outlineLevel="0" collapsed="false"/>
    <row r="56" s="28" customFormat="true" ht="24.75" hidden="true" customHeight="true" outlineLevel="0" collapsed="false">
      <c r="AA56" s="251"/>
      <c r="AU56" s="251"/>
      <c r="BO56" s="251"/>
      <c r="CI56" s="251"/>
      <c r="DC56" s="251"/>
      <c r="DW56" s="251"/>
      <c r="EQ56" s="251"/>
      <c r="FK56" s="251"/>
      <c r="GE56" s="251"/>
    </row>
    <row r="57" s="28" customFormat="true" ht="14.25" hidden="true" customHeight="true" outlineLevel="0" collapsed="false"/>
    <row r="58" s="28" customFormat="true" ht="14.25" hidden="true" customHeight="true" outlineLevel="0" collapsed="false"/>
    <row r="59" s="28" customFormat="true" ht="14.25" hidden="true" customHeight="true" outlineLevel="0" collapsed="false"/>
    <row r="60" s="28" customFormat="true" ht="14.25" hidden="true" customHeight="true" outlineLevel="0" collapsed="false"/>
    <row r="61" s="28" customFormat="true" ht="14.25" hidden="true" customHeight="true" outlineLevel="0" collapsed="false"/>
    <row r="62" s="28" customFormat="true" ht="14.25" hidden="true" customHeight="true" outlineLevel="0" collapsed="false"/>
    <row r="63" s="28" customFormat="true" ht="27" hidden="true" customHeight="true" outlineLevel="0" collapsed="false"/>
    <row r="80" s="28" customFormat="true" ht="14.25" hidden="true" customHeight="true" outlineLevel="0" collapsed="false"/>
    <row r="81" s="28" customFormat="true" ht="14.25" hidden="true" customHeight="true" outlineLevel="0" collapsed="false"/>
    <row r="82" s="28" customFormat="true" ht="14.25" hidden="true" customHeight="true" outlineLevel="0" collapsed="false"/>
    <row r="83" s="28" customFormat="true" ht="14.25" hidden="true" customHeight="true" outlineLevel="0" collapsed="false"/>
    <row r="84" s="28" customFormat="true" ht="14.25" hidden="true" customHeight="true" outlineLevel="0" collapsed="false"/>
    <row r="85" s="28" customFormat="true" ht="14.25" hidden="true" customHeight="true" outlineLevel="0" collapsed="false"/>
    <row r="86" s="28" customFormat="true" ht="14.25" hidden="true" customHeight="true" outlineLevel="0" collapsed="false"/>
    <row r="87" s="28" customFormat="true" ht="14.25" hidden="true" customHeight="true" outlineLevel="0" collapsed="false"/>
    <row r="88" s="28" customFormat="true" ht="14.25" hidden="true" customHeight="true" outlineLevel="0" collapsed="false"/>
    <row r="89" s="28" customFormat="true" ht="14.25" hidden="true" customHeight="true" outlineLevel="0" collapsed="false"/>
    <row r="90" s="28" customFormat="true" ht="14.25" hidden="true" customHeight="true" outlineLevel="0" collapsed="false"/>
    <row r="91" s="28" customFormat="true" ht="14.25" hidden="true" customHeight="true" outlineLevel="0" collapsed="false"/>
    <row r="92" s="28" customFormat="true" ht="14.25" hidden="true" customHeight="true" outlineLevel="0" collapsed="false"/>
    <row r="93" s="28" customFormat="true" ht="14.25" hidden="true" customHeight="true" outlineLevel="0" collapsed="false"/>
    <row r="94" s="28" customFormat="true" ht="14.25" hidden="true" customHeight="true" outlineLevel="0" collapsed="false"/>
    <row r="95" s="28" customFormat="true" ht="14.25" hidden="true" customHeight="true" outlineLevel="0" collapsed="false"/>
    <row r="96" s="28" customFormat="true" ht="14.25" hidden="true" customHeight="true" outlineLevel="0" collapsed="false"/>
    <row r="97" s="28" customFormat="true" ht="14.25" hidden="true" customHeight="true" outlineLevel="0" collapsed="false"/>
    <row r="98" s="28" customFormat="true" ht="14.25" hidden="true" customHeight="true" outlineLevel="0" collapsed="false"/>
    <row r="99" s="28" customFormat="true" ht="14.25" hidden="true" customHeight="true" outlineLevel="0" collapsed="false"/>
    <row r="100" s="28" customFormat="true" ht="14.25" hidden="true" customHeight="true" outlineLevel="0" collapsed="false"/>
    <row r="101" s="28" customFormat="true" ht="14.25" hidden="true" customHeight="true" outlineLevel="0" collapsed="false"/>
    <row r="102" s="28" customFormat="true" ht="14.25" hidden="true" customHeight="true" outlineLevel="0" collapsed="false"/>
    <row r="103" s="28" customFormat="true" ht="14.25" hidden="true" customHeight="true" outlineLevel="0" collapsed="false"/>
    <row r="104" s="28" customFormat="true" ht="14.25" hidden="true" customHeight="true" outlineLevel="0" collapsed="false"/>
    <row r="105" customFormat="false" ht="14.25" hidden="true" customHeight="true" outlineLevel="0" collapsed="false">
      <c r="C105" s="342"/>
      <c r="D105" s="342"/>
      <c r="E105" s="342"/>
      <c r="H105" s="342"/>
      <c r="I105" s="342"/>
      <c r="J105" s="342"/>
      <c r="M105" s="342"/>
      <c r="N105" s="342"/>
      <c r="O105" s="342"/>
      <c r="R105" s="342"/>
      <c r="S105" s="342"/>
      <c r="T105" s="342"/>
      <c r="W105" s="342"/>
      <c r="X105" s="342"/>
      <c r="Y105" s="342"/>
      <c r="AB105" s="342"/>
      <c r="AC105" s="342"/>
      <c r="AD105" s="342"/>
      <c r="AG105" s="342"/>
      <c r="AH105" s="342"/>
      <c r="AI105" s="342"/>
      <c r="AL105" s="342"/>
      <c r="AM105" s="342"/>
      <c r="AN105" s="342"/>
      <c r="AQ105" s="342"/>
      <c r="AR105" s="342"/>
      <c r="AS105" s="342"/>
      <c r="AV105" s="342"/>
      <c r="AW105" s="342"/>
      <c r="AX105" s="342"/>
      <c r="BA105" s="342"/>
      <c r="BB105" s="342"/>
      <c r="BC105" s="342"/>
      <c r="BF105" s="342"/>
      <c r="BG105" s="342"/>
      <c r="BH105" s="342"/>
      <c r="BK105" s="342"/>
      <c r="BL105" s="342"/>
      <c r="BM105" s="342"/>
      <c r="BP105" s="342"/>
      <c r="BQ105" s="342"/>
      <c r="BR105" s="342"/>
      <c r="BU105" s="342"/>
      <c r="BV105" s="342"/>
      <c r="BW105" s="342"/>
      <c r="BZ105" s="342"/>
      <c r="CA105" s="342"/>
      <c r="CB105" s="342"/>
      <c r="CE105" s="342"/>
      <c r="CF105" s="342"/>
      <c r="CG105" s="342"/>
      <c r="CJ105" s="342"/>
      <c r="CK105" s="342"/>
      <c r="CL105" s="342"/>
      <c r="CO105" s="342"/>
      <c r="CP105" s="342"/>
      <c r="CQ105" s="342"/>
      <c r="CT105" s="342"/>
      <c r="CU105" s="342"/>
      <c r="CV105" s="342"/>
      <c r="CY105" s="342"/>
      <c r="CZ105" s="342"/>
      <c r="DA105" s="342"/>
      <c r="DD105" s="342"/>
      <c r="DE105" s="342"/>
      <c r="DF105" s="342"/>
      <c r="DI105" s="342"/>
      <c r="DJ105" s="342"/>
      <c r="DK105" s="342"/>
      <c r="DN105" s="342"/>
      <c r="DO105" s="342"/>
      <c r="DP105" s="342"/>
      <c r="DS105" s="342"/>
      <c r="DT105" s="342"/>
      <c r="DU105" s="342"/>
      <c r="DX105" s="342"/>
      <c r="DY105" s="342"/>
      <c r="DZ105" s="342"/>
      <c r="EC105" s="342"/>
      <c r="ED105" s="342"/>
      <c r="EE105" s="342"/>
      <c r="EH105" s="342"/>
      <c r="EI105" s="342"/>
      <c r="EJ105" s="342"/>
      <c r="EM105" s="342"/>
      <c r="EN105" s="342"/>
      <c r="EO105" s="342"/>
      <c r="ER105" s="342"/>
      <c r="ES105" s="342"/>
      <c r="ET105" s="342"/>
      <c r="EW105" s="342"/>
      <c r="EX105" s="342"/>
      <c r="EY105" s="342"/>
      <c r="FB105" s="342"/>
      <c r="FC105" s="342"/>
      <c r="FD105" s="342"/>
      <c r="FG105" s="342"/>
      <c r="FH105" s="342"/>
      <c r="FI105" s="342"/>
      <c r="FL105" s="342"/>
      <c r="FM105" s="342"/>
      <c r="FN105" s="342"/>
      <c r="FQ105" s="342"/>
      <c r="FR105" s="342"/>
      <c r="FS105" s="342"/>
      <c r="FV105" s="342"/>
      <c r="FW105" s="342"/>
      <c r="FX105" s="342"/>
      <c r="GA105" s="342"/>
      <c r="GB105" s="342"/>
      <c r="GC105" s="342"/>
      <c r="GF105" s="342"/>
      <c r="GG105" s="342"/>
      <c r="GH105" s="342"/>
      <c r="GK105" s="342"/>
      <c r="GL105" s="342"/>
      <c r="GM105" s="342"/>
      <c r="GP105" s="342"/>
      <c r="GQ105" s="342"/>
      <c r="GR105" s="342"/>
      <c r="GU105" s="342"/>
      <c r="GV105" s="342"/>
      <c r="GW105" s="342"/>
    </row>
    <row r="106" customFormat="false" ht="21" hidden="true" customHeight="true" outlineLevel="0" collapsed="false">
      <c r="C106" s="342"/>
      <c r="D106" s="342"/>
      <c r="E106" s="342"/>
      <c r="F106" s="281"/>
      <c r="H106" s="342"/>
      <c r="I106" s="342"/>
      <c r="J106" s="342"/>
      <c r="K106" s="281"/>
      <c r="M106" s="342"/>
      <c r="N106" s="342"/>
      <c r="O106" s="342"/>
      <c r="P106" s="281"/>
      <c r="Q106" s="279"/>
      <c r="R106" s="342"/>
      <c r="S106" s="342"/>
      <c r="T106" s="342"/>
      <c r="U106" s="281"/>
      <c r="V106" s="281"/>
      <c r="W106" s="342"/>
      <c r="X106" s="342"/>
      <c r="Y106" s="342"/>
      <c r="Z106" s="281"/>
      <c r="AA106" s="279"/>
      <c r="AB106" s="342"/>
      <c r="AC106" s="342"/>
      <c r="AD106" s="342"/>
      <c r="AE106" s="281"/>
      <c r="AG106" s="342"/>
      <c r="AH106" s="342"/>
      <c r="AI106" s="342"/>
      <c r="AJ106" s="281"/>
      <c r="AK106" s="279"/>
      <c r="AL106" s="342"/>
      <c r="AM106" s="342"/>
      <c r="AN106" s="342"/>
      <c r="AO106" s="281"/>
      <c r="AP106" s="281"/>
      <c r="AQ106" s="342"/>
      <c r="AR106" s="342"/>
      <c r="AS106" s="342"/>
      <c r="AT106" s="281"/>
      <c r="AU106" s="279"/>
      <c r="AV106" s="342"/>
      <c r="AW106" s="342"/>
      <c r="AX106" s="342"/>
      <c r="AY106" s="281"/>
      <c r="BA106" s="342"/>
      <c r="BB106" s="342"/>
      <c r="BC106" s="342"/>
      <c r="BD106" s="281"/>
      <c r="BE106" s="279"/>
      <c r="BF106" s="342"/>
      <c r="BG106" s="342"/>
      <c r="BH106" s="342"/>
      <c r="BI106" s="281"/>
      <c r="BJ106" s="281"/>
      <c r="BK106" s="342"/>
      <c r="BL106" s="342"/>
      <c r="BM106" s="342"/>
      <c r="BN106" s="281"/>
      <c r="BO106" s="279"/>
      <c r="BP106" s="342"/>
      <c r="BQ106" s="342"/>
      <c r="BR106" s="342"/>
      <c r="BS106" s="281"/>
      <c r="BU106" s="342"/>
      <c r="BV106" s="342"/>
      <c r="BW106" s="342"/>
      <c r="BX106" s="281"/>
      <c r="BY106" s="279"/>
      <c r="BZ106" s="342"/>
      <c r="CA106" s="342"/>
      <c r="CB106" s="342"/>
      <c r="CC106" s="281"/>
      <c r="CD106" s="281"/>
      <c r="CE106" s="342"/>
      <c r="CF106" s="342"/>
      <c r="CG106" s="342"/>
      <c r="CH106" s="281"/>
      <c r="CI106" s="279"/>
      <c r="CJ106" s="342"/>
      <c r="CK106" s="342"/>
      <c r="CL106" s="342"/>
      <c r="CM106" s="281"/>
      <c r="CO106" s="342"/>
      <c r="CP106" s="342"/>
      <c r="CQ106" s="342"/>
      <c r="CR106" s="281"/>
      <c r="CS106" s="279"/>
      <c r="CT106" s="342"/>
      <c r="CU106" s="342"/>
      <c r="CV106" s="342"/>
      <c r="CW106" s="281"/>
      <c r="CX106" s="281"/>
      <c r="CY106" s="342"/>
      <c r="CZ106" s="342"/>
      <c r="DA106" s="342"/>
      <c r="DB106" s="281"/>
      <c r="DC106" s="279"/>
      <c r="DD106" s="342"/>
      <c r="DE106" s="342"/>
      <c r="DF106" s="342"/>
      <c r="DG106" s="281"/>
      <c r="DI106" s="342"/>
      <c r="DJ106" s="342"/>
      <c r="DK106" s="342"/>
      <c r="DL106" s="281"/>
      <c r="DM106" s="279"/>
      <c r="DN106" s="342"/>
      <c r="DO106" s="342"/>
      <c r="DP106" s="342"/>
      <c r="DQ106" s="281"/>
      <c r="DR106" s="281"/>
      <c r="DS106" s="342"/>
      <c r="DT106" s="342"/>
      <c r="DU106" s="342"/>
      <c r="DV106" s="281"/>
      <c r="DW106" s="279"/>
      <c r="DX106" s="342"/>
      <c r="DY106" s="342"/>
      <c r="DZ106" s="342"/>
      <c r="EA106" s="281"/>
      <c r="EC106" s="342"/>
      <c r="ED106" s="342"/>
      <c r="EE106" s="342"/>
      <c r="EF106" s="281"/>
      <c r="EG106" s="279"/>
      <c r="EH106" s="342"/>
      <c r="EI106" s="342"/>
      <c r="EJ106" s="342"/>
      <c r="EK106" s="281"/>
      <c r="EL106" s="281"/>
      <c r="EM106" s="342"/>
      <c r="EN106" s="342"/>
      <c r="EO106" s="342"/>
      <c r="EP106" s="281"/>
      <c r="EQ106" s="279"/>
      <c r="ER106" s="342"/>
      <c r="ES106" s="342"/>
      <c r="ET106" s="342"/>
      <c r="EU106" s="281"/>
      <c r="EW106" s="342"/>
      <c r="EX106" s="342"/>
      <c r="EY106" s="342"/>
      <c r="EZ106" s="281"/>
      <c r="FA106" s="279"/>
      <c r="FB106" s="342"/>
      <c r="FC106" s="342"/>
      <c r="FD106" s="342"/>
      <c r="FE106" s="281"/>
      <c r="FF106" s="281"/>
      <c r="FG106" s="342"/>
      <c r="FH106" s="342"/>
      <c r="FI106" s="342"/>
      <c r="FJ106" s="281"/>
      <c r="FK106" s="279"/>
      <c r="FL106" s="342"/>
      <c r="FM106" s="342"/>
      <c r="FN106" s="342"/>
      <c r="FO106" s="281"/>
      <c r="FQ106" s="342"/>
      <c r="FR106" s="342"/>
      <c r="FS106" s="342"/>
      <c r="FT106" s="281"/>
      <c r="FU106" s="279"/>
      <c r="FV106" s="342"/>
      <c r="FW106" s="342"/>
      <c r="FX106" s="342"/>
      <c r="FY106" s="281"/>
      <c r="FZ106" s="281"/>
      <c r="GA106" s="342"/>
      <c r="GB106" s="342"/>
      <c r="GC106" s="342"/>
      <c r="GD106" s="281"/>
      <c r="GE106" s="279"/>
      <c r="GF106" s="342"/>
      <c r="GG106" s="342"/>
      <c r="GH106" s="342"/>
      <c r="GI106" s="281"/>
      <c r="GK106" s="342"/>
      <c r="GL106" s="342"/>
      <c r="GM106" s="342"/>
      <c r="GN106" s="281"/>
      <c r="GO106" s="279"/>
      <c r="GP106" s="342"/>
      <c r="GQ106" s="342"/>
      <c r="GR106" s="342"/>
      <c r="GS106" s="281"/>
      <c r="GT106" s="281"/>
      <c r="GU106" s="342"/>
      <c r="GV106" s="342"/>
      <c r="GW106" s="342"/>
      <c r="GX106" s="281"/>
    </row>
    <row r="107" customFormat="false" ht="14.25" hidden="true" customHeight="true" outlineLevel="0" collapsed="false">
      <c r="C107" s="342"/>
      <c r="D107" s="342"/>
      <c r="E107" s="342"/>
      <c r="F107" s="298"/>
      <c r="H107" s="342"/>
      <c r="I107" s="342"/>
      <c r="J107" s="342"/>
      <c r="K107" s="298"/>
      <c r="M107" s="342"/>
      <c r="N107" s="342"/>
      <c r="O107" s="342"/>
      <c r="P107" s="298"/>
      <c r="Q107" s="296"/>
      <c r="R107" s="342"/>
      <c r="S107" s="342"/>
      <c r="T107" s="342"/>
      <c r="U107" s="298"/>
      <c r="V107" s="298"/>
      <c r="W107" s="342"/>
      <c r="X107" s="342"/>
      <c r="Y107" s="342"/>
      <c r="Z107" s="298"/>
      <c r="AA107" s="296"/>
      <c r="AB107" s="342"/>
      <c r="AC107" s="342"/>
      <c r="AD107" s="342"/>
      <c r="AE107" s="298"/>
      <c r="AG107" s="342"/>
      <c r="AH107" s="342"/>
      <c r="AI107" s="342"/>
      <c r="AJ107" s="298"/>
      <c r="AK107" s="296"/>
      <c r="AL107" s="342"/>
      <c r="AM107" s="342"/>
      <c r="AN107" s="342"/>
      <c r="AO107" s="298"/>
      <c r="AP107" s="298"/>
      <c r="AQ107" s="342"/>
      <c r="AR107" s="342"/>
      <c r="AS107" s="342"/>
      <c r="AT107" s="298"/>
      <c r="AU107" s="296"/>
      <c r="AV107" s="342"/>
      <c r="AW107" s="342"/>
      <c r="AX107" s="342"/>
      <c r="AY107" s="298"/>
      <c r="BA107" s="342"/>
      <c r="BB107" s="342"/>
      <c r="BC107" s="342"/>
      <c r="BD107" s="298"/>
      <c r="BE107" s="296"/>
      <c r="BF107" s="342"/>
      <c r="BG107" s="342"/>
      <c r="BH107" s="342"/>
      <c r="BI107" s="298"/>
      <c r="BJ107" s="298"/>
      <c r="BK107" s="342"/>
      <c r="BL107" s="342"/>
      <c r="BM107" s="342"/>
      <c r="BN107" s="298"/>
      <c r="BO107" s="296"/>
      <c r="BP107" s="342"/>
      <c r="BQ107" s="342"/>
      <c r="BR107" s="342"/>
      <c r="BS107" s="298"/>
      <c r="BU107" s="342"/>
      <c r="BV107" s="342"/>
      <c r="BW107" s="342"/>
      <c r="BX107" s="298"/>
      <c r="BY107" s="296"/>
      <c r="BZ107" s="342"/>
      <c r="CA107" s="342"/>
      <c r="CB107" s="342"/>
      <c r="CC107" s="298"/>
      <c r="CD107" s="298"/>
      <c r="CE107" s="342"/>
      <c r="CF107" s="342"/>
      <c r="CG107" s="342"/>
      <c r="CH107" s="298"/>
      <c r="CI107" s="296"/>
      <c r="CJ107" s="342"/>
      <c r="CK107" s="342"/>
      <c r="CL107" s="342"/>
      <c r="CM107" s="298"/>
      <c r="CO107" s="342"/>
      <c r="CP107" s="342"/>
      <c r="CQ107" s="342"/>
      <c r="CR107" s="298"/>
      <c r="CS107" s="296"/>
      <c r="CT107" s="342"/>
      <c r="CU107" s="342"/>
      <c r="CV107" s="342"/>
      <c r="CW107" s="298"/>
      <c r="CX107" s="298"/>
      <c r="CY107" s="342"/>
      <c r="CZ107" s="342"/>
      <c r="DA107" s="342"/>
      <c r="DB107" s="298"/>
      <c r="DC107" s="296"/>
      <c r="DD107" s="342"/>
      <c r="DE107" s="342"/>
      <c r="DF107" s="342"/>
      <c r="DG107" s="298"/>
      <c r="DI107" s="342"/>
      <c r="DJ107" s="342"/>
      <c r="DK107" s="342"/>
      <c r="DL107" s="298"/>
      <c r="DM107" s="296"/>
      <c r="DN107" s="342"/>
      <c r="DO107" s="342"/>
      <c r="DP107" s="342"/>
      <c r="DQ107" s="298"/>
      <c r="DR107" s="298"/>
      <c r="DS107" s="342"/>
      <c r="DT107" s="342"/>
      <c r="DU107" s="342"/>
      <c r="DV107" s="298"/>
      <c r="DW107" s="296"/>
      <c r="DX107" s="342"/>
      <c r="DY107" s="342"/>
      <c r="DZ107" s="342"/>
      <c r="EA107" s="298"/>
      <c r="EC107" s="342"/>
      <c r="ED107" s="342"/>
      <c r="EE107" s="342"/>
      <c r="EF107" s="298"/>
      <c r="EG107" s="296"/>
      <c r="EH107" s="342"/>
      <c r="EI107" s="342"/>
      <c r="EJ107" s="342"/>
      <c r="EK107" s="298"/>
      <c r="EL107" s="298"/>
      <c r="EM107" s="342"/>
      <c r="EN107" s="342"/>
      <c r="EO107" s="342"/>
      <c r="EP107" s="298"/>
      <c r="EQ107" s="296"/>
      <c r="ER107" s="342"/>
      <c r="ES107" s="342"/>
      <c r="ET107" s="342"/>
      <c r="EU107" s="298"/>
      <c r="EW107" s="342"/>
      <c r="EX107" s="342"/>
      <c r="EY107" s="342"/>
      <c r="EZ107" s="298"/>
      <c r="FA107" s="296"/>
      <c r="FB107" s="342"/>
      <c r="FC107" s="342"/>
      <c r="FD107" s="342"/>
      <c r="FE107" s="298"/>
      <c r="FF107" s="298"/>
      <c r="FG107" s="342"/>
      <c r="FH107" s="342"/>
      <c r="FI107" s="342"/>
      <c r="FJ107" s="298"/>
      <c r="FK107" s="296"/>
      <c r="FL107" s="342"/>
      <c r="FM107" s="342"/>
      <c r="FN107" s="342"/>
      <c r="FO107" s="298"/>
      <c r="FQ107" s="342"/>
      <c r="FR107" s="342"/>
      <c r="FS107" s="342"/>
      <c r="FT107" s="298"/>
      <c r="FU107" s="296"/>
      <c r="FV107" s="342"/>
      <c r="FW107" s="342"/>
      <c r="FX107" s="342"/>
      <c r="FY107" s="298"/>
      <c r="FZ107" s="298"/>
      <c r="GA107" s="342"/>
      <c r="GB107" s="342"/>
      <c r="GC107" s="342"/>
      <c r="GD107" s="298"/>
      <c r="GE107" s="296"/>
      <c r="GF107" s="342"/>
      <c r="GG107" s="342"/>
      <c r="GH107" s="342"/>
      <c r="GI107" s="298"/>
      <c r="GK107" s="342"/>
      <c r="GL107" s="342"/>
      <c r="GM107" s="342"/>
      <c r="GN107" s="298"/>
      <c r="GO107" s="296"/>
      <c r="GP107" s="342"/>
      <c r="GQ107" s="342"/>
      <c r="GR107" s="342"/>
      <c r="GS107" s="298"/>
      <c r="GT107" s="298"/>
      <c r="GU107" s="342"/>
      <c r="GV107" s="342"/>
      <c r="GW107" s="342"/>
      <c r="GX107" s="298"/>
    </row>
    <row r="109" customFormat="false" ht="15" hidden="true" customHeight="true" outlineLevel="0" collapsed="false">
      <c r="C109" s="344"/>
      <c r="D109" s="344"/>
      <c r="E109" s="344"/>
      <c r="F109" s="344"/>
      <c r="H109" s="344"/>
      <c r="I109" s="344"/>
      <c r="J109" s="344"/>
      <c r="K109" s="344"/>
      <c r="M109" s="344"/>
      <c r="N109" s="344"/>
      <c r="O109" s="344"/>
      <c r="P109" s="344"/>
      <c r="Q109" s="345"/>
      <c r="R109" s="344"/>
      <c r="S109" s="344"/>
      <c r="T109" s="344"/>
      <c r="U109" s="344"/>
      <c r="V109" s="342"/>
      <c r="W109" s="344"/>
      <c r="X109" s="344"/>
      <c r="Y109" s="344"/>
      <c r="Z109" s="344"/>
      <c r="AA109" s="345"/>
      <c r="AB109" s="344"/>
      <c r="AC109" s="344"/>
      <c r="AD109" s="344"/>
      <c r="AE109" s="344"/>
      <c r="AG109" s="344"/>
      <c r="AH109" s="344"/>
      <c r="AI109" s="344"/>
      <c r="AJ109" s="344"/>
      <c r="AK109" s="345"/>
      <c r="AL109" s="344"/>
      <c r="AM109" s="344"/>
      <c r="AN109" s="344"/>
      <c r="AO109" s="344"/>
      <c r="AP109" s="342"/>
      <c r="AQ109" s="344"/>
      <c r="AR109" s="344"/>
      <c r="AS109" s="344"/>
      <c r="AT109" s="344"/>
      <c r="AU109" s="345"/>
      <c r="AV109" s="344"/>
      <c r="AW109" s="344"/>
      <c r="AX109" s="344"/>
      <c r="AY109" s="344"/>
      <c r="BA109" s="344"/>
      <c r="BB109" s="344"/>
      <c r="BC109" s="344"/>
      <c r="BD109" s="344"/>
      <c r="BE109" s="345"/>
      <c r="BF109" s="344"/>
      <c r="BG109" s="344"/>
      <c r="BH109" s="344"/>
      <c r="BI109" s="344"/>
      <c r="BJ109" s="342"/>
      <c r="BK109" s="344"/>
      <c r="BL109" s="344"/>
      <c r="BM109" s="344"/>
      <c r="BN109" s="344"/>
      <c r="BO109" s="345"/>
      <c r="BP109" s="344"/>
      <c r="BQ109" s="344"/>
      <c r="BR109" s="344"/>
      <c r="BS109" s="344"/>
      <c r="BU109" s="344"/>
      <c r="BV109" s="344"/>
      <c r="BW109" s="344"/>
      <c r="BX109" s="344"/>
      <c r="BY109" s="345"/>
      <c r="BZ109" s="344"/>
      <c r="CA109" s="344"/>
      <c r="CB109" s="344"/>
      <c r="CC109" s="344"/>
      <c r="CD109" s="342"/>
      <c r="CE109" s="344"/>
      <c r="CF109" s="344"/>
      <c r="CG109" s="344"/>
      <c r="CH109" s="344"/>
      <c r="CI109" s="345"/>
      <c r="CJ109" s="344"/>
      <c r="CK109" s="344"/>
      <c r="CL109" s="344"/>
      <c r="CM109" s="344"/>
      <c r="CO109" s="344"/>
      <c r="CP109" s="344"/>
      <c r="CQ109" s="344"/>
      <c r="CR109" s="344"/>
      <c r="CS109" s="345"/>
      <c r="CT109" s="344"/>
      <c r="CU109" s="344"/>
      <c r="CV109" s="344"/>
      <c r="CW109" s="344"/>
      <c r="CX109" s="342"/>
      <c r="CY109" s="344"/>
      <c r="CZ109" s="344"/>
      <c r="DA109" s="344"/>
      <c r="DB109" s="344"/>
      <c r="DC109" s="345"/>
      <c r="DD109" s="344"/>
      <c r="DE109" s="344"/>
      <c r="DF109" s="344"/>
      <c r="DG109" s="344"/>
      <c r="DI109" s="344"/>
      <c r="DJ109" s="344"/>
      <c r="DK109" s="344"/>
      <c r="DL109" s="344"/>
      <c r="DM109" s="345"/>
      <c r="DN109" s="344"/>
      <c r="DO109" s="344"/>
      <c r="DP109" s="344"/>
      <c r="DQ109" s="344"/>
      <c r="DR109" s="342"/>
      <c r="DS109" s="344"/>
      <c r="DT109" s="344"/>
      <c r="DU109" s="344"/>
      <c r="DV109" s="344"/>
      <c r="DW109" s="345"/>
      <c r="DX109" s="344"/>
      <c r="DY109" s="344"/>
      <c r="DZ109" s="344"/>
      <c r="EA109" s="344"/>
      <c r="EC109" s="344"/>
      <c r="ED109" s="344"/>
      <c r="EE109" s="344"/>
      <c r="EF109" s="344"/>
      <c r="EG109" s="345"/>
      <c r="EH109" s="344"/>
      <c r="EI109" s="344"/>
      <c r="EJ109" s="344"/>
      <c r="EK109" s="344"/>
      <c r="EL109" s="342"/>
      <c r="EM109" s="344"/>
      <c r="EN109" s="344"/>
      <c r="EO109" s="344"/>
      <c r="EP109" s="344"/>
      <c r="EQ109" s="345"/>
      <c r="ER109" s="344"/>
      <c r="ES109" s="344"/>
      <c r="ET109" s="344"/>
      <c r="EU109" s="344"/>
      <c r="EW109" s="344"/>
      <c r="EX109" s="344"/>
      <c r="EY109" s="344"/>
      <c r="EZ109" s="344"/>
      <c r="FA109" s="345"/>
      <c r="FB109" s="344"/>
      <c r="FC109" s="344"/>
      <c r="FD109" s="344"/>
      <c r="FE109" s="344"/>
      <c r="FF109" s="342"/>
      <c r="FG109" s="344"/>
      <c r="FH109" s="344"/>
      <c r="FI109" s="344"/>
      <c r="FJ109" s="344"/>
      <c r="FK109" s="345"/>
      <c r="FL109" s="344"/>
      <c r="FM109" s="344"/>
      <c r="FN109" s="344"/>
      <c r="FO109" s="344"/>
      <c r="FQ109" s="344"/>
      <c r="FR109" s="344"/>
      <c r="FS109" s="344"/>
      <c r="FT109" s="344"/>
      <c r="FU109" s="345"/>
      <c r="FV109" s="344"/>
      <c r="FW109" s="344"/>
      <c r="FX109" s="344"/>
      <c r="FY109" s="344"/>
      <c r="FZ109" s="342"/>
      <c r="GA109" s="344"/>
      <c r="GB109" s="344"/>
      <c r="GC109" s="344"/>
      <c r="GD109" s="344"/>
      <c r="GE109" s="345"/>
      <c r="GF109" s="344"/>
      <c r="GG109" s="344"/>
      <c r="GH109" s="344"/>
      <c r="GI109" s="344"/>
      <c r="GK109" s="344"/>
      <c r="GL109" s="344"/>
      <c r="GM109" s="344"/>
      <c r="GN109" s="344"/>
      <c r="GO109" s="345"/>
      <c r="GP109" s="344"/>
      <c r="GQ109" s="344"/>
      <c r="GR109" s="344"/>
      <c r="GS109" s="344"/>
      <c r="GT109" s="342"/>
      <c r="GU109" s="344"/>
      <c r="GV109" s="344"/>
      <c r="GW109" s="344"/>
      <c r="GX109" s="344"/>
    </row>
    <row r="110" customFormat="false" ht="15" hidden="true" customHeight="true" outlineLevel="0" collapsed="false">
      <c r="C110" s="342"/>
      <c r="D110" s="342"/>
      <c r="E110" s="342"/>
      <c r="H110" s="342"/>
      <c r="I110" s="342"/>
      <c r="J110" s="342"/>
      <c r="M110" s="342"/>
      <c r="N110" s="342"/>
      <c r="O110" s="342"/>
      <c r="R110" s="342"/>
      <c r="S110" s="342"/>
      <c r="T110" s="342"/>
      <c r="W110" s="342"/>
      <c r="X110" s="342"/>
      <c r="Y110" s="342"/>
      <c r="AB110" s="342"/>
      <c r="AC110" s="342"/>
      <c r="AD110" s="342"/>
      <c r="AG110" s="342"/>
      <c r="AH110" s="342"/>
      <c r="AI110" s="342"/>
      <c r="AL110" s="342"/>
      <c r="AM110" s="342"/>
      <c r="AN110" s="342"/>
      <c r="AQ110" s="342"/>
      <c r="AR110" s="342"/>
      <c r="AS110" s="342"/>
      <c r="AV110" s="342"/>
      <c r="AW110" s="342"/>
      <c r="AX110" s="342"/>
      <c r="BA110" s="342"/>
      <c r="BB110" s="342"/>
      <c r="BC110" s="342"/>
      <c r="BF110" s="342"/>
      <c r="BG110" s="342"/>
      <c r="BH110" s="342"/>
      <c r="BK110" s="342"/>
      <c r="BL110" s="342"/>
      <c r="BM110" s="342"/>
      <c r="BP110" s="342"/>
      <c r="BQ110" s="342"/>
      <c r="BR110" s="342"/>
      <c r="BU110" s="342"/>
      <c r="BV110" s="342"/>
      <c r="BW110" s="342"/>
      <c r="BZ110" s="342"/>
      <c r="CA110" s="342"/>
      <c r="CB110" s="342"/>
      <c r="CE110" s="342"/>
      <c r="CF110" s="342"/>
      <c r="CG110" s="342"/>
      <c r="CJ110" s="342"/>
      <c r="CK110" s="342"/>
      <c r="CL110" s="342"/>
      <c r="CO110" s="342"/>
      <c r="CP110" s="342"/>
      <c r="CQ110" s="342"/>
      <c r="CT110" s="342"/>
      <c r="CU110" s="342"/>
      <c r="CV110" s="342"/>
      <c r="CY110" s="342"/>
      <c r="CZ110" s="342"/>
      <c r="DA110" s="342"/>
      <c r="DD110" s="342"/>
      <c r="DE110" s="342"/>
      <c r="DF110" s="342"/>
      <c r="DI110" s="342"/>
      <c r="DJ110" s="342"/>
      <c r="DK110" s="342"/>
      <c r="DN110" s="342"/>
      <c r="DO110" s="342"/>
      <c r="DP110" s="342"/>
      <c r="DS110" s="342"/>
      <c r="DT110" s="342"/>
      <c r="DU110" s="342"/>
      <c r="DX110" s="342"/>
      <c r="DY110" s="342"/>
      <c r="DZ110" s="342"/>
      <c r="EC110" s="342"/>
      <c r="ED110" s="342"/>
      <c r="EE110" s="342"/>
      <c r="EH110" s="342"/>
      <c r="EI110" s="342"/>
      <c r="EJ110" s="342"/>
      <c r="EM110" s="342"/>
      <c r="EN110" s="342"/>
      <c r="EO110" s="342"/>
      <c r="ER110" s="342"/>
      <c r="ES110" s="342"/>
      <c r="ET110" s="342"/>
      <c r="EW110" s="342"/>
      <c r="EX110" s="342"/>
      <c r="EY110" s="342"/>
      <c r="FB110" s="342"/>
      <c r="FC110" s="342"/>
      <c r="FD110" s="342"/>
      <c r="FG110" s="342"/>
      <c r="FH110" s="342"/>
      <c r="FI110" s="342"/>
      <c r="FL110" s="342"/>
      <c r="FM110" s="342"/>
      <c r="FN110" s="342"/>
      <c r="FQ110" s="342"/>
      <c r="FR110" s="342"/>
      <c r="FS110" s="342"/>
      <c r="FV110" s="342"/>
      <c r="FW110" s="342"/>
      <c r="FX110" s="342"/>
      <c r="GA110" s="342"/>
      <c r="GB110" s="342"/>
      <c r="GC110" s="342"/>
      <c r="GF110" s="342"/>
      <c r="GG110" s="342"/>
      <c r="GH110" s="342"/>
      <c r="GK110" s="342"/>
      <c r="GL110" s="342"/>
      <c r="GM110" s="342"/>
      <c r="GP110" s="342"/>
      <c r="GQ110" s="342"/>
      <c r="GR110" s="342"/>
      <c r="GU110" s="342"/>
      <c r="GV110" s="342"/>
      <c r="GW110" s="342"/>
    </row>
    <row r="111" customFormat="false" ht="15" hidden="true" customHeight="true" outlineLevel="0" collapsed="false">
      <c r="C111" s="342"/>
      <c r="D111" s="342"/>
      <c r="E111" s="342"/>
      <c r="H111" s="342"/>
      <c r="I111" s="342"/>
      <c r="J111" s="342"/>
      <c r="M111" s="342"/>
      <c r="N111" s="342"/>
      <c r="O111" s="342"/>
      <c r="R111" s="342"/>
      <c r="S111" s="342"/>
      <c r="T111" s="342"/>
      <c r="W111" s="342"/>
      <c r="X111" s="342"/>
      <c r="Y111" s="342"/>
      <c r="AB111" s="342"/>
      <c r="AC111" s="342"/>
      <c r="AD111" s="342"/>
      <c r="AG111" s="342"/>
      <c r="AH111" s="342"/>
      <c r="AI111" s="342"/>
      <c r="AL111" s="342"/>
      <c r="AM111" s="342"/>
      <c r="AN111" s="342"/>
      <c r="AQ111" s="342"/>
      <c r="AR111" s="342"/>
      <c r="AS111" s="342"/>
      <c r="AV111" s="342"/>
      <c r="AW111" s="342"/>
      <c r="AX111" s="342"/>
      <c r="BA111" s="342"/>
      <c r="BB111" s="342"/>
      <c r="BC111" s="342"/>
      <c r="BF111" s="342"/>
      <c r="BG111" s="342"/>
      <c r="BH111" s="342"/>
      <c r="BK111" s="342"/>
      <c r="BL111" s="342"/>
      <c r="BM111" s="342"/>
      <c r="BP111" s="342"/>
      <c r="BQ111" s="342"/>
      <c r="BR111" s="342"/>
      <c r="BU111" s="342"/>
      <c r="BV111" s="342"/>
      <c r="BW111" s="342"/>
      <c r="BZ111" s="342"/>
      <c r="CA111" s="342"/>
      <c r="CB111" s="342"/>
      <c r="CE111" s="342"/>
      <c r="CF111" s="342"/>
      <c r="CG111" s="342"/>
      <c r="CJ111" s="342"/>
      <c r="CK111" s="342"/>
      <c r="CL111" s="342"/>
      <c r="CO111" s="342"/>
      <c r="CP111" s="342"/>
      <c r="CQ111" s="342"/>
      <c r="CT111" s="342"/>
      <c r="CU111" s="342"/>
      <c r="CV111" s="342"/>
      <c r="CY111" s="342"/>
      <c r="CZ111" s="342"/>
      <c r="DA111" s="342"/>
      <c r="DD111" s="342"/>
      <c r="DE111" s="342"/>
      <c r="DF111" s="342"/>
      <c r="DI111" s="342"/>
      <c r="DJ111" s="342"/>
      <c r="DK111" s="342"/>
      <c r="DN111" s="342"/>
      <c r="DO111" s="342"/>
      <c r="DP111" s="342"/>
      <c r="DS111" s="342"/>
      <c r="DT111" s="342"/>
      <c r="DU111" s="342"/>
      <c r="DX111" s="342"/>
      <c r="DY111" s="342"/>
      <c r="DZ111" s="342"/>
      <c r="EC111" s="342"/>
      <c r="ED111" s="342"/>
      <c r="EE111" s="342"/>
      <c r="EH111" s="342"/>
      <c r="EI111" s="342"/>
      <c r="EJ111" s="342"/>
      <c r="EM111" s="342"/>
      <c r="EN111" s="342"/>
      <c r="EO111" s="342"/>
      <c r="ER111" s="342"/>
      <c r="ES111" s="342"/>
      <c r="ET111" s="342"/>
      <c r="EW111" s="342"/>
      <c r="EX111" s="342"/>
      <c r="EY111" s="342"/>
      <c r="FB111" s="342"/>
      <c r="FC111" s="342"/>
      <c r="FD111" s="342"/>
      <c r="FG111" s="342"/>
      <c r="FH111" s="342"/>
      <c r="FI111" s="342"/>
      <c r="FL111" s="342"/>
      <c r="FM111" s="342"/>
      <c r="FN111" s="342"/>
      <c r="FQ111" s="342"/>
      <c r="FR111" s="342"/>
      <c r="FS111" s="342"/>
      <c r="FV111" s="342"/>
      <c r="FW111" s="342"/>
      <c r="FX111" s="342"/>
      <c r="GA111" s="342"/>
      <c r="GB111" s="342"/>
      <c r="GC111" s="342"/>
      <c r="GF111" s="342"/>
      <c r="GG111" s="342"/>
      <c r="GH111" s="342"/>
      <c r="GK111" s="342"/>
      <c r="GL111" s="342"/>
      <c r="GM111" s="342"/>
      <c r="GP111" s="342"/>
      <c r="GQ111" s="342"/>
      <c r="GR111" s="342"/>
      <c r="GU111" s="342"/>
      <c r="GV111" s="342"/>
      <c r="GW111" s="342"/>
    </row>
    <row r="112" customFormat="false" ht="15" hidden="true" customHeight="true" outlineLevel="0" collapsed="false">
      <c r="C112" s="342"/>
      <c r="D112" s="342"/>
      <c r="E112" s="342"/>
      <c r="H112" s="342"/>
      <c r="I112" s="342"/>
      <c r="J112" s="342"/>
      <c r="M112" s="342"/>
      <c r="N112" s="342"/>
      <c r="O112" s="342"/>
      <c r="R112" s="342"/>
      <c r="S112" s="342"/>
      <c r="T112" s="342"/>
      <c r="W112" s="342"/>
      <c r="X112" s="342"/>
      <c r="Y112" s="342"/>
      <c r="AB112" s="342"/>
      <c r="AC112" s="342"/>
      <c r="AD112" s="342"/>
      <c r="AG112" s="342"/>
      <c r="AH112" s="342"/>
      <c r="AI112" s="342"/>
      <c r="AL112" s="342"/>
      <c r="AM112" s="342"/>
      <c r="AN112" s="342"/>
      <c r="AQ112" s="342"/>
      <c r="AR112" s="342"/>
      <c r="AS112" s="342"/>
      <c r="AV112" s="342"/>
      <c r="AW112" s="342"/>
      <c r="AX112" s="342"/>
      <c r="BA112" s="342"/>
      <c r="BB112" s="342"/>
      <c r="BC112" s="342"/>
      <c r="BF112" s="342"/>
      <c r="BG112" s="342"/>
      <c r="BH112" s="342"/>
      <c r="BK112" s="342"/>
      <c r="BL112" s="342"/>
      <c r="BM112" s="342"/>
      <c r="BP112" s="342"/>
      <c r="BQ112" s="342"/>
      <c r="BR112" s="342"/>
      <c r="BU112" s="342"/>
      <c r="BV112" s="342"/>
      <c r="BW112" s="342"/>
      <c r="BZ112" s="342"/>
      <c r="CA112" s="342"/>
      <c r="CB112" s="342"/>
      <c r="CE112" s="342"/>
      <c r="CF112" s="342"/>
      <c r="CG112" s="342"/>
      <c r="CJ112" s="342"/>
      <c r="CK112" s="342"/>
      <c r="CL112" s="342"/>
      <c r="CO112" s="342"/>
      <c r="CP112" s="342"/>
      <c r="CQ112" s="342"/>
      <c r="CT112" s="342"/>
      <c r="CU112" s="342"/>
      <c r="CV112" s="342"/>
      <c r="CY112" s="342"/>
      <c r="CZ112" s="342"/>
      <c r="DA112" s="342"/>
      <c r="DD112" s="342"/>
      <c r="DE112" s="342"/>
      <c r="DF112" s="342"/>
      <c r="DI112" s="342"/>
      <c r="DJ112" s="342"/>
      <c r="DK112" s="342"/>
      <c r="DN112" s="342"/>
      <c r="DO112" s="342"/>
      <c r="DP112" s="342"/>
      <c r="DS112" s="342"/>
      <c r="DT112" s="342"/>
      <c r="DU112" s="342"/>
      <c r="DX112" s="342"/>
      <c r="DY112" s="342"/>
      <c r="DZ112" s="342"/>
      <c r="EC112" s="342"/>
      <c r="ED112" s="342"/>
      <c r="EE112" s="342"/>
      <c r="EH112" s="342"/>
      <c r="EI112" s="342"/>
      <c r="EJ112" s="342"/>
      <c r="EM112" s="342"/>
      <c r="EN112" s="342"/>
      <c r="EO112" s="342"/>
      <c r="ER112" s="342"/>
      <c r="ES112" s="342"/>
      <c r="ET112" s="342"/>
      <c r="EW112" s="342"/>
      <c r="EX112" s="342"/>
      <c r="EY112" s="342"/>
      <c r="FB112" s="342"/>
      <c r="FC112" s="342"/>
      <c r="FD112" s="342"/>
      <c r="FG112" s="342"/>
      <c r="FH112" s="342"/>
      <c r="FI112" s="342"/>
      <c r="FL112" s="342"/>
      <c r="FM112" s="342"/>
      <c r="FN112" s="342"/>
      <c r="FQ112" s="342"/>
      <c r="FR112" s="342"/>
      <c r="FS112" s="342"/>
      <c r="FV112" s="342"/>
      <c r="FW112" s="342"/>
      <c r="FX112" s="342"/>
      <c r="GA112" s="342"/>
      <c r="GB112" s="342"/>
      <c r="GC112" s="342"/>
      <c r="GF112" s="342"/>
      <c r="GG112" s="342"/>
      <c r="GH112" s="342"/>
      <c r="GK112" s="342"/>
      <c r="GL112" s="342"/>
      <c r="GM112" s="342"/>
      <c r="GP112" s="342"/>
      <c r="GQ112" s="342"/>
      <c r="GR112" s="342"/>
      <c r="GU112" s="342"/>
      <c r="GV112" s="342"/>
      <c r="GW112" s="342"/>
    </row>
    <row r="113" customFormat="false" ht="21" hidden="true" customHeight="true" outlineLevel="0" collapsed="false">
      <c r="C113" s="342"/>
      <c r="D113" s="342"/>
      <c r="E113" s="342"/>
      <c r="F113" s="281"/>
      <c r="H113" s="342"/>
      <c r="I113" s="342"/>
      <c r="J113" s="342"/>
      <c r="K113" s="281"/>
      <c r="M113" s="342"/>
      <c r="N113" s="342"/>
      <c r="O113" s="342"/>
      <c r="P113" s="281"/>
      <c r="Q113" s="279"/>
      <c r="R113" s="342"/>
      <c r="S113" s="342"/>
      <c r="T113" s="342"/>
      <c r="U113" s="281"/>
      <c r="V113" s="281"/>
      <c r="W113" s="342"/>
      <c r="X113" s="342"/>
      <c r="Y113" s="342"/>
      <c r="Z113" s="281"/>
      <c r="AA113" s="279"/>
      <c r="AB113" s="342"/>
      <c r="AC113" s="342"/>
      <c r="AD113" s="342"/>
      <c r="AE113" s="281"/>
      <c r="AG113" s="342"/>
      <c r="AH113" s="342"/>
      <c r="AI113" s="342"/>
      <c r="AJ113" s="281"/>
      <c r="AK113" s="279"/>
      <c r="AL113" s="342"/>
      <c r="AM113" s="342"/>
      <c r="AN113" s="342"/>
      <c r="AO113" s="281"/>
      <c r="AP113" s="281"/>
      <c r="AQ113" s="342"/>
      <c r="AR113" s="342"/>
      <c r="AS113" s="342"/>
      <c r="AT113" s="281"/>
      <c r="AU113" s="279"/>
      <c r="AV113" s="342"/>
      <c r="AW113" s="342"/>
      <c r="AX113" s="342"/>
      <c r="AY113" s="281"/>
      <c r="BA113" s="342"/>
      <c r="BB113" s="342"/>
      <c r="BC113" s="342"/>
      <c r="BD113" s="281"/>
      <c r="BE113" s="279"/>
      <c r="BF113" s="342"/>
      <c r="BG113" s="342"/>
      <c r="BH113" s="342"/>
      <c r="BI113" s="281"/>
      <c r="BJ113" s="281"/>
      <c r="BK113" s="342"/>
      <c r="BL113" s="342"/>
      <c r="BM113" s="342"/>
      <c r="BN113" s="281"/>
      <c r="BO113" s="279"/>
      <c r="BP113" s="342"/>
      <c r="BQ113" s="342"/>
      <c r="BR113" s="342"/>
      <c r="BS113" s="281"/>
      <c r="BU113" s="342"/>
      <c r="BV113" s="342"/>
      <c r="BW113" s="342"/>
      <c r="BX113" s="281"/>
      <c r="BY113" s="279"/>
      <c r="BZ113" s="342"/>
      <c r="CA113" s="342"/>
      <c r="CB113" s="342"/>
      <c r="CC113" s="281"/>
      <c r="CD113" s="281"/>
      <c r="CE113" s="342"/>
      <c r="CF113" s="342"/>
      <c r="CG113" s="342"/>
      <c r="CH113" s="281"/>
      <c r="CI113" s="279"/>
      <c r="CJ113" s="342"/>
      <c r="CK113" s="342"/>
      <c r="CL113" s="342"/>
      <c r="CM113" s="281"/>
      <c r="CO113" s="342"/>
      <c r="CP113" s="342"/>
      <c r="CQ113" s="342"/>
      <c r="CR113" s="281"/>
      <c r="CS113" s="279"/>
      <c r="CT113" s="342"/>
      <c r="CU113" s="342"/>
      <c r="CV113" s="342"/>
      <c r="CW113" s="281"/>
      <c r="CX113" s="281"/>
      <c r="CY113" s="342"/>
      <c r="CZ113" s="342"/>
      <c r="DA113" s="342"/>
      <c r="DB113" s="281"/>
      <c r="DC113" s="279"/>
      <c r="DD113" s="342"/>
      <c r="DE113" s="342"/>
      <c r="DF113" s="342"/>
      <c r="DG113" s="281"/>
      <c r="DI113" s="342"/>
      <c r="DJ113" s="342"/>
      <c r="DK113" s="342"/>
      <c r="DL113" s="281"/>
      <c r="DM113" s="279"/>
      <c r="DN113" s="342"/>
      <c r="DO113" s="342"/>
      <c r="DP113" s="342"/>
      <c r="DQ113" s="281"/>
      <c r="DR113" s="281"/>
      <c r="DS113" s="342"/>
      <c r="DT113" s="342"/>
      <c r="DU113" s="342"/>
      <c r="DV113" s="281"/>
      <c r="DW113" s="279"/>
      <c r="DX113" s="342"/>
      <c r="DY113" s="342"/>
      <c r="DZ113" s="342"/>
      <c r="EA113" s="281"/>
      <c r="EC113" s="342"/>
      <c r="ED113" s="342"/>
      <c r="EE113" s="342"/>
      <c r="EF113" s="281"/>
      <c r="EG113" s="279"/>
      <c r="EH113" s="342"/>
      <c r="EI113" s="342"/>
      <c r="EJ113" s="342"/>
      <c r="EK113" s="281"/>
      <c r="EL113" s="281"/>
      <c r="EM113" s="342"/>
      <c r="EN113" s="342"/>
      <c r="EO113" s="342"/>
      <c r="EP113" s="281"/>
      <c r="EQ113" s="279"/>
      <c r="ER113" s="342"/>
      <c r="ES113" s="342"/>
      <c r="ET113" s="342"/>
      <c r="EU113" s="281"/>
      <c r="EW113" s="342"/>
      <c r="EX113" s="342"/>
      <c r="EY113" s="342"/>
      <c r="EZ113" s="281"/>
      <c r="FA113" s="279"/>
      <c r="FB113" s="342"/>
      <c r="FC113" s="342"/>
      <c r="FD113" s="342"/>
      <c r="FE113" s="281"/>
      <c r="FF113" s="281"/>
      <c r="FG113" s="342"/>
      <c r="FH113" s="342"/>
      <c r="FI113" s="342"/>
      <c r="FJ113" s="281"/>
      <c r="FK113" s="279"/>
      <c r="FL113" s="342"/>
      <c r="FM113" s="342"/>
      <c r="FN113" s="342"/>
      <c r="FO113" s="281"/>
      <c r="FQ113" s="342"/>
      <c r="FR113" s="342"/>
      <c r="FS113" s="342"/>
      <c r="FT113" s="281"/>
      <c r="FU113" s="279"/>
      <c r="FV113" s="342"/>
      <c r="FW113" s="342"/>
      <c r="FX113" s="342"/>
      <c r="FY113" s="281"/>
      <c r="FZ113" s="281"/>
      <c r="GA113" s="342"/>
      <c r="GB113" s="342"/>
      <c r="GC113" s="342"/>
      <c r="GD113" s="281"/>
      <c r="GE113" s="279"/>
      <c r="GF113" s="342"/>
      <c r="GG113" s="342"/>
      <c r="GH113" s="342"/>
      <c r="GI113" s="281"/>
      <c r="GK113" s="342"/>
      <c r="GL113" s="342"/>
      <c r="GM113" s="342"/>
      <c r="GN113" s="281"/>
      <c r="GO113" s="279"/>
      <c r="GP113" s="342"/>
      <c r="GQ113" s="342"/>
      <c r="GR113" s="342"/>
      <c r="GS113" s="281"/>
      <c r="GT113" s="281"/>
      <c r="GU113" s="342"/>
      <c r="GV113" s="342"/>
      <c r="GW113" s="342"/>
      <c r="GX113" s="281"/>
    </row>
    <row r="114" customFormat="false" ht="15" hidden="true" customHeight="true" outlineLevel="0" collapsed="false">
      <c r="C114" s="342"/>
      <c r="D114" s="342"/>
      <c r="E114" s="342"/>
      <c r="F114" s="298"/>
      <c r="H114" s="342"/>
      <c r="I114" s="342"/>
      <c r="J114" s="342"/>
      <c r="K114" s="298"/>
      <c r="M114" s="342"/>
      <c r="N114" s="342"/>
      <c r="O114" s="342"/>
      <c r="P114" s="298"/>
      <c r="Q114" s="296"/>
      <c r="R114" s="342"/>
      <c r="S114" s="342"/>
      <c r="T114" s="342"/>
      <c r="U114" s="298"/>
      <c r="V114" s="298"/>
      <c r="W114" s="342"/>
      <c r="X114" s="342"/>
      <c r="Y114" s="342"/>
      <c r="Z114" s="298"/>
      <c r="AA114" s="296"/>
      <c r="AB114" s="342"/>
      <c r="AC114" s="342"/>
      <c r="AD114" s="342"/>
      <c r="AE114" s="298"/>
      <c r="AG114" s="342"/>
      <c r="AH114" s="342"/>
      <c r="AI114" s="342"/>
      <c r="AJ114" s="298"/>
      <c r="AK114" s="296"/>
      <c r="AL114" s="342"/>
      <c r="AM114" s="342"/>
      <c r="AN114" s="342"/>
      <c r="AO114" s="298"/>
      <c r="AP114" s="298"/>
      <c r="AQ114" s="342"/>
      <c r="AR114" s="342"/>
      <c r="AS114" s="342"/>
      <c r="AT114" s="298"/>
      <c r="AU114" s="296"/>
      <c r="AV114" s="342"/>
      <c r="AW114" s="342"/>
      <c r="AX114" s="342"/>
      <c r="AY114" s="298"/>
      <c r="BA114" s="342"/>
      <c r="BB114" s="342"/>
      <c r="BC114" s="342"/>
      <c r="BD114" s="298"/>
      <c r="BE114" s="296"/>
      <c r="BF114" s="342"/>
      <c r="BG114" s="342"/>
      <c r="BH114" s="342"/>
      <c r="BI114" s="298"/>
      <c r="BJ114" s="298"/>
      <c r="BK114" s="342"/>
      <c r="BL114" s="342"/>
      <c r="BM114" s="342"/>
      <c r="BN114" s="298"/>
      <c r="BO114" s="296"/>
      <c r="BP114" s="342"/>
      <c r="BQ114" s="342"/>
      <c r="BR114" s="342"/>
      <c r="BS114" s="298"/>
      <c r="BU114" s="342"/>
      <c r="BV114" s="342"/>
      <c r="BW114" s="342"/>
      <c r="BX114" s="298"/>
      <c r="BY114" s="296"/>
      <c r="BZ114" s="342"/>
      <c r="CA114" s="342"/>
      <c r="CB114" s="342"/>
      <c r="CC114" s="298"/>
      <c r="CD114" s="298"/>
      <c r="CE114" s="342"/>
      <c r="CF114" s="342"/>
      <c r="CG114" s="342"/>
      <c r="CH114" s="298"/>
      <c r="CI114" s="296"/>
      <c r="CJ114" s="342"/>
      <c r="CK114" s="342"/>
      <c r="CL114" s="342"/>
      <c r="CM114" s="298"/>
      <c r="CO114" s="342"/>
      <c r="CP114" s="342"/>
      <c r="CQ114" s="342"/>
      <c r="CR114" s="298"/>
      <c r="CS114" s="296"/>
      <c r="CT114" s="342"/>
      <c r="CU114" s="342"/>
      <c r="CV114" s="342"/>
      <c r="CW114" s="298"/>
      <c r="CX114" s="298"/>
      <c r="CY114" s="342"/>
      <c r="CZ114" s="342"/>
      <c r="DA114" s="342"/>
      <c r="DB114" s="298"/>
      <c r="DC114" s="296"/>
      <c r="DD114" s="342"/>
      <c r="DE114" s="342"/>
      <c r="DF114" s="342"/>
      <c r="DG114" s="298"/>
      <c r="DI114" s="342"/>
      <c r="DJ114" s="342"/>
      <c r="DK114" s="342"/>
      <c r="DL114" s="298"/>
      <c r="DM114" s="296"/>
      <c r="DN114" s="342"/>
      <c r="DO114" s="342"/>
      <c r="DP114" s="342"/>
      <c r="DQ114" s="298"/>
      <c r="DR114" s="298"/>
      <c r="DS114" s="342"/>
      <c r="DT114" s="342"/>
      <c r="DU114" s="342"/>
      <c r="DV114" s="298"/>
      <c r="DW114" s="296"/>
      <c r="DX114" s="342"/>
      <c r="DY114" s="342"/>
      <c r="DZ114" s="342"/>
      <c r="EA114" s="298"/>
      <c r="EC114" s="342"/>
      <c r="ED114" s="342"/>
      <c r="EE114" s="342"/>
      <c r="EF114" s="298"/>
      <c r="EG114" s="296"/>
      <c r="EH114" s="342"/>
      <c r="EI114" s="342"/>
      <c r="EJ114" s="342"/>
      <c r="EK114" s="298"/>
      <c r="EL114" s="298"/>
      <c r="EM114" s="342"/>
      <c r="EN114" s="342"/>
      <c r="EO114" s="342"/>
      <c r="EP114" s="298"/>
      <c r="EQ114" s="296"/>
      <c r="ER114" s="342"/>
      <c r="ES114" s="342"/>
      <c r="ET114" s="342"/>
      <c r="EU114" s="298"/>
      <c r="EW114" s="342"/>
      <c r="EX114" s="342"/>
      <c r="EY114" s="342"/>
      <c r="EZ114" s="298"/>
      <c r="FA114" s="296"/>
      <c r="FB114" s="342"/>
      <c r="FC114" s="342"/>
      <c r="FD114" s="342"/>
      <c r="FE114" s="298"/>
      <c r="FF114" s="298"/>
      <c r="FG114" s="342"/>
      <c r="FH114" s="342"/>
      <c r="FI114" s="342"/>
      <c r="FJ114" s="298"/>
      <c r="FK114" s="296"/>
      <c r="FL114" s="342"/>
      <c r="FM114" s="342"/>
      <c r="FN114" s="342"/>
      <c r="FO114" s="298"/>
      <c r="FQ114" s="342"/>
      <c r="FR114" s="342"/>
      <c r="FS114" s="342"/>
      <c r="FT114" s="298"/>
      <c r="FU114" s="296"/>
      <c r="FV114" s="342"/>
      <c r="FW114" s="342"/>
      <c r="FX114" s="342"/>
      <c r="FY114" s="298"/>
      <c r="FZ114" s="298"/>
      <c r="GA114" s="342"/>
      <c r="GB114" s="342"/>
      <c r="GC114" s="342"/>
      <c r="GD114" s="298"/>
      <c r="GE114" s="296"/>
      <c r="GF114" s="342"/>
      <c r="GG114" s="342"/>
      <c r="GH114" s="342"/>
      <c r="GI114" s="298"/>
      <c r="GK114" s="342"/>
      <c r="GL114" s="342"/>
      <c r="GM114" s="342"/>
      <c r="GN114" s="298"/>
      <c r="GO114" s="296"/>
      <c r="GP114" s="342"/>
      <c r="GQ114" s="342"/>
      <c r="GR114" s="342"/>
      <c r="GS114" s="298"/>
      <c r="GT114" s="298"/>
      <c r="GU114" s="342"/>
      <c r="GV114" s="342"/>
      <c r="GW114" s="342"/>
      <c r="GX114" s="298"/>
    </row>
    <row r="116" customFormat="false" ht="15" hidden="true" customHeight="true" outlineLevel="0" collapsed="false">
      <c r="C116" s="344"/>
      <c r="D116" s="344"/>
      <c r="E116" s="344"/>
      <c r="F116" s="344"/>
      <c r="H116" s="344"/>
      <c r="I116" s="344"/>
      <c r="J116" s="344"/>
      <c r="K116" s="344"/>
      <c r="M116" s="344"/>
      <c r="N116" s="344"/>
      <c r="O116" s="344"/>
      <c r="P116" s="344"/>
      <c r="Q116" s="345"/>
      <c r="R116" s="344"/>
      <c r="S116" s="344"/>
      <c r="T116" s="344"/>
      <c r="U116" s="344"/>
      <c r="V116" s="342"/>
      <c r="W116" s="344"/>
      <c r="X116" s="344"/>
      <c r="Y116" s="344"/>
      <c r="Z116" s="344"/>
      <c r="AA116" s="345"/>
      <c r="AB116" s="344"/>
      <c r="AC116" s="344"/>
      <c r="AD116" s="344"/>
      <c r="AE116" s="344"/>
      <c r="AG116" s="344"/>
      <c r="AH116" s="344"/>
      <c r="AI116" s="344"/>
      <c r="AJ116" s="344"/>
      <c r="AK116" s="345"/>
      <c r="AL116" s="344"/>
      <c r="AM116" s="344"/>
      <c r="AN116" s="344"/>
      <c r="AO116" s="344"/>
      <c r="AP116" s="342"/>
      <c r="AQ116" s="344"/>
      <c r="AR116" s="344"/>
      <c r="AS116" s="344"/>
      <c r="AT116" s="344"/>
      <c r="AU116" s="345"/>
      <c r="AV116" s="344"/>
      <c r="AW116" s="344"/>
      <c r="AX116" s="344"/>
      <c r="AY116" s="344"/>
      <c r="BA116" s="344"/>
      <c r="BB116" s="344"/>
      <c r="BC116" s="344"/>
      <c r="BD116" s="344"/>
      <c r="BE116" s="345"/>
      <c r="BF116" s="344"/>
      <c r="BG116" s="344"/>
      <c r="BH116" s="344"/>
      <c r="BI116" s="344"/>
      <c r="BJ116" s="342"/>
      <c r="BK116" s="344"/>
      <c r="BL116" s="344"/>
      <c r="BM116" s="344"/>
      <c r="BN116" s="344"/>
      <c r="BO116" s="345"/>
      <c r="BP116" s="344"/>
      <c r="BQ116" s="344"/>
      <c r="BR116" s="344"/>
      <c r="BS116" s="344"/>
      <c r="BU116" s="344"/>
      <c r="BV116" s="344"/>
      <c r="BW116" s="344"/>
      <c r="BX116" s="344"/>
      <c r="BY116" s="345"/>
      <c r="BZ116" s="344"/>
      <c r="CA116" s="344"/>
      <c r="CB116" s="344"/>
      <c r="CC116" s="344"/>
      <c r="CD116" s="342"/>
      <c r="CE116" s="344"/>
      <c r="CF116" s="344"/>
      <c r="CG116" s="344"/>
      <c r="CH116" s="344"/>
      <c r="CI116" s="345"/>
      <c r="CJ116" s="344"/>
      <c r="CK116" s="344"/>
      <c r="CL116" s="344"/>
      <c r="CM116" s="344"/>
      <c r="CO116" s="344"/>
      <c r="CP116" s="344"/>
      <c r="CQ116" s="344"/>
      <c r="CR116" s="344"/>
      <c r="CS116" s="345"/>
      <c r="CT116" s="344"/>
      <c r="CU116" s="344"/>
      <c r="CV116" s="344"/>
      <c r="CW116" s="344"/>
      <c r="CX116" s="342"/>
      <c r="CY116" s="344"/>
      <c r="CZ116" s="344"/>
      <c r="DA116" s="344"/>
      <c r="DB116" s="344"/>
      <c r="DC116" s="345"/>
      <c r="DD116" s="344"/>
      <c r="DE116" s="344"/>
      <c r="DF116" s="344"/>
      <c r="DG116" s="344"/>
      <c r="DI116" s="344"/>
      <c r="DJ116" s="344"/>
      <c r="DK116" s="344"/>
      <c r="DL116" s="344"/>
      <c r="DM116" s="345"/>
      <c r="DN116" s="344"/>
      <c r="DO116" s="344"/>
      <c r="DP116" s="344"/>
      <c r="DQ116" s="344"/>
      <c r="DR116" s="342"/>
      <c r="DS116" s="344"/>
      <c r="DT116" s="344"/>
      <c r="DU116" s="344"/>
      <c r="DV116" s="344"/>
      <c r="DW116" s="345"/>
      <c r="DX116" s="344"/>
      <c r="DY116" s="344"/>
      <c r="DZ116" s="344"/>
      <c r="EA116" s="344"/>
      <c r="EC116" s="344"/>
      <c r="ED116" s="344"/>
      <c r="EE116" s="344"/>
      <c r="EF116" s="344"/>
      <c r="EG116" s="345"/>
      <c r="EH116" s="344"/>
      <c r="EI116" s="344"/>
      <c r="EJ116" s="344"/>
      <c r="EK116" s="344"/>
      <c r="EL116" s="342"/>
      <c r="EM116" s="344"/>
      <c r="EN116" s="344"/>
      <c r="EO116" s="344"/>
      <c r="EP116" s="344"/>
      <c r="EQ116" s="345"/>
      <c r="ER116" s="344"/>
      <c r="ES116" s="344"/>
      <c r="ET116" s="344"/>
      <c r="EU116" s="344"/>
      <c r="EW116" s="344"/>
      <c r="EX116" s="344"/>
      <c r="EY116" s="344"/>
      <c r="EZ116" s="344"/>
      <c r="FA116" s="345"/>
      <c r="FB116" s="344"/>
      <c r="FC116" s="344"/>
      <c r="FD116" s="344"/>
      <c r="FE116" s="344"/>
      <c r="FF116" s="342"/>
      <c r="FG116" s="344"/>
      <c r="FH116" s="344"/>
      <c r="FI116" s="344"/>
      <c r="FJ116" s="344"/>
      <c r="FK116" s="345"/>
      <c r="FL116" s="344"/>
      <c r="FM116" s="344"/>
      <c r="FN116" s="344"/>
      <c r="FO116" s="344"/>
      <c r="FQ116" s="344"/>
      <c r="FR116" s="344"/>
      <c r="FS116" s="344"/>
      <c r="FT116" s="344"/>
      <c r="FU116" s="345"/>
      <c r="FV116" s="344"/>
      <c r="FW116" s="344"/>
      <c r="FX116" s="344"/>
      <c r="FY116" s="344"/>
      <c r="FZ116" s="342"/>
      <c r="GA116" s="344"/>
      <c r="GB116" s="344"/>
      <c r="GC116" s="344"/>
      <c r="GD116" s="344"/>
      <c r="GE116" s="345"/>
      <c r="GF116" s="344"/>
      <c r="GG116" s="344"/>
      <c r="GH116" s="344"/>
      <c r="GI116" s="344"/>
      <c r="GK116" s="344"/>
      <c r="GL116" s="344"/>
      <c r="GM116" s="344"/>
      <c r="GN116" s="344"/>
      <c r="GO116" s="345"/>
      <c r="GP116" s="344"/>
      <c r="GQ116" s="344"/>
      <c r="GR116" s="344"/>
      <c r="GS116" s="344"/>
      <c r="GT116" s="342"/>
      <c r="GU116" s="344"/>
      <c r="GV116" s="344"/>
      <c r="GW116" s="344"/>
      <c r="GX116" s="344"/>
    </row>
    <row r="117" customFormat="false" ht="15" hidden="true" customHeight="true" outlineLevel="0" collapsed="false">
      <c r="C117" s="342"/>
      <c r="D117" s="342"/>
      <c r="E117" s="342"/>
      <c r="H117" s="342"/>
      <c r="I117" s="342"/>
      <c r="J117" s="342"/>
      <c r="M117" s="342"/>
      <c r="N117" s="342"/>
      <c r="O117" s="342"/>
      <c r="R117" s="342"/>
      <c r="S117" s="342"/>
      <c r="T117" s="342"/>
      <c r="W117" s="342"/>
      <c r="X117" s="342"/>
      <c r="Y117" s="342"/>
      <c r="AB117" s="342"/>
      <c r="AC117" s="342"/>
      <c r="AD117" s="342"/>
      <c r="AG117" s="342"/>
      <c r="AH117" s="342"/>
      <c r="AI117" s="342"/>
      <c r="AL117" s="342"/>
      <c r="AM117" s="342"/>
      <c r="AN117" s="342"/>
      <c r="AQ117" s="342"/>
      <c r="AR117" s="342"/>
      <c r="AS117" s="342"/>
      <c r="AV117" s="342"/>
      <c r="AW117" s="342"/>
      <c r="AX117" s="342"/>
      <c r="BA117" s="342"/>
      <c r="BB117" s="342"/>
      <c r="BC117" s="342"/>
      <c r="BF117" s="342"/>
      <c r="BG117" s="342"/>
      <c r="BH117" s="342"/>
      <c r="BK117" s="342"/>
      <c r="BL117" s="342"/>
      <c r="BM117" s="342"/>
      <c r="BP117" s="342"/>
      <c r="BQ117" s="342"/>
      <c r="BR117" s="342"/>
      <c r="BU117" s="342"/>
      <c r="BV117" s="342"/>
      <c r="BW117" s="342"/>
      <c r="BZ117" s="342"/>
      <c r="CA117" s="342"/>
      <c r="CB117" s="342"/>
      <c r="CE117" s="342"/>
      <c r="CF117" s="342"/>
      <c r="CG117" s="342"/>
      <c r="CJ117" s="342"/>
      <c r="CK117" s="342"/>
      <c r="CL117" s="342"/>
      <c r="CO117" s="342"/>
      <c r="CP117" s="342"/>
      <c r="CQ117" s="342"/>
      <c r="CT117" s="342"/>
      <c r="CU117" s="342"/>
      <c r="CV117" s="342"/>
      <c r="CY117" s="342"/>
      <c r="CZ117" s="342"/>
      <c r="DA117" s="342"/>
      <c r="DD117" s="342"/>
      <c r="DE117" s="342"/>
      <c r="DF117" s="342"/>
      <c r="DI117" s="342"/>
      <c r="DJ117" s="342"/>
      <c r="DK117" s="342"/>
      <c r="DN117" s="342"/>
      <c r="DO117" s="342"/>
      <c r="DP117" s="342"/>
      <c r="DS117" s="342"/>
      <c r="DT117" s="342"/>
      <c r="DU117" s="342"/>
      <c r="DX117" s="342"/>
      <c r="DY117" s="342"/>
      <c r="DZ117" s="342"/>
      <c r="EC117" s="342"/>
      <c r="ED117" s="342"/>
      <c r="EE117" s="342"/>
      <c r="EH117" s="342"/>
      <c r="EI117" s="342"/>
      <c r="EJ117" s="342"/>
      <c r="EM117" s="342"/>
      <c r="EN117" s="342"/>
      <c r="EO117" s="342"/>
      <c r="ER117" s="342"/>
      <c r="ES117" s="342"/>
      <c r="ET117" s="342"/>
      <c r="EW117" s="342"/>
      <c r="EX117" s="342"/>
      <c r="EY117" s="342"/>
      <c r="FB117" s="342"/>
      <c r="FC117" s="342"/>
      <c r="FD117" s="342"/>
      <c r="FG117" s="342"/>
      <c r="FH117" s="342"/>
      <c r="FI117" s="342"/>
      <c r="FL117" s="342"/>
      <c r="FM117" s="342"/>
      <c r="FN117" s="342"/>
      <c r="FQ117" s="342"/>
      <c r="FR117" s="342"/>
      <c r="FS117" s="342"/>
      <c r="FV117" s="342"/>
      <c r="FW117" s="342"/>
      <c r="FX117" s="342"/>
      <c r="GA117" s="342"/>
      <c r="GB117" s="342"/>
      <c r="GC117" s="342"/>
      <c r="GF117" s="342"/>
      <c r="GG117" s="342"/>
      <c r="GH117" s="342"/>
      <c r="GK117" s="342"/>
      <c r="GL117" s="342"/>
      <c r="GM117" s="342"/>
      <c r="GP117" s="342"/>
      <c r="GQ117" s="342"/>
      <c r="GR117" s="342"/>
      <c r="GU117" s="342"/>
      <c r="GV117" s="342"/>
      <c r="GW117" s="342"/>
    </row>
    <row r="118" customFormat="false" ht="15" hidden="true" customHeight="true" outlineLevel="0" collapsed="false">
      <c r="C118" s="342"/>
      <c r="D118" s="342"/>
      <c r="E118" s="342"/>
      <c r="H118" s="342"/>
      <c r="I118" s="342"/>
      <c r="J118" s="342"/>
      <c r="M118" s="342"/>
      <c r="N118" s="342"/>
      <c r="O118" s="342"/>
      <c r="R118" s="342"/>
      <c r="S118" s="342"/>
      <c r="T118" s="342"/>
      <c r="W118" s="342"/>
      <c r="X118" s="342"/>
      <c r="Y118" s="342"/>
      <c r="AB118" s="342"/>
      <c r="AC118" s="342"/>
      <c r="AD118" s="342"/>
      <c r="AG118" s="342"/>
      <c r="AH118" s="342"/>
      <c r="AI118" s="342"/>
      <c r="AL118" s="342"/>
      <c r="AM118" s="342"/>
      <c r="AN118" s="342"/>
      <c r="AQ118" s="342"/>
      <c r="AR118" s="342"/>
      <c r="AS118" s="342"/>
      <c r="AV118" s="342"/>
      <c r="AW118" s="342"/>
      <c r="AX118" s="342"/>
      <c r="BA118" s="342"/>
      <c r="BB118" s="342"/>
      <c r="BC118" s="342"/>
      <c r="BF118" s="342"/>
      <c r="BG118" s="342"/>
      <c r="BH118" s="342"/>
      <c r="BK118" s="342"/>
      <c r="BL118" s="342"/>
      <c r="BM118" s="342"/>
      <c r="BP118" s="342"/>
      <c r="BQ118" s="342"/>
      <c r="BR118" s="342"/>
      <c r="BU118" s="342"/>
      <c r="BV118" s="342"/>
      <c r="BW118" s="342"/>
      <c r="BZ118" s="342"/>
      <c r="CA118" s="342"/>
      <c r="CB118" s="342"/>
      <c r="CE118" s="342"/>
      <c r="CF118" s="342"/>
      <c r="CG118" s="342"/>
      <c r="CJ118" s="342"/>
      <c r="CK118" s="342"/>
      <c r="CL118" s="342"/>
      <c r="CO118" s="342"/>
      <c r="CP118" s="342"/>
      <c r="CQ118" s="342"/>
      <c r="CT118" s="342"/>
      <c r="CU118" s="342"/>
      <c r="CV118" s="342"/>
      <c r="CY118" s="342"/>
      <c r="CZ118" s="342"/>
      <c r="DA118" s="342"/>
      <c r="DD118" s="342"/>
      <c r="DE118" s="342"/>
      <c r="DF118" s="342"/>
      <c r="DI118" s="342"/>
      <c r="DJ118" s="342"/>
      <c r="DK118" s="342"/>
      <c r="DN118" s="342"/>
      <c r="DO118" s="342"/>
      <c r="DP118" s="342"/>
      <c r="DS118" s="342"/>
      <c r="DT118" s="342"/>
      <c r="DU118" s="342"/>
      <c r="DX118" s="342"/>
      <c r="DY118" s="342"/>
      <c r="DZ118" s="342"/>
      <c r="EC118" s="342"/>
      <c r="ED118" s="342"/>
      <c r="EE118" s="342"/>
      <c r="EH118" s="342"/>
      <c r="EI118" s="342"/>
      <c r="EJ118" s="342"/>
      <c r="EM118" s="342"/>
      <c r="EN118" s="342"/>
      <c r="EO118" s="342"/>
      <c r="ER118" s="342"/>
      <c r="ES118" s="342"/>
      <c r="ET118" s="342"/>
      <c r="EW118" s="342"/>
      <c r="EX118" s="342"/>
      <c r="EY118" s="342"/>
      <c r="FB118" s="342"/>
      <c r="FC118" s="342"/>
      <c r="FD118" s="342"/>
      <c r="FG118" s="342"/>
      <c r="FH118" s="342"/>
      <c r="FI118" s="342"/>
      <c r="FL118" s="342"/>
      <c r="FM118" s="342"/>
      <c r="FN118" s="342"/>
      <c r="FQ118" s="342"/>
      <c r="FR118" s="342"/>
      <c r="FS118" s="342"/>
      <c r="FV118" s="342"/>
      <c r="FW118" s="342"/>
      <c r="FX118" s="342"/>
      <c r="GA118" s="342"/>
      <c r="GB118" s="342"/>
      <c r="GC118" s="342"/>
      <c r="GF118" s="342"/>
      <c r="GG118" s="342"/>
      <c r="GH118" s="342"/>
      <c r="GK118" s="342"/>
      <c r="GL118" s="342"/>
      <c r="GM118" s="342"/>
      <c r="GP118" s="342"/>
      <c r="GQ118" s="342"/>
      <c r="GR118" s="342"/>
      <c r="GU118" s="342"/>
      <c r="GV118" s="342"/>
      <c r="GW118" s="342"/>
    </row>
    <row r="119" customFormat="false" ht="15" hidden="true" customHeight="true" outlineLevel="0" collapsed="false">
      <c r="C119" s="342"/>
      <c r="D119" s="342"/>
      <c r="E119" s="342"/>
      <c r="H119" s="342"/>
      <c r="I119" s="342"/>
      <c r="J119" s="342"/>
      <c r="M119" s="342"/>
      <c r="N119" s="342"/>
      <c r="O119" s="342"/>
      <c r="R119" s="342"/>
      <c r="S119" s="342"/>
      <c r="T119" s="342"/>
      <c r="W119" s="342"/>
      <c r="X119" s="342"/>
      <c r="Y119" s="342"/>
      <c r="AB119" s="342"/>
      <c r="AC119" s="342"/>
      <c r="AD119" s="342"/>
      <c r="AG119" s="342"/>
      <c r="AH119" s="342"/>
      <c r="AI119" s="342"/>
      <c r="AL119" s="342"/>
      <c r="AM119" s="342"/>
      <c r="AN119" s="342"/>
      <c r="AQ119" s="342"/>
      <c r="AR119" s="342"/>
      <c r="AS119" s="342"/>
      <c r="AV119" s="342"/>
      <c r="AW119" s="342"/>
      <c r="AX119" s="342"/>
      <c r="BA119" s="342"/>
      <c r="BB119" s="342"/>
      <c r="BC119" s="342"/>
      <c r="BF119" s="342"/>
      <c r="BG119" s="342"/>
      <c r="BH119" s="342"/>
      <c r="BK119" s="342"/>
      <c r="BL119" s="342"/>
      <c r="BM119" s="342"/>
      <c r="BP119" s="342"/>
      <c r="BQ119" s="342"/>
      <c r="BR119" s="342"/>
      <c r="BU119" s="342"/>
      <c r="BV119" s="342"/>
      <c r="BW119" s="342"/>
      <c r="BZ119" s="342"/>
      <c r="CA119" s="342"/>
      <c r="CB119" s="342"/>
      <c r="CE119" s="342"/>
      <c r="CF119" s="342"/>
      <c r="CG119" s="342"/>
      <c r="CJ119" s="342"/>
      <c r="CK119" s="342"/>
      <c r="CL119" s="342"/>
      <c r="CO119" s="342"/>
      <c r="CP119" s="342"/>
      <c r="CQ119" s="342"/>
      <c r="CT119" s="342"/>
      <c r="CU119" s="342"/>
      <c r="CV119" s="342"/>
      <c r="CY119" s="342"/>
      <c r="CZ119" s="342"/>
      <c r="DA119" s="342"/>
      <c r="DD119" s="342"/>
      <c r="DE119" s="342"/>
      <c r="DF119" s="342"/>
      <c r="DI119" s="342"/>
      <c r="DJ119" s="342"/>
      <c r="DK119" s="342"/>
      <c r="DN119" s="342"/>
      <c r="DO119" s="342"/>
      <c r="DP119" s="342"/>
      <c r="DS119" s="342"/>
      <c r="DT119" s="342"/>
      <c r="DU119" s="342"/>
      <c r="DX119" s="342"/>
      <c r="DY119" s="342"/>
      <c r="DZ119" s="342"/>
      <c r="EC119" s="342"/>
      <c r="ED119" s="342"/>
      <c r="EE119" s="342"/>
      <c r="EH119" s="342"/>
      <c r="EI119" s="342"/>
      <c r="EJ119" s="342"/>
      <c r="EM119" s="342"/>
      <c r="EN119" s="342"/>
      <c r="EO119" s="342"/>
      <c r="ER119" s="342"/>
      <c r="ES119" s="342"/>
      <c r="ET119" s="342"/>
      <c r="EW119" s="342"/>
      <c r="EX119" s="342"/>
      <c r="EY119" s="342"/>
      <c r="FB119" s="342"/>
      <c r="FC119" s="342"/>
      <c r="FD119" s="342"/>
      <c r="FG119" s="342"/>
      <c r="FH119" s="342"/>
      <c r="FI119" s="342"/>
      <c r="FL119" s="342"/>
      <c r="FM119" s="342"/>
      <c r="FN119" s="342"/>
      <c r="FQ119" s="342"/>
      <c r="FR119" s="342"/>
      <c r="FS119" s="342"/>
      <c r="FV119" s="342"/>
      <c r="FW119" s="342"/>
      <c r="FX119" s="342"/>
      <c r="GA119" s="342"/>
      <c r="GB119" s="342"/>
      <c r="GC119" s="342"/>
      <c r="GF119" s="342"/>
      <c r="GG119" s="342"/>
      <c r="GH119" s="342"/>
      <c r="GK119" s="342"/>
      <c r="GL119" s="342"/>
      <c r="GM119" s="342"/>
      <c r="GP119" s="342"/>
      <c r="GQ119" s="342"/>
      <c r="GR119" s="342"/>
      <c r="GU119" s="342"/>
      <c r="GV119" s="342"/>
      <c r="GW119" s="342"/>
    </row>
    <row r="120" customFormat="false" ht="21" hidden="true" customHeight="true" outlineLevel="0" collapsed="false">
      <c r="C120" s="342"/>
      <c r="D120" s="342"/>
      <c r="E120" s="342"/>
      <c r="F120" s="281"/>
      <c r="H120" s="342"/>
      <c r="I120" s="342"/>
      <c r="J120" s="342"/>
      <c r="K120" s="281"/>
      <c r="M120" s="342"/>
      <c r="N120" s="342"/>
      <c r="O120" s="342"/>
      <c r="P120" s="281"/>
      <c r="Q120" s="279"/>
      <c r="R120" s="342"/>
      <c r="S120" s="342"/>
      <c r="T120" s="342"/>
      <c r="U120" s="281"/>
      <c r="V120" s="281"/>
      <c r="W120" s="342"/>
      <c r="X120" s="342"/>
      <c r="Y120" s="342"/>
      <c r="Z120" s="281"/>
      <c r="AA120" s="279"/>
      <c r="AB120" s="342"/>
      <c r="AC120" s="342"/>
      <c r="AD120" s="342"/>
      <c r="AE120" s="281"/>
      <c r="AG120" s="342"/>
      <c r="AH120" s="342"/>
      <c r="AI120" s="342"/>
      <c r="AJ120" s="281"/>
      <c r="AK120" s="279"/>
      <c r="AL120" s="342"/>
      <c r="AM120" s="342"/>
      <c r="AN120" s="342"/>
      <c r="AO120" s="281"/>
      <c r="AP120" s="281"/>
      <c r="AQ120" s="342"/>
      <c r="AR120" s="342"/>
      <c r="AS120" s="342"/>
      <c r="AT120" s="281"/>
      <c r="AU120" s="279"/>
      <c r="AV120" s="342"/>
      <c r="AW120" s="342"/>
      <c r="AX120" s="342"/>
      <c r="AY120" s="281"/>
      <c r="BA120" s="342"/>
      <c r="BB120" s="342"/>
      <c r="BC120" s="342"/>
      <c r="BD120" s="281"/>
      <c r="BE120" s="279"/>
      <c r="BF120" s="342"/>
      <c r="BG120" s="342"/>
      <c r="BH120" s="342"/>
      <c r="BI120" s="281"/>
      <c r="BJ120" s="281"/>
      <c r="BK120" s="342"/>
      <c r="BL120" s="342"/>
      <c r="BM120" s="342"/>
      <c r="BN120" s="281"/>
      <c r="BO120" s="279"/>
      <c r="BP120" s="342"/>
      <c r="BQ120" s="342"/>
      <c r="BR120" s="342"/>
      <c r="BS120" s="281"/>
      <c r="BU120" s="342"/>
      <c r="BV120" s="342"/>
      <c r="BW120" s="342"/>
      <c r="BX120" s="281"/>
      <c r="BY120" s="279"/>
      <c r="BZ120" s="342"/>
      <c r="CA120" s="342"/>
      <c r="CB120" s="342"/>
      <c r="CC120" s="281"/>
      <c r="CD120" s="281"/>
      <c r="CE120" s="342"/>
      <c r="CF120" s="342"/>
      <c r="CG120" s="342"/>
      <c r="CH120" s="281"/>
      <c r="CI120" s="279"/>
      <c r="CJ120" s="342"/>
      <c r="CK120" s="342"/>
      <c r="CL120" s="342"/>
      <c r="CM120" s="281"/>
      <c r="CO120" s="342"/>
      <c r="CP120" s="342"/>
      <c r="CQ120" s="342"/>
      <c r="CR120" s="281"/>
      <c r="CS120" s="279"/>
      <c r="CT120" s="342"/>
      <c r="CU120" s="342"/>
      <c r="CV120" s="342"/>
      <c r="CW120" s="281"/>
      <c r="CX120" s="281"/>
      <c r="CY120" s="342"/>
      <c r="CZ120" s="342"/>
      <c r="DA120" s="342"/>
      <c r="DB120" s="281"/>
      <c r="DC120" s="279"/>
      <c r="DD120" s="342"/>
      <c r="DE120" s="342"/>
      <c r="DF120" s="342"/>
      <c r="DG120" s="281"/>
      <c r="DI120" s="342"/>
      <c r="DJ120" s="342"/>
      <c r="DK120" s="342"/>
      <c r="DL120" s="281"/>
      <c r="DM120" s="279"/>
      <c r="DN120" s="342"/>
      <c r="DO120" s="342"/>
      <c r="DP120" s="342"/>
      <c r="DQ120" s="281"/>
      <c r="DR120" s="281"/>
      <c r="DS120" s="342"/>
      <c r="DT120" s="342"/>
      <c r="DU120" s="342"/>
      <c r="DV120" s="281"/>
      <c r="DW120" s="279"/>
      <c r="DX120" s="342"/>
      <c r="DY120" s="342"/>
      <c r="DZ120" s="342"/>
      <c r="EA120" s="281"/>
      <c r="EC120" s="342"/>
      <c r="ED120" s="342"/>
      <c r="EE120" s="342"/>
      <c r="EF120" s="281"/>
      <c r="EG120" s="279"/>
      <c r="EH120" s="342"/>
      <c r="EI120" s="342"/>
      <c r="EJ120" s="342"/>
      <c r="EK120" s="281"/>
      <c r="EL120" s="281"/>
      <c r="EM120" s="342"/>
      <c r="EN120" s="342"/>
      <c r="EO120" s="342"/>
      <c r="EP120" s="281"/>
      <c r="EQ120" s="279"/>
      <c r="ER120" s="342"/>
      <c r="ES120" s="342"/>
      <c r="ET120" s="342"/>
      <c r="EU120" s="281"/>
      <c r="EW120" s="342"/>
      <c r="EX120" s="342"/>
      <c r="EY120" s="342"/>
      <c r="EZ120" s="281"/>
      <c r="FA120" s="279"/>
      <c r="FB120" s="342"/>
      <c r="FC120" s="342"/>
      <c r="FD120" s="342"/>
      <c r="FE120" s="281"/>
      <c r="FF120" s="281"/>
      <c r="FG120" s="342"/>
      <c r="FH120" s="342"/>
      <c r="FI120" s="342"/>
      <c r="FJ120" s="281"/>
      <c r="FK120" s="279"/>
      <c r="FL120" s="342"/>
      <c r="FM120" s="342"/>
      <c r="FN120" s="342"/>
      <c r="FO120" s="281"/>
      <c r="FQ120" s="342"/>
      <c r="FR120" s="342"/>
      <c r="FS120" s="342"/>
      <c r="FT120" s="281"/>
      <c r="FU120" s="279"/>
      <c r="FV120" s="342"/>
      <c r="FW120" s="342"/>
      <c r="FX120" s="342"/>
      <c r="FY120" s="281"/>
      <c r="FZ120" s="281"/>
      <c r="GA120" s="342"/>
      <c r="GB120" s="342"/>
      <c r="GC120" s="342"/>
      <c r="GD120" s="281"/>
      <c r="GE120" s="279"/>
      <c r="GF120" s="342"/>
      <c r="GG120" s="342"/>
      <c r="GH120" s="342"/>
      <c r="GI120" s="281"/>
      <c r="GK120" s="342"/>
      <c r="GL120" s="342"/>
      <c r="GM120" s="342"/>
      <c r="GN120" s="281"/>
      <c r="GO120" s="279"/>
      <c r="GP120" s="342"/>
      <c r="GQ120" s="342"/>
      <c r="GR120" s="342"/>
      <c r="GS120" s="281"/>
      <c r="GT120" s="281"/>
      <c r="GU120" s="342"/>
      <c r="GV120" s="342"/>
      <c r="GW120" s="342"/>
      <c r="GX120" s="281"/>
    </row>
    <row r="121" customFormat="false" ht="15" hidden="true" customHeight="true" outlineLevel="0" collapsed="false">
      <c r="C121" s="342"/>
      <c r="D121" s="342"/>
      <c r="E121" s="342"/>
      <c r="F121" s="298"/>
      <c r="H121" s="342"/>
      <c r="I121" s="342"/>
      <c r="J121" s="342"/>
      <c r="K121" s="298"/>
      <c r="M121" s="342"/>
      <c r="N121" s="342"/>
      <c r="O121" s="342"/>
      <c r="P121" s="298"/>
      <c r="Q121" s="296"/>
      <c r="R121" s="342"/>
      <c r="S121" s="342"/>
      <c r="T121" s="342"/>
      <c r="U121" s="298"/>
      <c r="V121" s="298"/>
      <c r="W121" s="342"/>
      <c r="X121" s="342"/>
      <c r="Y121" s="342"/>
      <c r="Z121" s="298"/>
      <c r="AA121" s="296"/>
      <c r="AB121" s="342"/>
      <c r="AC121" s="342"/>
      <c r="AD121" s="342"/>
      <c r="AE121" s="298"/>
      <c r="AG121" s="342"/>
      <c r="AH121" s="342"/>
      <c r="AI121" s="342"/>
      <c r="AJ121" s="298"/>
      <c r="AK121" s="296"/>
      <c r="AL121" s="342"/>
      <c r="AM121" s="342"/>
      <c r="AN121" s="342"/>
      <c r="AO121" s="298"/>
      <c r="AP121" s="298"/>
      <c r="AQ121" s="342"/>
      <c r="AR121" s="342"/>
      <c r="AS121" s="342"/>
      <c r="AT121" s="298"/>
      <c r="AU121" s="296"/>
      <c r="AV121" s="342"/>
      <c r="AW121" s="342"/>
      <c r="AX121" s="342"/>
      <c r="AY121" s="298"/>
      <c r="BA121" s="342"/>
      <c r="BB121" s="342"/>
      <c r="BC121" s="342"/>
      <c r="BD121" s="298"/>
      <c r="BE121" s="296"/>
      <c r="BF121" s="342"/>
      <c r="BG121" s="342"/>
      <c r="BH121" s="342"/>
      <c r="BI121" s="298"/>
      <c r="BJ121" s="298"/>
      <c r="BK121" s="342"/>
      <c r="BL121" s="342"/>
      <c r="BM121" s="342"/>
      <c r="BN121" s="298"/>
      <c r="BO121" s="296"/>
      <c r="BP121" s="342"/>
      <c r="BQ121" s="342"/>
      <c r="BR121" s="342"/>
      <c r="BS121" s="298"/>
      <c r="BU121" s="342"/>
      <c r="BV121" s="342"/>
      <c r="BW121" s="342"/>
      <c r="BX121" s="298"/>
      <c r="BY121" s="296"/>
      <c r="BZ121" s="342"/>
      <c r="CA121" s="342"/>
      <c r="CB121" s="342"/>
      <c r="CC121" s="298"/>
      <c r="CD121" s="298"/>
      <c r="CE121" s="342"/>
      <c r="CF121" s="342"/>
      <c r="CG121" s="342"/>
      <c r="CH121" s="298"/>
      <c r="CI121" s="296"/>
      <c r="CJ121" s="342"/>
      <c r="CK121" s="342"/>
      <c r="CL121" s="342"/>
      <c r="CM121" s="298"/>
      <c r="CO121" s="342"/>
      <c r="CP121" s="342"/>
      <c r="CQ121" s="342"/>
      <c r="CR121" s="298"/>
      <c r="CS121" s="296"/>
      <c r="CT121" s="342"/>
      <c r="CU121" s="342"/>
      <c r="CV121" s="342"/>
      <c r="CW121" s="298"/>
      <c r="CX121" s="298"/>
      <c r="CY121" s="342"/>
      <c r="CZ121" s="342"/>
      <c r="DA121" s="342"/>
      <c r="DB121" s="298"/>
      <c r="DC121" s="296"/>
      <c r="DD121" s="342"/>
      <c r="DE121" s="342"/>
      <c r="DF121" s="342"/>
      <c r="DG121" s="298"/>
      <c r="DI121" s="342"/>
      <c r="DJ121" s="342"/>
      <c r="DK121" s="342"/>
      <c r="DL121" s="298"/>
      <c r="DM121" s="296"/>
      <c r="DN121" s="342"/>
      <c r="DO121" s="342"/>
      <c r="DP121" s="342"/>
      <c r="DQ121" s="298"/>
      <c r="DR121" s="298"/>
      <c r="DS121" s="342"/>
      <c r="DT121" s="342"/>
      <c r="DU121" s="342"/>
      <c r="DV121" s="298"/>
      <c r="DW121" s="296"/>
      <c r="DX121" s="342"/>
      <c r="DY121" s="342"/>
      <c r="DZ121" s="342"/>
      <c r="EA121" s="298"/>
      <c r="EC121" s="342"/>
      <c r="ED121" s="342"/>
      <c r="EE121" s="342"/>
      <c r="EF121" s="298"/>
      <c r="EG121" s="296"/>
      <c r="EH121" s="342"/>
      <c r="EI121" s="342"/>
      <c r="EJ121" s="342"/>
      <c r="EK121" s="298"/>
      <c r="EL121" s="298"/>
      <c r="EM121" s="342"/>
      <c r="EN121" s="342"/>
      <c r="EO121" s="342"/>
      <c r="EP121" s="298"/>
      <c r="EQ121" s="296"/>
      <c r="ER121" s="342"/>
      <c r="ES121" s="342"/>
      <c r="ET121" s="342"/>
      <c r="EU121" s="298"/>
      <c r="EW121" s="342"/>
      <c r="EX121" s="342"/>
      <c r="EY121" s="342"/>
      <c r="EZ121" s="298"/>
      <c r="FA121" s="296"/>
      <c r="FB121" s="342"/>
      <c r="FC121" s="342"/>
      <c r="FD121" s="342"/>
      <c r="FE121" s="298"/>
      <c r="FF121" s="298"/>
      <c r="FG121" s="342"/>
      <c r="FH121" s="342"/>
      <c r="FI121" s="342"/>
      <c r="FJ121" s="298"/>
      <c r="FK121" s="296"/>
      <c r="FL121" s="342"/>
      <c r="FM121" s="342"/>
      <c r="FN121" s="342"/>
      <c r="FO121" s="298"/>
      <c r="FQ121" s="342"/>
      <c r="FR121" s="342"/>
      <c r="FS121" s="342"/>
      <c r="FT121" s="298"/>
      <c r="FU121" s="296"/>
      <c r="FV121" s="342"/>
      <c r="FW121" s="342"/>
      <c r="FX121" s="342"/>
      <c r="FY121" s="298"/>
      <c r="FZ121" s="298"/>
      <c r="GA121" s="342"/>
      <c r="GB121" s="342"/>
      <c r="GC121" s="342"/>
      <c r="GD121" s="298"/>
      <c r="GE121" s="296"/>
      <c r="GF121" s="342"/>
      <c r="GG121" s="342"/>
      <c r="GH121" s="342"/>
      <c r="GI121" s="298"/>
      <c r="GK121" s="342"/>
      <c r="GL121" s="342"/>
      <c r="GM121" s="342"/>
      <c r="GN121" s="298"/>
      <c r="GO121" s="296"/>
      <c r="GP121" s="342"/>
      <c r="GQ121" s="342"/>
      <c r="GR121" s="342"/>
      <c r="GS121" s="298"/>
      <c r="GT121" s="298"/>
      <c r="GU121" s="342"/>
      <c r="GV121" s="342"/>
      <c r="GW121" s="342"/>
      <c r="GX121" s="298"/>
    </row>
    <row r="123" customFormat="false" ht="15" hidden="true" customHeight="true" outlineLevel="0" collapsed="false">
      <c r="C123" s="344"/>
      <c r="D123" s="344"/>
      <c r="E123" s="344"/>
      <c r="F123" s="344"/>
      <c r="H123" s="344"/>
      <c r="I123" s="344"/>
      <c r="J123" s="344"/>
      <c r="K123" s="344"/>
      <c r="M123" s="344"/>
      <c r="N123" s="344"/>
      <c r="O123" s="344"/>
      <c r="P123" s="344"/>
      <c r="Q123" s="345"/>
      <c r="R123" s="344"/>
      <c r="S123" s="344"/>
      <c r="T123" s="344"/>
      <c r="U123" s="344"/>
      <c r="V123" s="342"/>
      <c r="W123" s="344"/>
      <c r="X123" s="344"/>
      <c r="Y123" s="344"/>
      <c r="Z123" s="344"/>
      <c r="AA123" s="345"/>
      <c r="AB123" s="344"/>
      <c r="AC123" s="344"/>
      <c r="AD123" s="344"/>
      <c r="AE123" s="344"/>
      <c r="AG123" s="344"/>
      <c r="AH123" s="344"/>
      <c r="AI123" s="344"/>
      <c r="AJ123" s="344"/>
      <c r="AK123" s="345"/>
      <c r="AL123" s="344"/>
      <c r="AM123" s="344"/>
      <c r="AN123" s="344"/>
      <c r="AO123" s="344"/>
      <c r="AP123" s="342"/>
      <c r="AQ123" s="344"/>
      <c r="AR123" s="344"/>
      <c r="AS123" s="344"/>
      <c r="AT123" s="344"/>
      <c r="AU123" s="345"/>
      <c r="AV123" s="344"/>
      <c r="AW123" s="344"/>
      <c r="AX123" s="344"/>
      <c r="AY123" s="344"/>
      <c r="BA123" s="344"/>
      <c r="BB123" s="344"/>
      <c r="BC123" s="344"/>
      <c r="BD123" s="344"/>
      <c r="BE123" s="345"/>
      <c r="BF123" s="344"/>
      <c r="BG123" s="344"/>
      <c r="BH123" s="344"/>
      <c r="BI123" s="344"/>
      <c r="BJ123" s="342"/>
      <c r="BK123" s="344"/>
      <c r="BL123" s="344"/>
      <c r="BM123" s="344"/>
      <c r="BN123" s="344"/>
      <c r="BO123" s="345"/>
      <c r="BP123" s="344"/>
      <c r="BQ123" s="344"/>
      <c r="BR123" s="344"/>
      <c r="BS123" s="344"/>
      <c r="BU123" s="344"/>
      <c r="BV123" s="344"/>
      <c r="BW123" s="344"/>
      <c r="BX123" s="344"/>
      <c r="BY123" s="345"/>
      <c r="BZ123" s="344"/>
      <c r="CA123" s="344"/>
      <c r="CB123" s="344"/>
      <c r="CC123" s="344"/>
      <c r="CD123" s="342"/>
      <c r="CE123" s="344"/>
      <c r="CF123" s="344"/>
      <c r="CG123" s="344"/>
      <c r="CH123" s="344"/>
      <c r="CI123" s="345"/>
      <c r="CJ123" s="344"/>
      <c r="CK123" s="344"/>
      <c r="CL123" s="344"/>
      <c r="CM123" s="344"/>
      <c r="CO123" s="344"/>
      <c r="CP123" s="344"/>
      <c r="CQ123" s="344"/>
      <c r="CR123" s="344"/>
      <c r="CS123" s="345"/>
      <c r="CT123" s="344"/>
      <c r="CU123" s="344"/>
      <c r="CV123" s="344"/>
      <c r="CW123" s="344"/>
      <c r="CX123" s="342"/>
      <c r="CY123" s="344"/>
      <c r="CZ123" s="344"/>
      <c r="DA123" s="344"/>
      <c r="DB123" s="344"/>
      <c r="DC123" s="345"/>
      <c r="DD123" s="344"/>
      <c r="DE123" s="344"/>
      <c r="DF123" s="344"/>
      <c r="DG123" s="344"/>
      <c r="DI123" s="344"/>
      <c r="DJ123" s="344"/>
      <c r="DK123" s="344"/>
      <c r="DL123" s="344"/>
      <c r="DM123" s="345"/>
      <c r="DN123" s="344"/>
      <c r="DO123" s="344"/>
      <c r="DP123" s="344"/>
      <c r="DQ123" s="344"/>
      <c r="DR123" s="342"/>
      <c r="DS123" s="344"/>
      <c r="DT123" s="344"/>
      <c r="DU123" s="344"/>
      <c r="DV123" s="344"/>
      <c r="DW123" s="345"/>
      <c r="DX123" s="344"/>
      <c r="DY123" s="344"/>
      <c r="DZ123" s="344"/>
      <c r="EA123" s="344"/>
      <c r="EC123" s="344"/>
      <c r="ED123" s="344"/>
      <c r="EE123" s="344"/>
      <c r="EF123" s="344"/>
      <c r="EG123" s="345"/>
      <c r="EH123" s="344"/>
      <c r="EI123" s="344"/>
      <c r="EJ123" s="344"/>
      <c r="EK123" s="344"/>
      <c r="EL123" s="342"/>
      <c r="EM123" s="344"/>
      <c r="EN123" s="344"/>
      <c r="EO123" s="344"/>
      <c r="EP123" s="344"/>
      <c r="EQ123" s="345"/>
      <c r="ER123" s="344"/>
      <c r="ES123" s="344"/>
      <c r="ET123" s="344"/>
      <c r="EU123" s="344"/>
      <c r="EW123" s="344"/>
      <c r="EX123" s="344"/>
      <c r="EY123" s="344"/>
      <c r="EZ123" s="344"/>
      <c r="FA123" s="345"/>
      <c r="FB123" s="344"/>
      <c r="FC123" s="344"/>
      <c r="FD123" s="344"/>
      <c r="FE123" s="344"/>
      <c r="FF123" s="342"/>
      <c r="FG123" s="344"/>
      <c r="FH123" s="344"/>
      <c r="FI123" s="344"/>
      <c r="FJ123" s="344"/>
      <c r="FK123" s="345"/>
      <c r="FL123" s="344"/>
      <c r="FM123" s="344"/>
      <c r="FN123" s="344"/>
      <c r="FO123" s="344"/>
      <c r="FQ123" s="344"/>
      <c r="FR123" s="344"/>
      <c r="FS123" s="344"/>
      <c r="FT123" s="344"/>
      <c r="FU123" s="345"/>
      <c r="FV123" s="344"/>
      <c r="FW123" s="344"/>
      <c r="FX123" s="344"/>
      <c r="FY123" s="344"/>
      <c r="FZ123" s="342"/>
      <c r="GA123" s="344"/>
      <c r="GB123" s="344"/>
      <c r="GC123" s="344"/>
      <c r="GD123" s="344"/>
      <c r="GE123" s="345"/>
      <c r="GF123" s="344"/>
      <c r="GG123" s="344"/>
      <c r="GH123" s="344"/>
      <c r="GI123" s="344"/>
      <c r="GK123" s="344"/>
      <c r="GL123" s="344"/>
      <c r="GM123" s="344"/>
      <c r="GN123" s="344"/>
      <c r="GO123" s="345"/>
      <c r="GP123" s="344"/>
      <c r="GQ123" s="344"/>
      <c r="GR123" s="344"/>
      <c r="GS123" s="344"/>
      <c r="GT123" s="342"/>
      <c r="GU123" s="344"/>
      <c r="GV123" s="344"/>
      <c r="GW123" s="344"/>
      <c r="GX123" s="344"/>
    </row>
    <row r="124" customFormat="false" ht="15" hidden="true" customHeight="true" outlineLevel="0" collapsed="false">
      <c r="C124" s="342"/>
      <c r="D124" s="342"/>
      <c r="E124" s="342"/>
      <c r="H124" s="342"/>
      <c r="I124" s="342"/>
      <c r="J124" s="342"/>
      <c r="M124" s="342"/>
      <c r="N124" s="342"/>
      <c r="O124" s="342"/>
      <c r="R124" s="342"/>
      <c r="S124" s="342"/>
      <c r="T124" s="342"/>
      <c r="W124" s="342"/>
      <c r="X124" s="342"/>
      <c r="Y124" s="342"/>
      <c r="AB124" s="342"/>
      <c r="AC124" s="342"/>
      <c r="AD124" s="342"/>
      <c r="AG124" s="342"/>
      <c r="AH124" s="342"/>
      <c r="AI124" s="342"/>
      <c r="AL124" s="342"/>
      <c r="AM124" s="342"/>
      <c r="AN124" s="342"/>
      <c r="AQ124" s="342"/>
      <c r="AR124" s="342"/>
      <c r="AS124" s="342"/>
      <c r="AV124" s="342"/>
      <c r="AW124" s="342"/>
      <c r="AX124" s="342"/>
      <c r="BA124" s="342"/>
      <c r="BB124" s="342"/>
      <c r="BC124" s="342"/>
      <c r="BF124" s="342"/>
      <c r="BG124" s="342"/>
      <c r="BH124" s="342"/>
      <c r="BK124" s="342"/>
      <c r="BL124" s="342"/>
      <c r="BM124" s="342"/>
      <c r="BP124" s="342"/>
      <c r="BQ124" s="342"/>
      <c r="BR124" s="342"/>
      <c r="BU124" s="342"/>
      <c r="BV124" s="342"/>
      <c r="BW124" s="342"/>
      <c r="BZ124" s="342"/>
      <c r="CA124" s="342"/>
      <c r="CB124" s="342"/>
      <c r="CE124" s="342"/>
      <c r="CF124" s="342"/>
      <c r="CG124" s="342"/>
      <c r="CJ124" s="342"/>
      <c r="CK124" s="342"/>
      <c r="CL124" s="342"/>
      <c r="CO124" s="342"/>
      <c r="CP124" s="342"/>
      <c r="CQ124" s="342"/>
      <c r="CT124" s="342"/>
      <c r="CU124" s="342"/>
      <c r="CV124" s="342"/>
      <c r="CY124" s="342"/>
      <c r="CZ124" s="342"/>
      <c r="DA124" s="342"/>
      <c r="DD124" s="342"/>
      <c r="DE124" s="342"/>
      <c r="DF124" s="342"/>
      <c r="DI124" s="342"/>
      <c r="DJ124" s="342"/>
      <c r="DK124" s="342"/>
      <c r="DN124" s="342"/>
      <c r="DO124" s="342"/>
      <c r="DP124" s="342"/>
      <c r="DS124" s="342"/>
      <c r="DT124" s="342"/>
      <c r="DU124" s="342"/>
      <c r="DX124" s="342"/>
      <c r="DY124" s="342"/>
      <c r="DZ124" s="342"/>
      <c r="EC124" s="342"/>
      <c r="ED124" s="342"/>
      <c r="EE124" s="342"/>
      <c r="EH124" s="342"/>
      <c r="EI124" s="342"/>
      <c r="EJ124" s="342"/>
      <c r="EM124" s="342"/>
      <c r="EN124" s="342"/>
      <c r="EO124" s="342"/>
      <c r="ER124" s="342"/>
      <c r="ES124" s="342"/>
      <c r="ET124" s="342"/>
      <c r="EW124" s="342"/>
      <c r="EX124" s="342"/>
      <c r="EY124" s="342"/>
      <c r="FB124" s="342"/>
      <c r="FC124" s="342"/>
      <c r="FD124" s="342"/>
      <c r="FG124" s="342"/>
      <c r="FH124" s="342"/>
      <c r="FI124" s="342"/>
      <c r="FL124" s="342"/>
      <c r="FM124" s="342"/>
      <c r="FN124" s="342"/>
      <c r="FQ124" s="342"/>
      <c r="FR124" s="342"/>
      <c r="FS124" s="342"/>
      <c r="FV124" s="342"/>
      <c r="FW124" s="342"/>
      <c r="FX124" s="342"/>
      <c r="GA124" s="342"/>
      <c r="GB124" s="342"/>
      <c r="GC124" s="342"/>
      <c r="GF124" s="342"/>
      <c r="GG124" s="342"/>
      <c r="GH124" s="342"/>
      <c r="GK124" s="342"/>
      <c r="GL124" s="342"/>
      <c r="GM124" s="342"/>
      <c r="GP124" s="342"/>
      <c r="GQ124" s="342"/>
      <c r="GR124" s="342"/>
      <c r="GU124" s="342"/>
      <c r="GV124" s="342"/>
      <c r="GW124" s="342"/>
    </row>
    <row r="125" customFormat="false" ht="15" hidden="true" customHeight="true" outlineLevel="0" collapsed="false">
      <c r="C125" s="342"/>
      <c r="D125" s="342"/>
      <c r="E125" s="342"/>
      <c r="H125" s="342"/>
      <c r="I125" s="342"/>
      <c r="J125" s="342"/>
      <c r="M125" s="342"/>
      <c r="N125" s="342"/>
      <c r="O125" s="342"/>
      <c r="R125" s="342"/>
      <c r="S125" s="342"/>
      <c r="T125" s="342"/>
      <c r="W125" s="342"/>
      <c r="X125" s="342"/>
      <c r="Y125" s="342"/>
      <c r="AB125" s="342"/>
      <c r="AC125" s="342"/>
      <c r="AD125" s="342"/>
      <c r="AG125" s="342"/>
      <c r="AH125" s="342"/>
      <c r="AI125" s="342"/>
      <c r="AL125" s="342"/>
      <c r="AM125" s="342"/>
      <c r="AN125" s="342"/>
      <c r="AQ125" s="342"/>
      <c r="AR125" s="342"/>
      <c r="AS125" s="342"/>
      <c r="AV125" s="342"/>
      <c r="AW125" s="342"/>
      <c r="AX125" s="342"/>
      <c r="BA125" s="342"/>
      <c r="BB125" s="342"/>
      <c r="BC125" s="342"/>
      <c r="BF125" s="342"/>
      <c r="BG125" s="342"/>
      <c r="BH125" s="342"/>
      <c r="BK125" s="342"/>
      <c r="BL125" s="342"/>
      <c r="BM125" s="342"/>
      <c r="BP125" s="342"/>
      <c r="BQ125" s="342"/>
      <c r="BR125" s="342"/>
      <c r="BU125" s="342"/>
      <c r="BV125" s="342"/>
      <c r="BW125" s="342"/>
      <c r="BZ125" s="342"/>
      <c r="CA125" s="342"/>
      <c r="CB125" s="342"/>
      <c r="CE125" s="342"/>
      <c r="CF125" s="342"/>
      <c r="CG125" s="342"/>
      <c r="CJ125" s="342"/>
      <c r="CK125" s="342"/>
      <c r="CL125" s="342"/>
      <c r="CO125" s="342"/>
      <c r="CP125" s="342"/>
      <c r="CQ125" s="342"/>
      <c r="CT125" s="342"/>
      <c r="CU125" s="342"/>
      <c r="CV125" s="342"/>
      <c r="CY125" s="342"/>
      <c r="CZ125" s="342"/>
      <c r="DA125" s="342"/>
      <c r="DD125" s="342"/>
      <c r="DE125" s="342"/>
      <c r="DF125" s="342"/>
      <c r="DI125" s="342"/>
      <c r="DJ125" s="342"/>
      <c r="DK125" s="342"/>
      <c r="DN125" s="342"/>
      <c r="DO125" s="342"/>
      <c r="DP125" s="342"/>
      <c r="DS125" s="342"/>
      <c r="DT125" s="342"/>
      <c r="DU125" s="342"/>
      <c r="DX125" s="342"/>
      <c r="DY125" s="342"/>
      <c r="DZ125" s="342"/>
      <c r="EC125" s="342"/>
      <c r="ED125" s="342"/>
      <c r="EE125" s="342"/>
      <c r="EH125" s="342"/>
      <c r="EI125" s="342"/>
      <c r="EJ125" s="342"/>
      <c r="EM125" s="342"/>
      <c r="EN125" s="342"/>
      <c r="EO125" s="342"/>
      <c r="ER125" s="342"/>
      <c r="ES125" s="342"/>
      <c r="ET125" s="342"/>
      <c r="EW125" s="342"/>
      <c r="EX125" s="342"/>
      <c r="EY125" s="342"/>
      <c r="FB125" s="342"/>
      <c r="FC125" s="342"/>
      <c r="FD125" s="342"/>
      <c r="FG125" s="342"/>
      <c r="FH125" s="342"/>
      <c r="FI125" s="342"/>
      <c r="FL125" s="342"/>
      <c r="FM125" s="342"/>
      <c r="FN125" s="342"/>
      <c r="FQ125" s="342"/>
      <c r="FR125" s="342"/>
      <c r="FS125" s="342"/>
      <c r="FV125" s="342"/>
      <c r="FW125" s="342"/>
      <c r="FX125" s="342"/>
      <c r="GA125" s="342"/>
      <c r="GB125" s="342"/>
      <c r="GC125" s="342"/>
      <c r="GF125" s="342"/>
      <c r="GG125" s="342"/>
      <c r="GH125" s="342"/>
      <c r="GK125" s="342"/>
      <c r="GL125" s="342"/>
      <c r="GM125" s="342"/>
      <c r="GP125" s="342"/>
      <c r="GQ125" s="342"/>
      <c r="GR125" s="342"/>
      <c r="GU125" s="342"/>
      <c r="GV125" s="342"/>
      <c r="GW125" s="342"/>
    </row>
    <row r="126" customFormat="false" ht="15" hidden="true" customHeight="true" outlineLevel="0" collapsed="false">
      <c r="C126" s="342"/>
      <c r="D126" s="342"/>
      <c r="E126" s="342"/>
      <c r="H126" s="342"/>
      <c r="I126" s="342"/>
      <c r="J126" s="342"/>
      <c r="M126" s="342"/>
      <c r="N126" s="342"/>
      <c r="O126" s="342"/>
      <c r="R126" s="342"/>
      <c r="S126" s="342"/>
      <c r="T126" s="342"/>
      <c r="W126" s="342"/>
      <c r="X126" s="342"/>
      <c r="Y126" s="342"/>
      <c r="AB126" s="342"/>
      <c r="AC126" s="342"/>
      <c r="AD126" s="342"/>
      <c r="AG126" s="342"/>
      <c r="AH126" s="342"/>
      <c r="AI126" s="342"/>
      <c r="AL126" s="342"/>
      <c r="AM126" s="342"/>
      <c r="AN126" s="342"/>
      <c r="AQ126" s="342"/>
      <c r="AR126" s="342"/>
      <c r="AS126" s="342"/>
      <c r="AV126" s="342"/>
      <c r="AW126" s="342"/>
      <c r="AX126" s="342"/>
      <c r="BA126" s="342"/>
      <c r="BB126" s="342"/>
      <c r="BC126" s="342"/>
      <c r="BF126" s="342"/>
      <c r="BG126" s="342"/>
      <c r="BH126" s="342"/>
      <c r="BK126" s="342"/>
      <c r="BL126" s="342"/>
      <c r="BM126" s="342"/>
      <c r="BP126" s="342"/>
      <c r="BQ126" s="342"/>
      <c r="BR126" s="342"/>
      <c r="BU126" s="342"/>
      <c r="BV126" s="342"/>
      <c r="BW126" s="342"/>
      <c r="BZ126" s="342"/>
      <c r="CA126" s="342"/>
      <c r="CB126" s="342"/>
      <c r="CE126" s="342"/>
      <c r="CF126" s="342"/>
      <c r="CG126" s="342"/>
      <c r="CJ126" s="342"/>
      <c r="CK126" s="342"/>
      <c r="CL126" s="342"/>
      <c r="CO126" s="342"/>
      <c r="CP126" s="342"/>
      <c r="CQ126" s="342"/>
      <c r="CT126" s="342"/>
      <c r="CU126" s="342"/>
      <c r="CV126" s="342"/>
      <c r="CY126" s="342"/>
      <c r="CZ126" s="342"/>
      <c r="DA126" s="342"/>
      <c r="DD126" s="342"/>
      <c r="DE126" s="342"/>
      <c r="DF126" s="342"/>
      <c r="DI126" s="342"/>
      <c r="DJ126" s="342"/>
      <c r="DK126" s="342"/>
      <c r="DN126" s="342"/>
      <c r="DO126" s="342"/>
      <c r="DP126" s="342"/>
      <c r="DS126" s="342"/>
      <c r="DT126" s="342"/>
      <c r="DU126" s="342"/>
      <c r="DX126" s="342"/>
      <c r="DY126" s="342"/>
      <c r="DZ126" s="342"/>
      <c r="EC126" s="342"/>
      <c r="ED126" s="342"/>
      <c r="EE126" s="342"/>
      <c r="EH126" s="342"/>
      <c r="EI126" s="342"/>
      <c r="EJ126" s="342"/>
      <c r="EM126" s="342"/>
      <c r="EN126" s="342"/>
      <c r="EO126" s="342"/>
      <c r="ER126" s="342"/>
      <c r="ES126" s="342"/>
      <c r="ET126" s="342"/>
      <c r="EW126" s="342"/>
      <c r="EX126" s="342"/>
      <c r="EY126" s="342"/>
      <c r="FB126" s="342"/>
      <c r="FC126" s="342"/>
      <c r="FD126" s="342"/>
      <c r="FG126" s="342"/>
      <c r="FH126" s="342"/>
      <c r="FI126" s="342"/>
      <c r="FL126" s="342"/>
      <c r="FM126" s="342"/>
      <c r="FN126" s="342"/>
      <c r="FQ126" s="342"/>
      <c r="FR126" s="342"/>
      <c r="FS126" s="342"/>
      <c r="FV126" s="342"/>
      <c r="FW126" s="342"/>
      <c r="FX126" s="342"/>
      <c r="GA126" s="342"/>
      <c r="GB126" s="342"/>
      <c r="GC126" s="342"/>
      <c r="GF126" s="342"/>
      <c r="GG126" s="342"/>
      <c r="GH126" s="342"/>
      <c r="GK126" s="342"/>
      <c r="GL126" s="342"/>
      <c r="GM126" s="342"/>
      <c r="GP126" s="342"/>
      <c r="GQ126" s="342"/>
      <c r="GR126" s="342"/>
      <c r="GU126" s="342"/>
      <c r="GV126" s="342"/>
      <c r="GW126" s="342"/>
    </row>
    <row r="127" customFormat="false" ht="21" hidden="true" customHeight="true" outlineLevel="0" collapsed="false">
      <c r="C127" s="342"/>
      <c r="D127" s="342"/>
      <c r="E127" s="342"/>
      <c r="F127" s="281"/>
      <c r="H127" s="342"/>
      <c r="I127" s="342"/>
      <c r="J127" s="342"/>
      <c r="K127" s="281"/>
      <c r="M127" s="342"/>
      <c r="N127" s="342"/>
      <c r="O127" s="342"/>
      <c r="P127" s="281"/>
      <c r="Q127" s="279"/>
      <c r="R127" s="342"/>
      <c r="S127" s="342"/>
      <c r="T127" s="342"/>
      <c r="U127" s="281"/>
      <c r="V127" s="281"/>
      <c r="W127" s="342"/>
      <c r="X127" s="342"/>
      <c r="Y127" s="342"/>
      <c r="Z127" s="281"/>
      <c r="AA127" s="279"/>
      <c r="AB127" s="342"/>
      <c r="AC127" s="342"/>
      <c r="AD127" s="342"/>
      <c r="AE127" s="281"/>
      <c r="AG127" s="342"/>
      <c r="AH127" s="342"/>
      <c r="AI127" s="342"/>
      <c r="AJ127" s="281"/>
      <c r="AK127" s="279"/>
      <c r="AL127" s="342"/>
      <c r="AM127" s="342"/>
      <c r="AN127" s="342"/>
      <c r="AO127" s="281"/>
      <c r="AP127" s="281"/>
      <c r="AQ127" s="342"/>
      <c r="AR127" s="342"/>
      <c r="AS127" s="342"/>
      <c r="AT127" s="281"/>
      <c r="AU127" s="279"/>
      <c r="AV127" s="342"/>
      <c r="AW127" s="342"/>
      <c r="AX127" s="342"/>
      <c r="AY127" s="281"/>
      <c r="BA127" s="342"/>
      <c r="BB127" s="342"/>
      <c r="BC127" s="342"/>
      <c r="BD127" s="281"/>
      <c r="BE127" s="279"/>
      <c r="BF127" s="342"/>
      <c r="BG127" s="342"/>
      <c r="BH127" s="342"/>
      <c r="BI127" s="281"/>
      <c r="BJ127" s="281"/>
      <c r="BK127" s="342"/>
      <c r="BL127" s="342"/>
      <c r="BM127" s="342"/>
      <c r="BN127" s="281"/>
      <c r="BO127" s="279"/>
      <c r="BP127" s="342"/>
      <c r="BQ127" s="342"/>
      <c r="BR127" s="342"/>
      <c r="BS127" s="281"/>
      <c r="BU127" s="342"/>
      <c r="BV127" s="342"/>
      <c r="BW127" s="342"/>
      <c r="BX127" s="281"/>
      <c r="BY127" s="279"/>
      <c r="BZ127" s="342"/>
      <c r="CA127" s="342"/>
      <c r="CB127" s="342"/>
      <c r="CC127" s="281"/>
      <c r="CD127" s="281"/>
      <c r="CE127" s="342"/>
      <c r="CF127" s="342"/>
      <c r="CG127" s="342"/>
      <c r="CH127" s="281"/>
      <c r="CI127" s="279"/>
      <c r="CJ127" s="342"/>
      <c r="CK127" s="342"/>
      <c r="CL127" s="342"/>
      <c r="CM127" s="281"/>
      <c r="CO127" s="342"/>
      <c r="CP127" s="342"/>
      <c r="CQ127" s="342"/>
      <c r="CR127" s="281"/>
      <c r="CS127" s="279"/>
      <c r="CT127" s="342"/>
      <c r="CU127" s="342"/>
      <c r="CV127" s="342"/>
      <c r="CW127" s="281"/>
      <c r="CX127" s="281"/>
      <c r="CY127" s="342"/>
      <c r="CZ127" s="342"/>
      <c r="DA127" s="342"/>
      <c r="DB127" s="281"/>
      <c r="DC127" s="279"/>
      <c r="DD127" s="342"/>
      <c r="DE127" s="342"/>
      <c r="DF127" s="342"/>
      <c r="DG127" s="281"/>
      <c r="DI127" s="342"/>
      <c r="DJ127" s="342"/>
      <c r="DK127" s="342"/>
      <c r="DL127" s="281"/>
      <c r="DM127" s="279"/>
      <c r="DN127" s="342"/>
      <c r="DO127" s="342"/>
      <c r="DP127" s="342"/>
      <c r="DQ127" s="281"/>
      <c r="DR127" s="281"/>
      <c r="DS127" s="342"/>
      <c r="DT127" s="342"/>
      <c r="DU127" s="342"/>
      <c r="DV127" s="281"/>
      <c r="DW127" s="279"/>
      <c r="DX127" s="342"/>
      <c r="DY127" s="342"/>
      <c r="DZ127" s="342"/>
      <c r="EA127" s="281"/>
      <c r="EC127" s="342"/>
      <c r="ED127" s="342"/>
      <c r="EE127" s="342"/>
      <c r="EF127" s="281"/>
      <c r="EG127" s="279"/>
      <c r="EH127" s="342"/>
      <c r="EI127" s="342"/>
      <c r="EJ127" s="342"/>
      <c r="EK127" s="281"/>
      <c r="EL127" s="281"/>
      <c r="EM127" s="342"/>
      <c r="EN127" s="342"/>
      <c r="EO127" s="342"/>
      <c r="EP127" s="281"/>
      <c r="EQ127" s="279"/>
      <c r="ER127" s="342"/>
      <c r="ES127" s="342"/>
      <c r="ET127" s="342"/>
      <c r="EU127" s="281"/>
      <c r="EW127" s="342"/>
      <c r="EX127" s="342"/>
      <c r="EY127" s="342"/>
      <c r="EZ127" s="281"/>
      <c r="FA127" s="279"/>
      <c r="FB127" s="342"/>
      <c r="FC127" s="342"/>
      <c r="FD127" s="342"/>
      <c r="FE127" s="281"/>
      <c r="FF127" s="281"/>
      <c r="FG127" s="342"/>
      <c r="FH127" s="342"/>
      <c r="FI127" s="342"/>
      <c r="FJ127" s="281"/>
      <c r="FK127" s="279"/>
      <c r="FL127" s="342"/>
      <c r="FM127" s="342"/>
      <c r="FN127" s="342"/>
      <c r="FO127" s="281"/>
      <c r="FQ127" s="342"/>
      <c r="FR127" s="342"/>
      <c r="FS127" s="342"/>
      <c r="FT127" s="281"/>
      <c r="FU127" s="279"/>
      <c r="FV127" s="342"/>
      <c r="FW127" s="342"/>
      <c r="FX127" s="342"/>
      <c r="FY127" s="281"/>
      <c r="FZ127" s="281"/>
      <c r="GA127" s="342"/>
      <c r="GB127" s="342"/>
      <c r="GC127" s="342"/>
      <c r="GD127" s="281"/>
      <c r="GE127" s="279"/>
      <c r="GF127" s="342"/>
      <c r="GG127" s="342"/>
      <c r="GH127" s="342"/>
      <c r="GI127" s="281"/>
      <c r="GK127" s="342"/>
      <c r="GL127" s="342"/>
      <c r="GM127" s="342"/>
      <c r="GN127" s="281"/>
      <c r="GO127" s="279"/>
      <c r="GP127" s="342"/>
      <c r="GQ127" s="342"/>
      <c r="GR127" s="342"/>
      <c r="GS127" s="281"/>
      <c r="GT127" s="281"/>
      <c r="GU127" s="342"/>
      <c r="GV127" s="342"/>
      <c r="GW127" s="342"/>
      <c r="GX127" s="281"/>
    </row>
    <row r="128" customFormat="false" ht="15" hidden="true" customHeight="true" outlineLevel="0" collapsed="false">
      <c r="C128" s="342"/>
      <c r="D128" s="342"/>
      <c r="E128" s="342"/>
      <c r="F128" s="298"/>
      <c r="H128" s="342"/>
      <c r="I128" s="342"/>
      <c r="J128" s="342"/>
      <c r="K128" s="298"/>
      <c r="M128" s="342"/>
      <c r="N128" s="342"/>
      <c r="O128" s="342"/>
      <c r="P128" s="298"/>
      <c r="Q128" s="296"/>
      <c r="R128" s="342"/>
      <c r="S128" s="342"/>
      <c r="T128" s="342"/>
      <c r="U128" s="298"/>
      <c r="V128" s="298"/>
      <c r="W128" s="342"/>
      <c r="X128" s="342"/>
      <c r="Y128" s="342"/>
      <c r="Z128" s="298"/>
      <c r="AA128" s="296"/>
      <c r="AB128" s="342"/>
      <c r="AC128" s="342"/>
      <c r="AD128" s="342"/>
      <c r="AE128" s="298"/>
      <c r="AG128" s="342"/>
      <c r="AH128" s="342"/>
      <c r="AI128" s="342"/>
      <c r="AJ128" s="298"/>
      <c r="AK128" s="296"/>
      <c r="AL128" s="342"/>
      <c r="AM128" s="342"/>
      <c r="AN128" s="342"/>
      <c r="AO128" s="298"/>
      <c r="AP128" s="298"/>
      <c r="AQ128" s="342"/>
      <c r="AR128" s="342"/>
      <c r="AS128" s="342"/>
      <c r="AT128" s="298"/>
      <c r="AU128" s="296"/>
      <c r="AV128" s="342"/>
      <c r="AW128" s="342"/>
      <c r="AX128" s="342"/>
      <c r="AY128" s="298"/>
      <c r="BA128" s="342"/>
      <c r="BB128" s="342"/>
      <c r="BC128" s="342"/>
      <c r="BD128" s="298"/>
      <c r="BE128" s="296"/>
      <c r="BF128" s="342"/>
      <c r="BG128" s="342"/>
      <c r="BH128" s="342"/>
      <c r="BI128" s="298"/>
      <c r="BJ128" s="298"/>
      <c r="BK128" s="342"/>
      <c r="BL128" s="342"/>
      <c r="BM128" s="342"/>
      <c r="BN128" s="298"/>
      <c r="BO128" s="296"/>
      <c r="BP128" s="342"/>
      <c r="BQ128" s="342"/>
      <c r="BR128" s="342"/>
      <c r="BS128" s="298"/>
      <c r="BU128" s="342"/>
      <c r="BV128" s="342"/>
      <c r="BW128" s="342"/>
      <c r="BX128" s="298"/>
      <c r="BY128" s="296"/>
      <c r="BZ128" s="342"/>
      <c r="CA128" s="342"/>
      <c r="CB128" s="342"/>
      <c r="CC128" s="298"/>
      <c r="CD128" s="298"/>
      <c r="CE128" s="342"/>
      <c r="CF128" s="342"/>
      <c r="CG128" s="342"/>
      <c r="CH128" s="298"/>
      <c r="CI128" s="296"/>
      <c r="CJ128" s="342"/>
      <c r="CK128" s="342"/>
      <c r="CL128" s="342"/>
      <c r="CM128" s="298"/>
      <c r="CO128" s="342"/>
      <c r="CP128" s="342"/>
      <c r="CQ128" s="342"/>
      <c r="CR128" s="298"/>
      <c r="CS128" s="296"/>
      <c r="CT128" s="342"/>
      <c r="CU128" s="342"/>
      <c r="CV128" s="342"/>
      <c r="CW128" s="298"/>
      <c r="CX128" s="298"/>
      <c r="CY128" s="342"/>
      <c r="CZ128" s="342"/>
      <c r="DA128" s="342"/>
      <c r="DB128" s="298"/>
      <c r="DC128" s="296"/>
      <c r="DD128" s="342"/>
      <c r="DE128" s="342"/>
      <c r="DF128" s="342"/>
      <c r="DG128" s="298"/>
      <c r="DI128" s="342"/>
      <c r="DJ128" s="342"/>
      <c r="DK128" s="342"/>
      <c r="DL128" s="298"/>
      <c r="DM128" s="296"/>
      <c r="DN128" s="342"/>
      <c r="DO128" s="342"/>
      <c r="DP128" s="342"/>
      <c r="DQ128" s="298"/>
      <c r="DR128" s="298"/>
      <c r="DS128" s="342"/>
      <c r="DT128" s="342"/>
      <c r="DU128" s="342"/>
      <c r="DV128" s="298"/>
      <c r="DW128" s="296"/>
      <c r="DX128" s="342"/>
      <c r="DY128" s="342"/>
      <c r="DZ128" s="342"/>
      <c r="EA128" s="298"/>
      <c r="EC128" s="342"/>
      <c r="ED128" s="342"/>
      <c r="EE128" s="342"/>
      <c r="EF128" s="298"/>
      <c r="EG128" s="296"/>
      <c r="EH128" s="342"/>
      <c r="EI128" s="342"/>
      <c r="EJ128" s="342"/>
      <c r="EK128" s="298"/>
      <c r="EL128" s="298"/>
      <c r="EM128" s="342"/>
      <c r="EN128" s="342"/>
      <c r="EO128" s="342"/>
      <c r="EP128" s="298"/>
      <c r="EQ128" s="296"/>
      <c r="ER128" s="342"/>
      <c r="ES128" s="342"/>
      <c r="ET128" s="342"/>
      <c r="EU128" s="298"/>
      <c r="EW128" s="342"/>
      <c r="EX128" s="342"/>
      <c r="EY128" s="342"/>
      <c r="EZ128" s="298"/>
      <c r="FA128" s="296"/>
      <c r="FB128" s="342"/>
      <c r="FC128" s="342"/>
      <c r="FD128" s="342"/>
      <c r="FE128" s="298"/>
      <c r="FF128" s="298"/>
      <c r="FG128" s="342"/>
      <c r="FH128" s="342"/>
      <c r="FI128" s="342"/>
      <c r="FJ128" s="298"/>
      <c r="FK128" s="296"/>
      <c r="FL128" s="342"/>
      <c r="FM128" s="342"/>
      <c r="FN128" s="342"/>
      <c r="FO128" s="298"/>
      <c r="FQ128" s="342"/>
      <c r="FR128" s="342"/>
      <c r="FS128" s="342"/>
      <c r="FT128" s="298"/>
      <c r="FU128" s="296"/>
      <c r="FV128" s="342"/>
      <c r="FW128" s="342"/>
      <c r="FX128" s="342"/>
      <c r="FY128" s="298"/>
      <c r="FZ128" s="298"/>
      <c r="GA128" s="342"/>
      <c r="GB128" s="342"/>
      <c r="GC128" s="342"/>
      <c r="GD128" s="298"/>
      <c r="GE128" s="296"/>
      <c r="GF128" s="342"/>
      <c r="GG128" s="342"/>
      <c r="GH128" s="342"/>
      <c r="GI128" s="298"/>
      <c r="GK128" s="342"/>
      <c r="GL128" s="342"/>
      <c r="GM128" s="342"/>
      <c r="GN128" s="298"/>
      <c r="GO128" s="296"/>
      <c r="GP128" s="342"/>
      <c r="GQ128" s="342"/>
      <c r="GR128" s="342"/>
      <c r="GS128" s="298"/>
      <c r="GT128" s="298"/>
      <c r="GU128" s="342"/>
      <c r="GV128" s="342"/>
      <c r="GW128" s="342"/>
      <c r="GX128" s="298"/>
    </row>
    <row r="130" customFormat="false" ht="15" hidden="true" customHeight="true" outlineLevel="0" collapsed="false">
      <c r="C130" s="344"/>
      <c r="D130" s="344"/>
      <c r="E130" s="344"/>
      <c r="F130" s="344"/>
      <c r="H130" s="344"/>
      <c r="I130" s="344"/>
      <c r="J130" s="344"/>
      <c r="K130" s="344"/>
      <c r="M130" s="344"/>
      <c r="N130" s="344"/>
      <c r="O130" s="344"/>
      <c r="P130" s="344"/>
      <c r="Q130" s="345"/>
      <c r="R130" s="344"/>
      <c r="S130" s="344"/>
      <c r="T130" s="344"/>
      <c r="U130" s="344"/>
      <c r="V130" s="342"/>
      <c r="W130" s="344"/>
      <c r="X130" s="344"/>
      <c r="Y130" s="344"/>
      <c r="Z130" s="344"/>
      <c r="AA130" s="345"/>
      <c r="AB130" s="344"/>
      <c r="AC130" s="344"/>
      <c r="AD130" s="344"/>
      <c r="AE130" s="344"/>
      <c r="AG130" s="344"/>
      <c r="AH130" s="344"/>
      <c r="AI130" s="344"/>
      <c r="AJ130" s="344"/>
      <c r="AK130" s="345"/>
      <c r="AL130" s="344"/>
      <c r="AM130" s="344"/>
      <c r="AN130" s="344"/>
      <c r="AO130" s="344"/>
      <c r="AP130" s="342"/>
      <c r="AQ130" s="344"/>
      <c r="AR130" s="344"/>
      <c r="AS130" s="344"/>
      <c r="AT130" s="344"/>
      <c r="AU130" s="345"/>
      <c r="AV130" s="344"/>
      <c r="AW130" s="344"/>
      <c r="AX130" s="344"/>
      <c r="AY130" s="344"/>
      <c r="BA130" s="344"/>
      <c r="BB130" s="344"/>
      <c r="BC130" s="344"/>
      <c r="BD130" s="344"/>
      <c r="BE130" s="345"/>
      <c r="BF130" s="344"/>
      <c r="BG130" s="344"/>
      <c r="BH130" s="344"/>
      <c r="BI130" s="344"/>
      <c r="BJ130" s="342"/>
      <c r="BK130" s="344"/>
      <c r="BL130" s="344"/>
      <c r="BM130" s="344"/>
      <c r="BN130" s="344"/>
      <c r="BO130" s="345"/>
      <c r="BP130" s="344"/>
      <c r="BQ130" s="344"/>
      <c r="BR130" s="344"/>
      <c r="BS130" s="344"/>
      <c r="BU130" s="344"/>
      <c r="BV130" s="344"/>
      <c r="BW130" s="344"/>
      <c r="BX130" s="344"/>
      <c r="BY130" s="345"/>
      <c r="BZ130" s="344"/>
      <c r="CA130" s="344"/>
      <c r="CB130" s="344"/>
      <c r="CC130" s="344"/>
      <c r="CD130" s="342"/>
      <c r="CE130" s="344"/>
      <c r="CF130" s="344"/>
      <c r="CG130" s="344"/>
      <c r="CH130" s="344"/>
      <c r="CI130" s="345"/>
      <c r="CJ130" s="344"/>
      <c r="CK130" s="344"/>
      <c r="CL130" s="344"/>
      <c r="CM130" s="344"/>
      <c r="CO130" s="344"/>
      <c r="CP130" s="344"/>
      <c r="CQ130" s="344"/>
      <c r="CR130" s="344"/>
      <c r="CS130" s="345"/>
      <c r="CT130" s="344"/>
      <c r="CU130" s="344"/>
      <c r="CV130" s="344"/>
      <c r="CW130" s="344"/>
      <c r="CX130" s="342"/>
      <c r="CY130" s="344"/>
      <c r="CZ130" s="344"/>
      <c r="DA130" s="344"/>
      <c r="DB130" s="344"/>
      <c r="DC130" s="345"/>
      <c r="DD130" s="344"/>
      <c r="DE130" s="344"/>
      <c r="DF130" s="344"/>
      <c r="DG130" s="344"/>
      <c r="DI130" s="344"/>
      <c r="DJ130" s="344"/>
      <c r="DK130" s="344"/>
      <c r="DL130" s="344"/>
      <c r="DM130" s="345"/>
      <c r="DN130" s="344"/>
      <c r="DO130" s="344"/>
      <c r="DP130" s="344"/>
      <c r="DQ130" s="344"/>
      <c r="DR130" s="342"/>
      <c r="DS130" s="344"/>
      <c r="DT130" s="344"/>
      <c r="DU130" s="344"/>
      <c r="DV130" s="344"/>
      <c r="DW130" s="345"/>
      <c r="DX130" s="344"/>
      <c r="DY130" s="344"/>
      <c r="DZ130" s="344"/>
      <c r="EA130" s="344"/>
      <c r="EC130" s="344"/>
      <c r="ED130" s="344"/>
      <c r="EE130" s="344"/>
      <c r="EF130" s="344"/>
      <c r="EG130" s="345"/>
      <c r="EH130" s="344"/>
      <c r="EI130" s="344"/>
      <c r="EJ130" s="344"/>
      <c r="EK130" s="344"/>
      <c r="EL130" s="342"/>
      <c r="EM130" s="344"/>
      <c r="EN130" s="344"/>
      <c r="EO130" s="344"/>
      <c r="EP130" s="344"/>
      <c r="EQ130" s="345"/>
      <c r="ER130" s="344"/>
      <c r="ES130" s="344"/>
      <c r="ET130" s="344"/>
      <c r="EU130" s="344"/>
      <c r="EW130" s="344"/>
      <c r="EX130" s="344"/>
      <c r="EY130" s="344"/>
      <c r="EZ130" s="344"/>
      <c r="FA130" s="345"/>
      <c r="FB130" s="344"/>
      <c r="FC130" s="344"/>
      <c r="FD130" s="344"/>
      <c r="FE130" s="344"/>
      <c r="FF130" s="342"/>
      <c r="FG130" s="344"/>
      <c r="FH130" s="344"/>
      <c r="FI130" s="344"/>
      <c r="FJ130" s="344"/>
      <c r="FK130" s="345"/>
      <c r="FL130" s="344"/>
      <c r="FM130" s="344"/>
      <c r="FN130" s="344"/>
      <c r="FO130" s="344"/>
      <c r="FQ130" s="344"/>
      <c r="FR130" s="344"/>
      <c r="FS130" s="344"/>
      <c r="FT130" s="344"/>
      <c r="FU130" s="345"/>
      <c r="FV130" s="344"/>
      <c r="FW130" s="344"/>
      <c r="FX130" s="344"/>
      <c r="FY130" s="344"/>
      <c r="FZ130" s="342"/>
      <c r="GA130" s="344"/>
      <c r="GB130" s="344"/>
      <c r="GC130" s="344"/>
      <c r="GD130" s="344"/>
      <c r="GE130" s="345"/>
      <c r="GF130" s="344"/>
      <c r="GG130" s="344"/>
      <c r="GH130" s="344"/>
      <c r="GI130" s="344"/>
      <c r="GK130" s="344"/>
      <c r="GL130" s="344"/>
      <c r="GM130" s="344"/>
      <c r="GN130" s="344"/>
      <c r="GO130" s="345"/>
      <c r="GP130" s="344"/>
      <c r="GQ130" s="344"/>
      <c r="GR130" s="344"/>
      <c r="GS130" s="344"/>
      <c r="GT130" s="342"/>
      <c r="GU130" s="344"/>
      <c r="GV130" s="344"/>
      <c r="GW130" s="344"/>
      <c r="GX130" s="344"/>
    </row>
    <row r="131" customFormat="false" ht="15" hidden="true" customHeight="true" outlineLevel="0" collapsed="false">
      <c r="C131" s="342"/>
      <c r="D131" s="342"/>
      <c r="E131" s="342"/>
      <c r="H131" s="342"/>
      <c r="I131" s="342"/>
      <c r="J131" s="342"/>
      <c r="M131" s="342"/>
      <c r="N131" s="342"/>
      <c r="O131" s="342"/>
      <c r="R131" s="342"/>
      <c r="S131" s="342"/>
      <c r="T131" s="342"/>
      <c r="W131" s="342"/>
      <c r="X131" s="342"/>
      <c r="Y131" s="342"/>
      <c r="AB131" s="342"/>
      <c r="AC131" s="342"/>
      <c r="AD131" s="342"/>
      <c r="AG131" s="342"/>
      <c r="AH131" s="342"/>
      <c r="AI131" s="342"/>
      <c r="AL131" s="342"/>
      <c r="AM131" s="342"/>
      <c r="AN131" s="342"/>
      <c r="AQ131" s="342"/>
      <c r="AR131" s="342"/>
      <c r="AS131" s="342"/>
      <c r="AV131" s="342"/>
      <c r="AW131" s="342"/>
      <c r="AX131" s="342"/>
      <c r="BA131" s="342"/>
      <c r="BB131" s="342"/>
      <c r="BC131" s="342"/>
      <c r="BF131" s="342"/>
      <c r="BG131" s="342"/>
      <c r="BH131" s="342"/>
      <c r="BK131" s="342"/>
      <c r="BL131" s="342"/>
      <c r="BM131" s="342"/>
      <c r="BP131" s="342"/>
      <c r="BQ131" s="342"/>
      <c r="BR131" s="342"/>
      <c r="BU131" s="342"/>
      <c r="BV131" s="342"/>
      <c r="BW131" s="342"/>
      <c r="BZ131" s="342"/>
      <c r="CA131" s="342"/>
      <c r="CB131" s="342"/>
      <c r="CE131" s="342"/>
      <c r="CF131" s="342"/>
      <c r="CG131" s="342"/>
      <c r="CJ131" s="342"/>
      <c r="CK131" s="342"/>
      <c r="CL131" s="342"/>
      <c r="CO131" s="342"/>
      <c r="CP131" s="342"/>
      <c r="CQ131" s="342"/>
      <c r="CT131" s="342"/>
      <c r="CU131" s="342"/>
      <c r="CV131" s="342"/>
      <c r="CY131" s="342"/>
      <c r="CZ131" s="342"/>
      <c r="DA131" s="342"/>
      <c r="DD131" s="342"/>
      <c r="DE131" s="342"/>
      <c r="DF131" s="342"/>
      <c r="DI131" s="342"/>
      <c r="DJ131" s="342"/>
      <c r="DK131" s="342"/>
      <c r="DN131" s="342"/>
      <c r="DO131" s="342"/>
      <c r="DP131" s="342"/>
      <c r="DS131" s="342"/>
      <c r="DT131" s="342"/>
      <c r="DU131" s="342"/>
      <c r="DX131" s="342"/>
      <c r="DY131" s="342"/>
      <c r="DZ131" s="342"/>
      <c r="EC131" s="342"/>
      <c r="ED131" s="342"/>
      <c r="EE131" s="342"/>
      <c r="EH131" s="342"/>
      <c r="EI131" s="342"/>
      <c r="EJ131" s="342"/>
      <c r="EM131" s="342"/>
      <c r="EN131" s="342"/>
      <c r="EO131" s="342"/>
      <c r="ER131" s="342"/>
      <c r="ES131" s="342"/>
      <c r="ET131" s="342"/>
      <c r="EW131" s="342"/>
      <c r="EX131" s="342"/>
      <c r="EY131" s="342"/>
      <c r="FB131" s="342"/>
      <c r="FC131" s="342"/>
      <c r="FD131" s="342"/>
      <c r="FG131" s="342"/>
      <c r="FH131" s="342"/>
      <c r="FI131" s="342"/>
      <c r="FL131" s="342"/>
      <c r="FM131" s="342"/>
      <c r="FN131" s="342"/>
      <c r="FQ131" s="342"/>
      <c r="FR131" s="342"/>
      <c r="FS131" s="342"/>
      <c r="FV131" s="342"/>
      <c r="FW131" s="342"/>
      <c r="FX131" s="342"/>
      <c r="GA131" s="342"/>
      <c r="GB131" s="342"/>
      <c r="GC131" s="342"/>
      <c r="GF131" s="342"/>
      <c r="GG131" s="342"/>
      <c r="GH131" s="342"/>
      <c r="GK131" s="342"/>
      <c r="GL131" s="342"/>
      <c r="GM131" s="342"/>
      <c r="GP131" s="342"/>
      <c r="GQ131" s="342"/>
      <c r="GR131" s="342"/>
      <c r="GU131" s="342"/>
      <c r="GV131" s="342"/>
      <c r="GW131" s="342"/>
    </row>
    <row r="132" customFormat="false" ht="15" hidden="true" customHeight="true" outlineLevel="0" collapsed="false">
      <c r="C132" s="342"/>
      <c r="D132" s="342"/>
      <c r="E132" s="342"/>
      <c r="H132" s="342"/>
      <c r="I132" s="342"/>
      <c r="J132" s="342"/>
      <c r="M132" s="342"/>
      <c r="N132" s="342"/>
      <c r="O132" s="342"/>
      <c r="R132" s="342"/>
      <c r="S132" s="342"/>
      <c r="T132" s="342"/>
      <c r="W132" s="342"/>
      <c r="X132" s="342"/>
      <c r="Y132" s="342"/>
      <c r="AB132" s="342"/>
      <c r="AC132" s="342"/>
      <c r="AD132" s="342"/>
      <c r="AG132" s="342"/>
      <c r="AH132" s="342"/>
      <c r="AI132" s="342"/>
      <c r="AL132" s="342"/>
      <c r="AM132" s="342"/>
      <c r="AN132" s="342"/>
      <c r="AQ132" s="342"/>
      <c r="AR132" s="342"/>
      <c r="AS132" s="342"/>
      <c r="AV132" s="342"/>
      <c r="AW132" s="342"/>
      <c r="AX132" s="342"/>
      <c r="BA132" s="342"/>
      <c r="BB132" s="342"/>
      <c r="BC132" s="342"/>
      <c r="BF132" s="342"/>
      <c r="BG132" s="342"/>
      <c r="BH132" s="342"/>
      <c r="BK132" s="342"/>
      <c r="BL132" s="342"/>
      <c r="BM132" s="342"/>
      <c r="BP132" s="342"/>
      <c r="BQ132" s="342"/>
      <c r="BR132" s="342"/>
      <c r="BU132" s="342"/>
      <c r="BV132" s="342"/>
      <c r="BW132" s="342"/>
      <c r="BZ132" s="342"/>
      <c r="CA132" s="342"/>
      <c r="CB132" s="342"/>
      <c r="CE132" s="342"/>
      <c r="CF132" s="342"/>
      <c r="CG132" s="342"/>
      <c r="CJ132" s="342"/>
      <c r="CK132" s="342"/>
      <c r="CL132" s="342"/>
      <c r="CO132" s="342"/>
      <c r="CP132" s="342"/>
      <c r="CQ132" s="342"/>
      <c r="CT132" s="342"/>
      <c r="CU132" s="342"/>
      <c r="CV132" s="342"/>
      <c r="CY132" s="342"/>
      <c r="CZ132" s="342"/>
      <c r="DA132" s="342"/>
      <c r="DD132" s="342"/>
      <c r="DE132" s="342"/>
      <c r="DF132" s="342"/>
      <c r="DI132" s="342"/>
      <c r="DJ132" s="342"/>
      <c r="DK132" s="342"/>
      <c r="DN132" s="342"/>
      <c r="DO132" s="342"/>
      <c r="DP132" s="342"/>
      <c r="DS132" s="342"/>
      <c r="DT132" s="342"/>
      <c r="DU132" s="342"/>
      <c r="DX132" s="342"/>
      <c r="DY132" s="342"/>
      <c r="DZ132" s="342"/>
      <c r="EC132" s="342"/>
      <c r="ED132" s="342"/>
      <c r="EE132" s="342"/>
      <c r="EH132" s="342"/>
      <c r="EI132" s="342"/>
      <c r="EJ132" s="342"/>
      <c r="EM132" s="342"/>
      <c r="EN132" s="342"/>
      <c r="EO132" s="342"/>
      <c r="ER132" s="342"/>
      <c r="ES132" s="342"/>
      <c r="ET132" s="342"/>
      <c r="EW132" s="342"/>
      <c r="EX132" s="342"/>
      <c r="EY132" s="342"/>
      <c r="FB132" s="342"/>
      <c r="FC132" s="342"/>
      <c r="FD132" s="342"/>
      <c r="FG132" s="342"/>
      <c r="FH132" s="342"/>
      <c r="FI132" s="342"/>
      <c r="FL132" s="342"/>
      <c r="FM132" s="342"/>
      <c r="FN132" s="342"/>
      <c r="FQ132" s="342"/>
      <c r="FR132" s="342"/>
      <c r="FS132" s="342"/>
      <c r="FV132" s="342"/>
      <c r="FW132" s="342"/>
      <c r="FX132" s="342"/>
      <c r="GA132" s="342"/>
      <c r="GB132" s="342"/>
      <c r="GC132" s="342"/>
      <c r="GF132" s="342"/>
      <c r="GG132" s="342"/>
      <c r="GH132" s="342"/>
      <c r="GK132" s="342"/>
      <c r="GL132" s="342"/>
      <c r="GM132" s="342"/>
      <c r="GP132" s="342"/>
      <c r="GQ132" s="342"/>
      <c r="GR132" s="342"/>
      <c r="GU132" s="342"/>
      <c r="GV132" s="342"/>
      <c r="GW132" s="342"/>
    </row>
    <row r="133" customFormat="false" ht="15" hidden="true" customHeight="true" outlineLevel="0" collapsed="false">
      <c r="C133" s="342"/>
      <c r="D133" s="342"/>
      <c r="E133" s="342"/>
      <c r="H133" s="342"/>
      <c r="I133" s="342"/>
      <c r="J133" s="342"/>
      <c r="M133" s="342"/>
      <c r="N133" s="342"/>
      <c r="O133" s="342"/>
      <c r="R133" s="342"/>
      <c r="S133" s="342"/>
      <c r="T133" s="342"/>
      <c r="W133" s="342"/>
      <c r="X133" s="342"/>
      <c r="Y133" s="342"/>
      <c r="AB133" s="342"/>
      <c r="AC133" s="342"/>
      <c r="AD133" s="342"/>
      <c r="AG133" s="342"/>
      <c r="AH133" s="342"/>
      <c r="AI133" s="342"/>
      <c r="AL133" s="342"/>
      <c r="AM133" s="342"/>
      <c r="AN133" s="342"/>
      <c r="AQ133" s="342"/>
      <c r="AR133" s="342"/>
      <c r="AS133" s="342"/>
      <c r="AV133" s="342"/>
      <c r="AW133" s="342"/>
      <c r="AX133" s="342"/>
      <c r="BA133" s="342"/>
      <c r="BB133" s="342"/>
      <c r="BC133" s="342"/>
      <c r="BF133" s="342"/>
      <c r="BG133" s="342"/>
      <c r="BH133" s="342"/>
      <c r="BK133" s="342"/>
      <c r="BL133" s="342"/>
      <c r="BM133" s="342"/>
      <c r="BP133" s="342"/>
      <c r="BQ133" s="342"/>
      <c r="BR133" s="342"/>
      <c r="BU133" s="342"/>
      <c r="BV133" s="342"/>
      <c r="BW133" s="342"/>
      <c r="BZ133" s="342"/>
      <c r="CA133" s="342"/>
      <c r="CB133" s="342"/>
      <c r="CE133" s="342"/>
      <c r="CF133" s="342"/>
      <c r="CG133" s="342"/>
      <c r="CJ133" s="342"/>
      <c r="CK133" s="342"/>
      <c r="CL133" s="342"/>
      <c r="CO133" s="342"/>
      <c r="CP133" s="342"/>
      <c r="CQ133" s="342"/>
      <c r="CT133" s="342"/>
      <c r="CU133" s="342"/>
      <c r="CV133" s="342"/>
      <c r="CY133" s="342"/>
      <c r="CZ133" s="342"/>
      <c r="DA133" s="342"/>
      <c r="DD133" s="342"/>
      <c r="DE133" s="342"/>
      <c r="DF133" s="342"/>
      <c r="DI133" s="342"/>
      <c r="DJ133" s="342"/>
      <c r="DK133" s="342"/>
      <c r="DN133" s="342"/>
      <c r="DO133" s="342"/>
      <c r="DP133" s="342"/>
      <c r="DS133" s="342"/>
      <c r="DT133" s="342"/>
      <c r="DU133" s="342"/>
      <c r="DX133" s="342"/>
      <c r="DY133" s="342"/>
      <c r="DZ133" s="342"/>
      <c r="EC133" s="342"/>
      <c r="ED133" s="342"/>
      <c r="EE133" s="342"/>
      <c r="EH133" s="342"/>
      <c r="EI133" s="342"/>
      <c r="EJ133" s="342"/>
      <c r="EM133" s="342"/>
      <c r="EN133" s="342"/>
      <c r="EO133" s="342"/>
      <c r="ER133" s="342"/>
      <c r="ES133" s="342"/>
      <c r="ET133" s="342"/>
      <c r="EW133" s="342"/>
      <c r="EX133" s="342"/>
      <c r="EY133" s="342"/>
      <c r="FB133" s="342"/>
      <c r="FC133" s="342"/>
      <c r="FD133" s="342"/>
      <c r="FG133" s="342"/>
      <c r="FH133" s="342"/>
      <c r="FI133" s="342"/>
      <c r="FL133" s="342"/>
      <c r="FM133" s="342"/>
      <c r="FN133" s="342"/>
      <c r="FQ133" s="342"/>
      <c r="FR133" s="342"/>
      <c r="FS133" s="342"/>
      <c r="FV133" s="342"/>
      <c r="FW133" s="342"/>
      <c r="FX133" s="342"/>
      <c r="GA133" s="342"/>
      <c r="GB133" s="342"/>
      <c r="GC133" s="342"/>
      <c r="GF133" s="342"/>
      <c r="GG133" s="342"/>
      <c r="GH133" s="342"/>
      <c r="GK133" s="342"/>
      <c r="GL133" s="342"/>
      <c r="GM133" s="342"/>
      <c r="GP133" s="342"/>
      <c r="GQ133" s="342"/>
      <c r="GR133" s="342"/>
      <c r="GU133" s="342"/>
      <c r="GV133" s="342"/>
      <c r="GW133" s="342"/>
    </row>
    <row r="134" customFormat="false" ht="21" hidden="true" customHeight="true" outlineLevel="0" collapsed="false">
      <c r="C134" s="342"/>
      <c r="D134" s="342"/>
      <c r="E134" s="342"/>
      <c r="F134" s="281"/>
      <c r="H134" s="342"/>
      <c r="I134" s="342"/>
      <c r="J134" s="342"/>
      <c r="K134" s="281"/>
      <c r="M134" s="342"/>
      <c r="N134" s="342"/>
      <c r="O134" s="342"/>
      <c r="P134" s="281"/>
      <c r="Q134" s="279"/>
      <c r="R134" s="342"/>
      <c r="S134" s="342"/>
      <c r="T134" s="342"/>
      <c r="U134" s="281"/>
      <c r="V134" s="281"/>
      <c r="W134" s="342"/>
      <c r="X134" s="342"/>
      <c r="Y134" s="342"/>
      <c r="Z134" s="281"/>
      <c r="AA134" s="279"/>
      <c r="AB134" s="342"/>
      <c r="AC134" s="342"/>
      <c r="AD134" s="342"/>
      <c r="AE134" s="281"/>
      <c r="AG134" s="342"/>
      <c r="AH134" s="342"/>
      <c r="AI134" s="342"/>
      <c r="AJ134" s="281"/>
      <c r="AK134" s="279"/>
      <c r="AL134" s="342"/>
      <c r="AM134" s="342"/>
      <c r="AN134" s="342"/>
      <c r="AO134" s="281"/>
      <c r="AP134" s="281"/>
      <c r="AQ134" s="342"/>
      <c r="AR134" s="342"/>
      <c r="AS134" s="342"/>
      <c r="AT134" s="281"/>
      <c r="AU134" s="279"/>
      <c r="AV134" s="342"/>
      <c r="AW134" s="342"/>
      <c r="AX134" s="342"/>
      <c r="AY134" s="281"/>
      <c r="BA134" s="342"/>
      <c r="BB134" s="342"/>
      <c r="BC134" s="342"/>
      <c r="BD134" s="281"/>
      <c r="BE134" s="279"/>
      <c r="BF134" s="342"/>
      <c r="BG134" s="342"/>
      <c r="BH134" s="342"/>
      <c r="BI134" s="281"/>
      <c r="BJ134" s="281"/>
      <c r="BK134" s="342"/>
      <c r="BL134" s="342"/>
      <c r="BM134" s="342"/>
      <c r="BN134" s="281"/>
      <c r="BO134" s="279"/>
      <c r="BP134" s="342"/>
      <c r="BQ134" s="342"/>
      <c r="BR134" s="342"/>
      <c r="BS134" s="281"/>
      <c r="BU134" s="342"/>
      <c r="BV134" s="342"/>
      <c r="BW134" s="342"/>
      <c r="BX134" s="281"/>
      <c r="BY134" s="279"/>
      <c r="BZ134" s="342"/>
      <c r="CA134" s="342"/>
      <c r="CB134" s="342"/>
      <c r="CC134" s="281"/>
      <c r="CD134" s="281"/>
      <c r="CE134" s="342"/>
      <c r="CF134" s="342"/>
      <c r="CG134" s="342"/>
      <c r="CH134" s="281"/>
      <c r="CI134" s="279"/>
      <c r="CJ134" s="342"/>
      <c r="CK134" s="342"/>
      <c r="CL134" s="342"/>
      <c r="CM134" s="281"/>
      <c r="CO134" s="342"/>
      <c r="CP134" s="342"/>
      <c r="CQ134" s="342"/>
      <c r="CR134" s="281"/>
      <c r="CS134" s="279"/>
      <c r="CT134" s="342"/>
      <c r="CU134" s="342"/>
      <c r="CV134" s="342"/>
      <c r="CW134" s="281"/>
      <c r="CX134" s="281"/>
      <c r="CY134" s="342"/>
      <c r="CZ134" s="342"/>
      <c r="DA134" s="342"/>
      <c r="DB134" s="281"/>
      <c r="DC134" s="279"/>
      <c r="DD134" s="342"/>
      <c r="DE134" s="342"/>
      <c r="DF134" s="342"/>
      <c r="DG134" s="281"/>
      <c r="DI134" s="342"/>
      <c r="DJ134" s="342"/>
      <c r="DK134" s="342"/>
      <c r="DL134" s="281"/>
      <c r="DM134" s="279"/>
      <c r="DN134" s="342"/>
      <c r="DO134" s="342"/>
      <c r="DP134" s="342"/>
      <c r="DQ134" s="281"/>
      <c r="DR134" s="281"/>
      <c r="DS134" s="342"/>
      <c r="DT134" s="342"/>
      <c r="DU134" s="342"/>
      <c r="DV134" s="281"/>
      <c r="DW134" s="279"/>
      <c r="DX134" s="342"/>
      <c r="DY134" s="342"/>
      <c r="DZ134" s="342"/>
      <c r="EA134" s="281"/>
      <c r="EC134" s="342"/>
      <c r="ED134" s="342"/>
      <c r="EE134" s="342"/>
      <c r="EF134" s="281"/>
      <c r="EG134" s="279"/>
      <c r="EH134" s="342"/>
      <c r="EI134" s="342"/>
      <c r="EJ134" s="342"/>
      <c r="EK134" s="281"/>
      <c r="EL134" s="281"/>
      <c r="EM134" s="342"/>
      <c r="EN134" s="342"/>
      <c r="EO134" s="342"/>
      <c r="EP134" s="281"/>
      <c r="EQ134" s="279"/>
      <c r="ER134" s="342"/>
      <c r="ES134" s="342"/>
      <c r="ET134" s="342"/>
      <c r="EU134" s="281"/>
      <c r="EW134" s="342"/>
      <c r="EX134" s="342"/>
      <c r="EY134" s="342"/>
      <c r="EZ134" s="281"/>
      <c r="FA134" s="279"/>
      <c r="FB134" s="342"/>
      <c r="FC134" s="342"/>
      <c r="FD134" s="342"/>
      <c r="FE134" s="281"/>
      <c r="FF134" s="281"/>
      <c r="FG134" s="342"/>
      <c r="FH134" s="342"/>
      <c r="FI134" s="342"/>
      <c r="FJ134" s="281"/>
      <c r="FK134" s="279"/>
      <c r="FL134" s="342"/>
      <c r="FM134" s="342"/>
      <c r="FN134" s="342"/>
      <c r="FO134" s="281"/>
      <c r="FQ134" s="342"/>
      <c r="FR134" s="342"/>
      <c r="FS134" s="342"/>
      <c r="FT134" s="281"/>
      <c r="FU134" s="279"/>
      <c r="FV134" s="342"/>
      <c r="FW134" s="342"/>
      <c r="FX134" s="342"/>
      <c r="FY134" s="281"/>
      <c r="FZ134" s="281"/>
      <c r="GA134" s="342"/>
      <c r="GB134" s="342"/>
      <c r="GC134" s="342"/>
      <c r="GD134" s="281"/>
      <c r="GE134" s="279"/>
      <c r="GF134" s="342"/>
      <c r="GG134" s="342"/>
      <c r="GH134" s="342"/>
      <c r="GI134" s="281"/>
      <c r="GK134" s="342"/>
      <c r="GL134" s="342"/>
      <c r="GM134" s="342"/>
      <c r="GN134" s="281"/>
      <c r="GO134" s="279"/>
      <c r="GP134" s="342"/>
      <c r="GQ134" s="342"/>
      <c r="GR134" s="342"/>
      <c r="GS134" s="281"/>
      <c r="GT134" s="281"/>
      <c r="GU134" s="342"/>
      <c r="GV134" s="342"/>
      <c r="GW134" s="342"/>
      <c r="GX134" s="281"/>
    </row>
    <row r="135" customFormat="false" ht="15" hidden="true" customHeight="true" outlineLevel="0" collapsed="false">
      <c r="C135" s="342"/>
      <c r="D135" s="342"/>
      <c r="E135" s="342"/>
      <c r="F135" s="298"/>
      <c r="H135" s="342"/>
      <c r="I135" s="342"/>
      <c r="J135" s="342"/>
      <c r="K135" s="298"/>
      <c r="M135" s="342"/>
      <c r="N135" s="342"/>
      <c r="O135" s="342"/>
      <c r="P135" s="298"/>
      <c r="Q135" s="296"/>
      <c r="R135" s="342"/>
      <c r="S135" s="342"/>
      <c r="T135" s="342"/>
      <c r="U135" s="298"/>
      <c r="V135" s="298"/>
      <c r="W135" s="342"/>
      <c r="X135" s="342"/>
      <c r="Y135" s="342"/>
      <c r="Z135" s="298"/>
      <c r="AA135" s="296"/>
      <c r="AB135" s="342"/>
      <c r="AC135" s="342"/>
      <c r="AD135" s="342"/>
      <c r="AE135" s="298"/>
      <c r="AG135" s="342"/>
      <c r="AH135" s="342"/>
      <c r="AI135" s="342"/>
      <c r="AJ135" s="298"/>
      <c r="AK135" s="296"/>
      <c r="AL135" s="342"/>
      <c r="AM135" s="342"/>
      <c r="AN135" s="342"/>
      <c r="AO135" s="298"/>
      <c r="AP135" s="298"/>
      <c r="AQ135" s="342"/>
      <c r="AR135" s="342"/>
      <c r="AS135" s="342"/>
      <c r="AT135" s="298"/>
      <c r="AU135" s="296"/>
      <c r="AV135" s="342"/>
      <c r="AW135" s="342"/>
      <c r="AX135" s="342"/>
      <c r="AY135" s="298"/>
      <c r="BA135" s="342"/>
      <c r="BB135" s="342"/>
      <c r="BC135" s="342"/>
      <c r="BD135" s="298"/>
      <c r="BE135" s="296"/>
      <c r="BF135" s="342"/>
      <c r="BG135" s="342"/>
      <c r="BH135" s="342"/>
      <c r="BI135" s="298"/>
      <c r="BJ135" s="298"/>
      <c r="BK135" s="342"/>
      <c r="BL135" s="342"/>
      <c r="BM135" s="342"/>
      <c r="BN135" s="298"/>
      <c r="BO135" s="296"/>
      <c r="BP135" s="342"/>
      <c r="BQ135" s="342"/>
      <c r="BR135" s="342"/>
      <c r="BS135" s="298"/>
      <c r="BU135" s="342"/>
      <c r="BV135" s="342"/>
      <c r="BW135" s="342"/>
      <c r="BX135" s="298"/>
      <c r="BY135" s="296"/>
      <c r="BZ135" s="342"/>
      <c r="CA135" s="342"/>
      <c r="CB135" s="342"/>
      <c r="CC135" s="298"/>
      <c r="CD135" s="298"/>
      <c r="CE135" s="342"/>
      <c r="CF135" s="342"/>
      <c r="CG135" s="342"/>
      <c r="CH135" s="298"/>
      <c r="CI135" s="296"/>
      <c r="CJ135" s="342"/>
      <c r="CK135" s="342"/>
      <c r="CL135" s="342"/>
      <c r="CM135" s="298"/>
      <c r="CO135" s="342"/>
      <c r="CP135" s="342"/>
      <c r="CQ135" s="342"/>
      <c r="CR135" s="298"/>
      <c r="CS135" s="296"/>
      <c r="CT135" s="342"/>
      <c r="CU135" s="342"/>
      <c r="CV135" s="342"/>
      <c r="CW135" s="298"/>
      <c r="CX135" s="298"/>
      <c r="CY135" s="342"/>
      <c r="CZ135" s="342"/>
      <c r="DA135" s="342"/>
      <c r="DB135" s="298"/>
      <c r="DC135" s="296"/>
      <c r="DD135" s="342"/>
      <c r="DE135" s="342"/>
      <c r="DF135" s="342"/>
      <c r="DG135" s="298"/>
      <c r="DI135" s="342"/>
      <c r="DJ135" s="342"/>
      <c r="DK135" s="342"/>
      <c r="DL135" s="298"/>
      <c r="DM135" s="296"/>
      <c r="DN135" s="342"/>
      <c r="DO135" s="342"/>
      <c r="DP135" s="342"/>
      <c r="DQ135" s="298"/>
      <c r="DR135" s="298"/>
      <c r="DS135" s="342"/>
      <c r="DT135" s="342"/>
      <c r="DU135" s="342"/>
      <c r="DV135" s="298"/>
      <c r="DW135" s="296"/>
      <c r="DX135" s="342"/>
      <c r="DY135" s="342"/>
      <c r="DZ135" s="342"/>
      <c r="EA135" s="298"/>
      <c r="EC135" s="342"/>
      <c r="ED135" s="342"/>
      <c r="EE135" s="342"/>
      <c r="EF135" s="298"/>
      <c r="EG135" s="296"/>
      <c r="EH135" s="342"/>
      <c r="EI135" s="342"/>
      <c r="EJ135" s="342"/>
      <c r="EK135" s="298"/>
      <c r="EL135" s="298"/>
      <c r="EM135" s="342"/>
      <c r="EN135" s="342"/>
      <c r="EO135" s="342"/>
      <c r="EP135" s="298"/>
      <c r="EQ135" s="296"/>
      <c r="ER135" s="342"/>
      <c r="ES135" s="342"/>
      <c r="ET135" s="342"/>
      <c r="EU135" s="298"/>
      <c r="EW135" s="342"/>
      <c r="EX135" s="342"/>
      <c r="EY135" s="342"/>
      <c r="EZ135" s="298"/>
      <c r="FA135" s="296"/>
      <c r="FB135" s="342"/>
      <c r="FC135" s="342"/>
      <c r="FD135" s="342"/>
      <c r="FE135" s="298"/>
      <c r="FF135" s="298"/>
      <c r="FG135" s="342"/>
      <c r="FH135" s="342"/>
      <c r="FI135" s="342"/>
      <c r="FJ135" s="298"/>
      <c r="FK135" s="296"/>
      <c r="FL135" s="342"/>
      <c r="FM135" s="342"/>
      <c r="FN135" s="342"/>
      <c r="FO135" s="298"/>
      <c r="FQ135" s="342"/>
      <c r="FR135" s="342"/>
      <c r="FS135" s="342"/>
      <c r="FT135" s="298"/>
      <c r="FU135" s="296"/>
      <c r="FV135" s="342"/>
      <c r="FW135" s="342"/>
      <c r="FX135" s="342"/>
      <c r="FY135" s="298"/>
      <c r="FZ135" s="298"/>
      <c r="GA135" s="342"/>
      <c r="GB135" s="342"/>
      <c r="GC135" s="342"/>
      <c r="GD135" s="298"/>
      <c r="GE135" s="296"/>
      <c r="GF135" s="342"/>
      <c r="GG135" s="342"/>
      <c r="GH135" s="342"/>
      <c r="GI135" s="298"/>
      <c r="GK135" s="342"/>
      <c r="GL135" s="342"/>
      <c r="GM135" s="342"/>
      <c r="GN135" s="298"/>
      <c r="GO135" s="296"/>
      <c r="GP135" s="342"/>
      <c r="GQ135" s="342"/>
      <c r="GR135" s="342"/>
      <c r="GS135" s="298"/>
      <c r="GT135" s="298"/>
      <c r="GU135" s="342"/>
      <c r="GV135" s="342"/>
      <c r="GW135" s="342"/>
      <c r="GX135" s="298"/>
    </row>
    <row r="137" customFormat="false" ht="15" hidden="true" customHeight="true" outlineLevel="0" collapsed="false">
      <c r="C137" s="344"/>
      <c r="D137" s="344"/>
      <c r="E137" s="344"/>
      <c r="F137" s="344"/>
      <c r="H137" s="344"/>
      <c r="I137" s="344"/>
      <c r="J137" s="344"/>
      <c r="K137" s="344"/>
      <c r="M137" s="344"/>
      <c r="N137" s="344"/>
      <c r="O137" s="344"/>
      <c r="P137" s="344"/>
      <c r="Q137" s="345"/>
      <c r="R137" s="344"/>
      <c r="S137" s="344"/>
      <c r="T137" s="344"/>
      <c r="U137" s="344"/>
      <c r="V137" s="342"/>
      <c r="W137" s="344"/>
      <c r="X137" s="344"/>
      <c r="Y137" s="344"/>
      <c r="Z137" s="344"/>
      <c r="AA137" s="345"/>
      <c r="AB137" s="344"/>
      <c r="AC137" s="344"/>
      <c r="AD137" s="344"/>
      <c r="AE137" s="344"/>
      <c r="AG137" s="344"/>
      <c r="AH137" s="344"/>
      <c r="AI137" s="344"/>
      <c r="AJ137" s="344"/>
      <c r="AK137" s="345"/>
      <c r="AL137" s="344"/>
      <c r="AM137" s="344"/>
      <c r="AN137" s="344"/>
      <c r="AO137" s="344"/>
      <c r="AP137" s="342"/>
      <c r="AQ137" s="344"/>
      <c r="AR137" s="344"/>
      <c r="AS137" s="344"/>
      <c r="AT137" s="344"/>
      <c r="AU137" s="345"/>
      <c r="AV137" s="344"/>
      <c r="AW137" s="344"/>
      <c r="AX137" s="344"/>
      <c r="AY137" s="344"/>
      <c r="BA137" s="344"/>
      <c r="BB137" s="344"/>
      <c r="BC137" s="344"/>
      <c r="BD137" s="344"/>
      <c r="BE137" s="345"/>
      <c r="BF137" s="344"/>
      <c r="BG137" s="344"/>
      <c r="BH137" s="344"/>
      <c r="BI137" s="344"/>
      <c r="BJ137" s="342"/>
      <c r="BK137" s="344"/>
      <c r="BL137" s="344"/>
      <c r="BM137" s="344"/>
      <c r="BN137" s="344"/>
      <c r="BO137" s="345"/>
      <c r="BP137" s="344"/>
      <c r="BQ137" s="344"/>
      <c r="BR137" s="344"/>
      <c r="BS137" s="344"/>
      <c r="BU137" s="344"/>
      <c r="BV137" s="344"/>
      <c r="BW137" s="344"/>
      <c r="BX137" s="344"/>
      <c r="BY137" s="345"/>
      <c r="BZ137" s="344"/>
      <c r="CA137" s="344"/>
      <c r="CB137" s="344"/>
      <c r="CC137" s="344"/>
      <c r="CD137" s="342"/>
      <c r="CE137" s="344"/>
      <c r="CF137" s="344"/>
      <c r="CG137" s="344"/>
      <c r="CH137" s="344"/>
      <c r="CI137" s="345"/>
      <c r="CJ137" s="344"/>
      <c r="CK137" s="344"/>
      <c r="CL137" s="344"/>
      <c r="CM137" s="344"/>
      <c r="CO137" s="344"/>
      <c r="CP137" s="344"/>
      <c r="CQ137" s="344"/>
      <c r="CR137" s="344"/>
      <c r="CS137" s="345"/>
      <c r="CT137" s="344"/>
      <c r="CU137" s="344"/>
      <c r="CV137" s="344"/>
      <c r="CW137" s="344"/>
      <c r="CX137" s="342"/>
      <c r="CY137" s="344"/>
      <c r="CZ137" s="344"/>
      <c r="DA137" s="344"/>
      <c r="DB137" s="344"/>
      <c r="DC137" s="345"/>
      <c r="DD137" s="344"/>
      <c r="DE137" s="344"/>
      <c r="DF137" s="344"/>
      <c r="DG137" s="344"/>
      <c r="DI137" s="344"/>
      <c r="DJ137" s="344"/>
      <c r="DK137" s="344"/>
      <c r="DL137" s="344"/>
      <c r="DM137" s="345"/>
      <c r="DN137" s="344"/>
      <c r="DO137" s="344"/>
      <c r="DP137" s="344"/>
      <c r="DQ137" s="344"/>
      <c r="DR137" s="342"/>
      <c r="DS137" s="344"/>
      <c r="DT137" s="344"/>
      <c r="DU137" s="344"/>
      <c r="DV137" s="344"/>
      <c r="DW137" s="345"/>
      <c r="DX137" s="344"/>
      <c r="DY137" s="344"/>
      <c r="DZ137" s="344"/>
      <c r="EA137" s="344"/>
      <c r="EC137" s="344"/>
      <c r="ED137" s="344"/>
      <c r="EE137" s="344"/>
      <c r="EF137" s="344"/>
      <c r="EG137" s="345"/>
      <c r="EH137" s="344"/>
      <c r="EI137" s="344"/>
      <c r="EJ137" s="344"/>
      <c r="EK137" s="344"/>
      <c r="EL137" s="342"/>
      <c r="EM137" s="344"/>
      <c r="EN137" s="344"/>
      <c r="EO137" s="344"/>
      <c r="EP137" s="344"/>
      <c r="EQ137" s="345"/>
      <c r="ER137" s="344"/>
      <c r="ES137" s="344"/>
      <c r="ET137" s="344"/>
      <c r="EU137" s="344"/>
      <c r="EW137" s="344"/>
      <c r="EX137" s="344"/>
      <c r="EY137" s="344"/>
      <c r="EZ137" s="344"/>
      <c r="FA137" s="345"/>
      <c r="FB137" s="344"/>
      <c r="FC137" s="344"/>
      <c r="FD137" s="344"/>
      <c r="FE137" s="344"/>
      <c r="FF137" s="342"/>
      <c r="FG137" s="344"/>
      <c r="FH137" s="344"/>
      <c r="FI137" s="344"/>
      <c r="FJ137" s="344"/>
      <c r="FK137" s="345"/>
      <c r="FL137" s="344"/>
      <c r="FM137" s="344"/>
      <c r="FN137" s="344"/>
      <c r="FO137" s="344"/>
      <c r="FQ137" s="344"/>
      <c r="FR137" s="344"/>
      <c r="FS137" s="344"/>
      <c r="FT137" s="344"/>
      <c r="FU137" s="345"/>
      <c r="FV137" s="344"/>
      <c r="FW137" s="344"/>
      <c r="FX137" s="344"/>
      <c r="FY137" s="344"/>
      <c r="FZ137" s="342"/>
      <c r="GA137" s="344"/>
      <c r="GB137" s="344"/>
      <c r="GC137" s="344"/>
      <c r="GD137" s="344"/>
      <c r="GE137" s="345"/>
      <c r="GF137" s="344"/>
      <c r="GG137" s="344"/>
      <c r="GH137" s="344"/>
      <c r="GI137" s="344"/>
      <c r="GK137" s="344"/>
      <c r="GL137" s="344"/>
      <c r="GM137" s="344"/>
      <c r="GN137" s="344"/>
      <c r="GO137" s="345"/>
      <c r="GP137" s="344"/>
      <c r="GQ137" s="344"/>
      <c r="GR137" s="344"/>
      <c r="GS137" s="344"/>
      <c r="GT137" s="342"/>
      <c r="GU137" s="344"/>
      <c r="GV137" s="344"/>
      <c r="GW137" s="344"/>
      <c r="GX137" s="344"/>
    </row>
    <row r="138" customFormat="false" ht="15" hidden="true" customHeight="true" outlineLevel="0" collapsed="false">
      <c r="C138" s="342"/>
      <c r="D138" s="342"/>
      <c r="E138" s="342"/>
      <c r="H138" s="342"/>
      <c r="I138" s="342"/>
      <c r="J138" s="342"/>
      <c r="M138" s="342"/>
      <c r="N138" s="342"/>
      <c r="O138" s="342"/>
      <c r="R138" s="342"/>
      <c r="S138" s="342"/>
      <c r="T138" s="342"/>
      <c r="W138" s="342"/>
      <c r="X138" s="342"/>
      <c r="Y138" s="342"/>
      <c r="AB138" s="342"/>
      <c r="AC138" s="342"/>
      <c r="AD138" s="342"/>
      <c r="AG138" s="342"/>
      <c r="AH138" s="342"/>
      <c r="AI138" s="342"/>
      <c r="AL138" s="342"/>
      <c r="AM138" s="342"/>
      <c r="AN138" s="342"/>
      <c r="AQ138" s="342"/>
      <c r="AR138" s="342"/>
      <c r="AS138" s="342"/>
      <c r="AV138" s="342"/>
      <c r="AW138" s="342"/>
      <c r="AX138" s="342"/>
      <c r="BA138" s="342"/>
      <c r="BB138" s="342"/>
      <c r="BC138" s="342"/>
      <c r="BF138" s="342"/>
      <c r="BG138" s="342"/>
      <c r="BH138" s="342"/>
      <c r="BK138" s="342"/>
      <c r="BL138" s="342"/>
      <c r="BM138" s="342"/>
      <c r="BP138" s="342"/>
      <c r="BQ138" s="342"/>
      <c r="BR138" s="342"/>
      <c r="BU138" s="342"/>
      <c r="BV138" s="342"/>
      <c r="BW138" s="342"/>
      <c r="BZ138" s="342"/>
      <c r="CA138" s="342"/>
      <c r="CB138" s="342"/>
      <c r="CE138" s="342"/>
      <c r="CF138" s="342"/>
      <c r="CG138" s="342"/>
      <c r="CJ138" s="342"/>
      <c r="CK138" s="342"/>
      <c r="CL138" s="342"/>
      <c r="CO138" s="342"/>
      <c r="CP138" s="342"/>
      <c r="CQ138" s="342"/>
      <c r="CT138" s="342"/>
      <c r="CU138" s="342"/>
      <c r="CV138" s="342"/>
      <c r="CY138" s="342"/>
      <c r="CZ138" s="342"/>
      <c r="DA138" s="342"/>
      <c r="DD138" s="342"/>
      <c r="DE138" s="342"/>
      <c r="DF138" s="342"/>
      <c r="DI138" s="342"/>
      <c r="DJ138" s="342"/>
      <c r="DK138" s="342"/>
      <c r="DN138" s="342"/>
      <c r="DO138" s="342"/>
      <c r="DP138" s="342"/>
      <c r="DS138" s="342"/>
      <c r="DT138" s="342"/>
      <c r="DU138" s="342"/>
      <c r="DX138" s="342"/>
      <c r="DY138" s="342"/>
      <c r="DZ138" s="342"/>
      <c r="EC138" s="342"/>
      <c r="ED138" s="342"/>
      <c r="EE138" s="342"/>
      <c r="EH138" s="342"/>
      <c r="EI138" s="342"/>
      <c r="EJ138" s="342"/>
      <c r="EM138" s="342"/>
      <c r="EN138" s="342"/>
      <c r="EO138" s="342"/>
      <c r="ER138" s="342"/>
      <c r="ES138" s="342"/>
      <c r="ET138" s="342"/>
      <c r="EW138" s="342"/>
      <c r="EX138" s="342"/>
      <c r="EY138" s="342"/>
      <c r="FB138" s="342"/>
      <c r="FC138" s="342"/>
      <c r="FD138" s="342"/>
      <c r="FG138" s="342"/>
      <c r="FH138" s="342"/>
      <c r="FI138" s="342"/>
      <c r="FL138" s="342"/>
      <c r="FM138" s="342"/>
      <c r="FN138" s="342"/>
      <c r="FQ138" s="342"/>
      <c r="FR138" s="342"/>
      <c r="FS138" s="342"/>
      <c r="FV138" s="342"/>
      <c r="FW138" s="342"/>
      <c r="FX138" s="342"/>
      <c r="GA138" s="342"/>
      <c r="GB138" s="342"/>
      <c r="GC138" s="342"/>
      <c r="GF138" s="342"/>
      <c r="GG138" s="342"/>
      <c r="GH138" s="342"/>
      <c r="GK138" s="342"/>
      <c r="GL138" s="342"/>
      <c r="GM138" s="342"/>
      <c r="GP138" s="342"/>
      <c r="GQ138" s="342"/>
      <c r="GR138" s="342"/>
      <c r="GU138" s="342"/>
      <c r="GV138" s="342"/>
      <c r="GW138" s="342"/>
    </row>
    <row r="139" customFormat="false" ht="15" hidden="true" customHeight="true" outlineLevel="0" collapsed="false">
      <c r="C139" s="342"/>
      <c r="D139" s="342"/>
      <c r="E139" s="342"/>
      <c r="H139" s="342"/>
      <c r="I139" s="342"/>
      <c r="J139" s="342"/>
      <c r="M139" s="342"/>
      <c r="N139" s="342"/>
      <c r="O139" s="342"/>
      <c r="R139" s="342"/>
      <c r="S139" s="342"/>
      <c r="T139" s="342"/>
      <c r="W139" s="342"/>
      <c r="X139" s="342"/>
      <c r="Y139" s="342"/>
      <c r="AB139" s="342"/>
      <c r="AC139" s="342"/>
      <c r="AD139" s="342"/>
      <c r="AG139" s="342"/>
      <c r="AH139" s="342"/>
      <c r="AI139" s="342"/>
      <c r="AL139" s="342"/>
      <c r="AM139" s="342"/>
      <c r="AN139" s="342"/>
      <c r="AQ139" s="342"/>
      <c r="AR139" s="342"/>
      <c r="AS139" s="342"/>
      <c r="AV139" s="342"/>
      <c r="AW139" s="342"/>
      <c r="AX139" s="342"/>
      <c r="BA139" s="342"/>
      <c r="BB139" s="342"/>
      <c r="BC139" s="342"/>
      <c r="BF139" s="342"/>
      <c r="BG139" s="342"/>
      <c r="BH139" s="342"/>
      <c r="BK139" s="342"/>
      <c r="BL139" s="342"/>
      <c r="BM139" s="342"/>
      <c r="BP139" s="342"/>
      <c r="BQ139" s="342"/>
      <c r="BR139" s="342"/>
      <c r="BU139" s="342"/>
      <c r="BV139" s="342"/>
      <c r="BW139" s="342"/>
      <c r="BZ139" s="342"/>
      <c r="CA139" s="342"/>
      <c r="CB139" s="342"/>
      <c r="CE139" s="342"/>
      <c r="CF139" s="342"/>
      <c r="CG139" s="342"/>
      <c r="CJ139" s="342"/>
      <c r="CK139" s="342"/>
      <c r="CL139" s="342"/>
      <c r="CO139" s="342"/>
      <c r="CP139" s="342"/>
      <c r="CQ139" s="342"/>
      <c r="CT139" s="342"/>
      <c r="CU139" s="342"/>
      <c r="CV139" s="342"/>
      <c r="CY139" s="342"/>
      <c r="CZ139" s="342"/>
      <c r="DA139" s="342"/>
      <c r="DD139" s="342"/>
      <c r="DE139" s="342"/>
      <c r="DF139" s="342"/>
      <c r="DI139" s="342"/>
      <c r="DJ139" s="342"/>
      <c r="DK139" s="342"/>
      <c r="DN139" s="342"/>
      <c r="DO139" s="342"/>
      <c r="DP139" s="342"/>
      <c r="DS139" s="342"/>
      <c r="DT139" s="342"/>
      <c r="DU139" s="342"/>
      <c r="DX139" s="342"/>
      <c r="DY139" s="342"/>
      <c r="DZ139" s="342"/>
      <c r="EC139" s="342"/>
      <c r="ED139" s="342"/>
      <c r="EE139" s="342"/>
      <c r="EH139" s="342"/>
      <c r="EI139" s="342"/>
      <c r="EJ139" s="342"/>
      <c r="EM139" s="342"/>
      <c r="EN139" s="342"/>
      <c r="EO139" s="342"/>
      <c r="ER139" s="342"/>
      <c r="ES139" s="342"/>
      <c r="ET139" s="342"/>
      <c r="EW139" s="342"/>
      <c r="EX139" s="342"/>
      <c r="EY139" s="342"/>
      <c r="FB139" s="342"/>
      <c r="FC139" s="342"/>
      <c r="FD139" s="342"/>
      <c r="FG139" s="342"/>
      <c r="FH139" s="342"/>
      <c r="FI139" s="342"/>
      <c r="FL139" s="342"/>
      <c r="FM139" s="342"/>
      <c r="FN139" s="342"/>
      <c r="FQ139" s="342"/>
      <c r="FR139" s="342"/>
      <c r="FS139" s="342"/>
      <c r="FV139" s="342"/>
      <c r="FW139" s="342"/>
      <c r="FX139" s="342"/>
      <c r="GA139" s="342"/>
      <c r="GB139" s="342"/>
      <c r="GC139" s="342"/>
      <c r="GF139" s="342"/>
      <c r="GG139" s="342"/>
      <c r="GH139" s="342"/>
      <c r="GK139" s="342"/>
      <c r="GL139" s="342"/>
      <c r="GM139" s="342"/>
      <c r="GP139" s="342"/>
      <c r="GQ139" s="342"/>
      <c r="GR139" s="342"/>
      <c r="GU139" s="342"/>
      <c r="GV139" s="342"/>
      <c r="GW139" s="342"/>
    </row>
    <row r="140" customFormat="false" ht="15" hidden="true" customHeight="true" outlineLevel="0" collapsed="false">
      <c r="C140" s="342"/>
      <c r="D140" s="342"/>
      <c r="E140" s="342"/>
      <c r="H140" s="342"/>
      <c r="I140" s="342"/>
      <c r="J140" s="342"/>
      <c r="M140" s="342"/>
      <c r="N140" s="342"/>
      <c r="O140" s="342"/>
      <c r="R140" s="342"/>
      <c r="S140" s="342"/>
      <c r="T140" s="342"/>
      <c r="W140" s="342"/>
      <c r="X140" s="342"/>
      <c r="Y140" s="342"/>
      <c r="AB140" s="342"/>
      <c r="AC140" s="342"/>
      <c r="AD140" s="342"/>
      <c r="AG140" s="342"/>
      <c r="AH140" s="342"/>
      <c r="AI140" s="342"/>
      <c r="AL140" s="342"/>
      <c r="AM140" s="342"/>
      <c r="AN140" s="342"/>
      <c r="AQ140" s="342"/>
      <c r="AR140" s="342"/>
      <c r="AS140" s="342"/>
      <c r="AV140" s="342"/>
      <c r="AW140" s="342"/>
      <c r="AX140" s="342"/>
      <c r="BA140" s="342"/>
      <c r="BB140" s="342"/>
      <c r="BC140" s="342"/>
      <c r="BF140" s="342"/>
      <c r="BG140" s="342"/>
      <c r="BH140" s="342"/>
      <c r="BK140" s="342"/>
      <c r="BL140" s="342"/>
      <c r="BM140" s="342"/>
      <c r="BP140" s="342"/>
      <c r="BQ140" s="342"/>
      <c r="BR140" s="342"/>
      <c r="BU140" s="342"/>
      <c r="BV140" s="342"/>
      <c r="BW140" s="342"/>
      <c r="BZ140" s="342"/>
      <c r="CA140" s="342"/>
      <c r="CB140" s="342"/>
      <c r="CE140" s="342"/>
      <c r="CF140" s="342"/>
      <c r="CG140" s="342"/>
      <c r="CJ140" s="342"/>
      <c r="CK140" s="342"/>
      <c r="CL140" s="342"/>
      <c r="CO140" s="342"/>
      <c r="CP140" s="342"/>
      <c r="CQ140" s="342"/>
      <c r="CT140" s="342"/>
      <c r="CU140" s="342"/>
      <c r="CV140" s="342"/>
      <c r="CY140" s="342"/>
      <c r="CZ140" s="342"/>
      <c r="DA140" s="342"/>
      <c r="DD140" s="342"/>
      <c r="DE140" s="342"/>
      <c r="DF140" s="342"/>
      <c r="DI140" s="342"/>
      <c r="DJ140" s="342"/>
      <c r="DK140" s="342"/>
      <c r="DN140" s="342"/>
      <c r="DO140" s="342"/>
      <c r="DP140" s="342"/>
      <c r="DS140" s="342"/>
      <c r="DT140" s="342"/>
      <c r="DU140" s="342"/>
      <c r="DX140" s="342"/>
      <c r="DY140" s="342"/>
      <c r="DZ140" s="342"/>
      <c r="EC140" s="342"/>
      <c r="ED140" s="342"/>
      <c r="EE140" s="342"/>
      <c r="EH140" s="342"/>
      <c r="EI140" s="342"/>
      <c r="EJ140" s="342"/>
      <c r="EM140" s="342"/>
      <c r="EN140" s="342"/>
      <c r="EO140" s="342"/>
      <c r="ER140" s="342"/>
      <c r="ES140" s="342"/>
      <c r="ET140" s="342"/>
      <c r="EW140" s="342"/>
      <c r="EX140" s="342"/>
      <c r="EY140" s="342"/>
      <c r="FB140" s="342"/>
      <c r="FC140" s="342"/>
      <c r="FD140" s="342"/>
      <c r="FG140" s="342"/>
      <c r="FH140" s="342"/>
      <c r="FI140" s="342"/>
      <c r="FL140" s="342"/>
      <c r="FM140" s="342"/>
      <c r="FN140" s="342"/>
      <c r="FQ140" s="342"/>
      <c r="FR140" s="342"/>
      <c r="FS140" s="342"/>
      <c r="FV140" s="342"/>
      <c r="FW140" s="342"/>
      <c r="FX140" s="342"/>
      <c r="GA140" s="342"/>
      <c r="GB140" s="342"/>
      <c r="GC140" s="342"/>
      <c r="GF140" s="342"/>
      <c r="GG140" s="342"/>
      <c r="GH140" s="342"/>
      <c r="GK140" s="342"/>
      <c r="GL140" s="342"/>
      <c r="GM140" s="342"/>
      <c r="GP140" s="342"/>
      <c r="GQ140" s="342"/>
      <c r="GR140" s="342"/>
      <c r="GU140" s="342"/>
      <c r="GV140" s="342"/>
      <c r="GW140" s="342"/>
    </row>
    <row r="141" customFormat="false" ht="21" hidden="true" customHeight="true" outlineLevel="0" collapsed="false">
      <c r="C141" s="342"/>
      <c r="D141" s="342"/>
      <c r="E141" s="342"/>
      <c r="F141" s="281"/>
      <c r="H141" s="342"/>
      <c r="I141" s="342"/>
      <c r="J141" s="342"/>
      <c r="K141" s="281"/>
      <c r="M141" s="342"/>
      <c r="N141" s="342"/>
      <c r="O141" s="342"/>
      <c r="P141" s="281"/>
      <c r="Q141" s="279"/>
      <c r="R141" s="342"/>
      <c r="S141" s="342"/>
      <c r="T141" s="342"/>
      <c r="U141" s="281"/>
      <c r="V141" s="281"/>
      <c r="W141" s="342"/>
      <c r="X141" s="342"/>
      <c r="Y141" s="342"/>
      <c r="Z141" s="281"/>
      <c r="AA141" s="279"/>
      <c r="AB141" s="342"/>
      <c r="AC141" s="342"/>
      <c r="AD141" s="342"/>
      <c r="AE141" s="281"/>
      <c r="AG141" s="342"/>
      <c r="AH141" s="342"/>
      <c r="AI141" s="342"/>
      <c r="AJ141" s="281"/>
      <c r="AK141" s="279"/>
      <c r="AL141" s="342"/>
      <c r="AM141" s="342"/>
      <c r="AN141" s="342"/>
      <c r="AO141" s="281"/>
      <c r="AP141" s="281"/>
      <c r="AQ141" s="342"/>
      <c r="AR141" s="342"/>
      <c r="AS141" s="342"/>
      <c r="AT141" s="281"/>
      <c r="AU141" s="279"/>
      <c r="AV141" s="342"/>
      <c r="AW141" s="342"/>
      <c r="AX141" s="342"/>
      <c r="AY141" s="281"/>
      <c r="BA141" s="342"/>
      <c r="BB141" s="342"/>
      <c r="BC141" s="342"/>
      <c r="BD141" s="281"/>
      <c r="BE141" s="279"/>
      <c r="BF141" s="342"/>
      <c r="BG141" s="342"/>
      <c r="BH141" s="342"/>
      <c r="BI141" s="281"/>
      <c r="BJ141" s="281"/>
      <c r="BK141" s="342"/>
      <c r="BL141" s="342"/>
      <c r="BM141" s="342"/>
      <c r="BN141" s="281"/>
      <c r="BO141" s="279"/>
      <c r="BP141" s="342"/>
      <c r="BQ141" s="342"/>
      <c r="BR141" s="342"/>
      <c r="BS141" s="281"/>
      <c r="BU141" s="342"/>
      <c r="BV141" s="342"/>
      <c r="BW141" s="342"/>
      <c r="BX141" s="281"/>
      <c r="BY141" s="279"/>
      <c r="BZ141" s="342"/>
      <c r="CA141" s="342"/>
      <c r="CB141" s="342"/>
      <c r="CC141" s="281"/>
      <c r="CD141" s="281"/>
      <c r="CE141" s="342"/>
      <c r="CF141" s="342"/>
      <c r="CG141" s="342"/>
      <c r="CH141" s="281"/>
      <c r="CI141" s="279"/>
      <c r="CJ141" s="342"/>
      <c r="CK141" s="342"/>
      <c r="CL141" s="342"/>
      <c r="CM141" s="281"/>
      <c r="CO141" s="342"/>
      <c r="CP141" s="342"/>
      <c r="CQ141" s="342"/>
      <c r="CR141" s="281"/>
      <c r="CS141" s="279"/>
      <c r="CT141" s="342"/>
      <c r="CU141" s="342"/>
      <c r="CV141" s="342"/>
      <c r="CW141" s="281"/>
      <c r="CX141" s="281"/>
      <c r="CY141" s="342"/>
      <c r="CZ141" s="342"/>
      <c r="DA141" s="342"/>
      <c r="DB141" s="281"/>
      <c r="DC141" s="279"/>
      <c r="DD141" s="342"/>
      <c r="DE141" s="342"/>
      <c r="DF141" s="342"/>
      <c r="DG141" s="281"/>
      <c r="DI141" s="342"/>
      <c r="DJ141" s="342"/>
      <c r="DK141" s="342"/>
      <c r="DL141" s="281"/>
      <c r="DM141" s="279"/>
      <c r="DN141" s="342"/>
      <c r="DO141" s="342"/>
      <c r="DP141" s="342"/>
      <c r="DQ141" s="281"/>
      <c r="DR141" s="281"/>
      <c r="DS141" s="342"/>
      <c r="DT141" s="342"/>
      <c r="DU141" s="342"/>
      <c r="DV141" s="281"/>
      <c r="DW141" s="279"/>
      <c r="DX141" s="342"/>
      <c r="DY141" s="342"/>
      <c r="DZ141" s="342"/>
      <c r="EA141" s="281"/>
      <c r="EC141" s="342"/>
      <c r="ED141" s="342"/>
      <c r="EE141" s="342"/>
      <c r="EF141" s="281"/>
      <c r="EG141" s="279"/>
      <c r="EH141" s="342"/>
      <c r="EI141" s="342"/>
      <c r="EJ141" s="342"/>
      <c r="EK141" s="281"/>
      <c r="EL141" s="281"/>
      <c r="EM141" s="342"/>
      <c r="EN141" s="342"/>
      <c r="EO141" s="342"/>
      <c r="EP141" s="281"/>
      <c r="EQ141" s="279"/>
      <c r="ER141" s="342"/>
      <c r="ES141" s="342"/>
      <c r="ET141" s="342"/>
      <c r="EU141" s="281"/>
      <c r="EW141" s="342"/>
      <c r="EX141" s="342"/>
      <c r="EY141" s="342"/>
      <c r="EZ141" s="281"/>
      <c r="FA141" s="279"/>
      <c r="FB141" s="342"/>
      <c r="FC141" s="342"/>
      <c r="FD141" s="342"/>
      <c r="FE141" s="281"/>
      <c r="FF141" s="281"/>
      <c r="FG141" s="342"/>
      <c r="FH141" s="342"/>
      <c r="FI141" s="342"/>
      <c r="FJ141" s="281"/>
      <c r="FK141" s="279"/>
      <c r="FL141" s="342"/>
      <c r="FM141" s="342"/>
      <c r="FN141" s="342"/>
      <c r="FO141" s="281"/>
      <c r="FQ141" s="342"/>
      <c r="FR141" s="342"/>
      <c r="FS141" s="342"/>
      <c r="FT141" s="281"/>
      <c r="FU141" s="279"/>
      <c r="FV141" s="342"/>
      <c r="FW141" s="342"/>
      <c r="FX141" s="342"/>
      <c r="FY141" s="281"/>
      <c r="FZ141" s="281"/>
      <c r="GA141" s="342"/>
      <c r="GB141" s="342"/>
      <c r="GC141" s="342"/>
      <c r="GD141" s="281"/>
      <c r="GE141" s="279"/>
      <c r="GF141" s="342"/>
      <c r="GG141" s="342"/>
      <c r="GH141" s="342"/>
      <c r="GI141" s="281"/>
      <c r="GK141" s="342"/>
      <c r="GL141" s="342"/>
      <c r="GM141" s="342"/>
      <c r="GN141" s="281"/>
      <c r="GO141" s="279"/>
      <c r="GP141" s="342"/>
      <c r="GQ141" s="342"/>
      <c r="GR141" s="342"/>
      <c r="GS141" s="281"/>
      <c r="GT141" s="281"/>
      <c r="GU141" s="342"/>
      <c r="GV141" s="342"/>
      <c r="GW141" s="342"/>
      <c r="GX141" s="281"/>
    </row>
    <row r="142" customFormat="false" ht="15" hidden="true" customHeight="true" outlineLevel="0" collapsed="false">
      <c r="C142" s="342"/>
      <c r="D142" s="342"/>
      <c r="E142" s="342"/>
      <c r="F142" s="298"/>
      <c r="H142" s="342"/>
      <c r="I142" s="342"/>
      <c r="J142" s="342"/>
      <c r="K142" s="298"/>
      <c r="M142" s="342"/>
      <c r="N142" s="342"/>
      <c r="O142" s="342"/>
      <c r="P142" s="298"/>
      <c r="Q142" s="296"/>
      <c r="R142" s="342"/>
      <c r="S142" s="342"/>
      <c r="T142" s="342"/>
      <c r="U142" s="298"/>
      <c r="V142" s="298"/>
      <c r="W142" s="342"/>
      <c r="X142" s="342"/>
      <c r="Y142" s="342"/>
      <c r="Z142" s="298"/>
      <c r="AA142" s="296"/>
      <c r="AB142" s="342"/>
      <c r="AC142" s="342"/>
      <c r="AD142" s="342"/>
      <c r="AE142" s="298"/>
      <c r="AG142" s="342"/>
      <c r="AH142" s="342"/>
      <c r="AI142" s="342"/>
      <c r="AJ142" s="298"/>
      <c r="AK142" s="296"/>
      <c r="AL142" s="342"/>
      <c r="AM142" s="342"/>
      <c r="AN142" s="342"/>
      <c r="AO142" s="298"/>
      <c r="AP142" s="298"/>
      <c r="AQ142" s="342"/>
      <c r="AR142" s="342"/>
      <c r="AS142" s="342"/>
      <c r="AT142" s="298"/>
      <c r="AU142" s="296"/>
      <c r="AV142" s="342"/>
      <c r="AW142" s="342"/>
      <c r="AX142" s="342"/>
      <c r="AY142" s="298"/>
      <c r="BA142" s="342"/>
      <c r="BB142" s="342"/>
      <c r="BC142" s="342"/>
      <c r="BD142" s="298"/>
      <c r="BE142" s="296"/>
      <c r="BF142" s="342"/>
      <c r="BG142" s="342"/>
      <c r="BH142" s="342"/>
      <c r="BI142" s="298"/>
      <c r="BJ142" s="298"/>
      <c r="BK142" s="342"/>
      <c r="BL142" s="342"/>
      <c r="BM142" s="342"/>
      <c r="BN142" s="298"/>
      <c r="BO142" s="296"/>
      <c r="BP142" s="342"/>
      <c r="BQ142" s="342"/>
      <c r="BR142" s="342"/>
      <c r="BS142" s="298"/>
      <c r="BU142" s="342"/>
      <c r="BV142" s="342"/>
      <c r="BW142" s="342"/>
      <c r="BX142" s="298"/>
      <c r="BY142" s="296"/>
      <c r="BZ142" s="342"/>
      <c r="CA142" s="342"/>
      <c r="CB142" s="342"/>
      <c r="CC142" s="298"/>
      <c r="CD142" s="298"/>
      <c r="CE142" s="342"/>
      <c r="CF142" s="342"/>
      <c r="CG142" s="342"/>
      <c r="CH142" s="298"/>
      <c r="CI142" s="296"/>
      <c r="CJ142" s="342"/>
      <c r="CK142" s="342"/>
      <c r="CL142" s="342"/>
      <c r="CM142" s="298"/>
      <c r="CO142" s="342"/>
      <c r="CP142" s="342"/>
      <c r="CQ142" s="342"/>
      <c r="CR142" s="298"/>
      <c r="CS142" s="296"/>
      <c r="CT142" s="342"/>
      <c r="CU142" s="342"/>
      <c r="CV142" s="342"/>
      <c r="CW142" s="298"/>
      <c r="CX142" s="298"/>
      <c r="CY142" s="342"/>
      <c r="CZ142" s="342"/>
      <c r="DA142" s="342"/>
      <c r="DB142" s="298"/>
      <c r="DC142" s="296"/>
      <c r="DD142" s="342"/>
      <c r="DE142" s="342"/>
      <c r="DF142" s="342"/>
      <c r="DG142" s="298"/>
      <c r="DI142" s="342"/>
      <c r="DJ142" s="342"/>
      <c r="DK142" s="342"/>
      <c r="DL142" s="298"/>
      <c r="DM142" s="296"/>
      <c r="DN142" s="342"/>
      <c r="DO142" s="342"/>
      <c r="DP142" s="342"/>
      <c r="DQ142" s="298"/>
      <c r="DR142" s="298"/>
      <c r="DS142" s="342"/>
      <c r="DT142" s="342"/>
      <c r="DU142" s="342"/>
      <c r="DV142" s="298"/>
      <c r="DW142" s="296"/>
      <c r="DX142" s="342"/>
      <c r="DY142" s="342"/>
      <c r="DZ142" s="342"/>
      <c r="EA142" s="298"/>
      <c r="EC142" s="342"/>
      <c r="ED142" s="342"/>
      <c r="EE142" s="342"/>
      <c r="EF142" s="298"/>
      <c r="EG142" s="296"/>
      <c r="EH142" s="342"/>
      <c r="EI142" s="342"/>
      <c r="EJ142" s="342"/>
      <c r="EK142" s="298"/>
      <c r="EL142" s="298"/>
      <c r="EM142" s="342"/>
      <c r="EN142" s="342"/>
      <c r="EO142" s="342"/>
      <c r="EP142" s="298"/>
      <c r="EQ142" s="296"/>
      <c r="ER142" s="342"/>
      <c r="ES142" s="342"/>
      <c r="ET142" s="342"/>
      <c r="EU142" s="298"/>
      <c r="EW142" s="342"/>
      <c r="EX142" s="342"/>
      <c r="EY142" s="342"/>
      <c r="EZ142" s="298"/>
      <c r="FA142" s="296"/>
      <c r="FB142" s="342"/>
      <c r="FC142" s="342"/>
      <c r="FD142" s="342"/>
      <c r="FE142" s="298"/>
      <c r="FF142" s="298"/>
      <c r="FG142" s="342"/>
      <c r="FH142" s="342"/>
      <c r="FI142" s="342"/>
      <c r="FJ142" s="298"/>
      <c r="FK142" s="296"/>
      <c r="FL142" s="342"/>
      <c r="FM142" s="342"/>
      <c r="FN142" s="342"/>
      <c r="FO142" s="298"/>
      <c r="FQ142" s="342"/>
      <c r="FR142" s="342"/>
      <c r="FS142" s="342"/>
      <c r="FT142" s="298"/>
      <c r="FU142" s="296"/>
      <c r="FV142" s="342"/>
      <c r="FW142" s="342"/>
      <c r="FX142" s="342"/>
      <c r="FY142" s="298"/>
      <c r="FZ142" s="298"/>
      <c r="GA142" s="342"/>
      <c r="GB142" s="342"/>
      <c r="GC142" s="342"/>
      <c r="GD142" s="298"/>
      <c r="GE142" s="296"/>
      <c r="GF142" s="342"/>
      <c r="GG142" s="342"/>
      <c r="GH142" s="342"/>
      <c r="GI142" s="298"/>
      <c r="GK142" s="342"/>
      <c r="GL142" s="342"/>
      <c r="GM142" s="342"/>
      <c r="GN142" s="298"/>
      <c r="GO142" s="296"/>
      <c r="GP142" s="342"/>
      <c r="GQ142" s="342"/>
      <c r="GR142" s="342"/>
      <c r="GS142" s="298"/>
      <c r="GT142" s="298"/>
      <c r="GU142" s="342"/>
      <c r="GV142" s="342"/>
      <c r="GW142" s="342"/>
      <c r="GX142" s="298"/>
    </row>
    <row r="144" customFormat="false" ht="15" hidden="true" customHeight="true" outlineLevel="0" collapsed="false">
      <c r="C144" s="344"/>
      <c r="D144" s="344"/>
      <c r="E144" s="344"/>
      <c r="F144" s="344"/>
      <c r="H144" s="344"/>
      <c r="I144" s="344"/>
      <c r="J144" s="344"/>
      <c r="K144" s="344"/>
      <c r="M144" s="344"/>
      <c r="N144" s="344"/>
      <c r="O144" s="344"/>
      <c r="P144" s="344"/>
      <c r="Q144" s="345"/>
      <c r="R144" s="344"/>
      <c r="S144" s="344"/>
      <c r="T144" s="344"/>
      <c r="U144" s="344"/>
      <c r="V144" s="342"/>
      <c r="W144" s="344"/>
      <c r="X144" s="344"/>
      <c r="Y144" s="344"/>
      <c r="Z144" s="344"/>
      <c r="AA144" s="345"/>
      <c r="AB144" s="344"/>
      <c r="AC144" s="344"/>
      <c r="AD144" s="344"/>
      <c r="AE144" s="344"/>
      <c r="AG144" s="344"/>
      <c r="AH144" s="344"/>
      <c r="AI144" s="344"/>
      <c r="AJ144" s="344"/>
      <c r="AK144" s="345"/>
      <c r="AL144" s="344"/>
      <c r="AM144" s="344"/>
      <c r="AN144" s="344"/>
      <c r="AO144" s="344"/>
      <c r="AP144" s="342"/>
      <c r="AQ144" s="344"/>
      <c r="AR144" s="344"/>
      <c r="AS144" s="344"/>
      <c r="AT144" s="344"/>
      <c r="AU144" s="345"/>
      <c r="AV144" s="344"/>
      <c r="AW144" s="344"/>
      <c r="AX144" s="344"/>
      <c r="AY144" s="344"/>
      <c r="BA144" s="344"/>
      <c r="BB144" s="344"/>
      <c r="BC144" s="344"/>
      <c r="BD144" s="344"/>
      <c r="BE144" s="345"/>
      <c r="BF144" s="344"/>
      <c r="BG144" s="344"/>
      <c r="BH144" s="344"/>
      <c r="BI144" s="344"/>
      <c r="BJ144" s="342"/>
      <c r="BK144" s="344"/>
      <c r="BL144" s="344"/>
      <c r="BM144" s="344"/>
      <c r="BN144" s="344"/>
      <c r="BO144" s="345"/>
      <c r="BP144" s="344"/>
      <c r="BQ144" s="344"/>
      <c r="BR144" s="344"/>
      <c r="BS144" s="344"/>
      <c r="BU144" s="344"/>
      <c r="BV144" s="344"/>
      <c r="BW144" s="344"/>
      <c r="BX144" s="344"/>
      <c r="BY144" s="345"/>
      <c r="BZ144" s="344"/>
      <c r="CA144" s="344"/>
      <c r="CB144" s="344"/>
      <c r="CC144" s="344"/>
      <c r="CD144" s="342"/>
      <c r="CE144" s="344"/>
      <c r="CF144" s="344"/>
      <c r="CG144" s="344"/>
      <c r="CH144" s="344"/>
      <c r="CI144" s="345"/>
      <c r="CJ144" s="344"/>
      <c r="CK144" s="344"/>
      <c r="CL144" s="344"/>
      <c r="CM144" s="344"/>
      <c r="CO144" s="344"/>
      <c r="CP144" s="344"/>
      <c r="CQ144" s="344"/>
      <c r="CR144" s="344"/>
      <c r="CS144" s="345"/>
      <c r="CT144" s="344"/>
      <c r="CU144" s="344"/>
      <c r="CV144" s="344"/>
      <c r="CW144" s="344"/>
      <c r="CX144" s="342"/>
      <c r="CY144" s="344"/>
      <c r="CZ144" s="344"/>
      <c r="DA144" s="344"/>
      <c r="DB144" s="344"/>
      <c r="DC144" s="345"/>
      <c r="DD144" s="344"/>
      <c r="DE144" s="344"/>
      <c r="DF144" s="344"/>
      <c r="DG144" s="344"/>
      <c r="DI144" s="344"/>
      <c r="DJ144" s="344"/>
      <c r="DK144" s="344"/>
      <c r="DL144" s="344"/>
      <c r="DM144" s="345"/>
      <c r="DN144" s="344"/>
      <c r="DO144" s="344"/>
      <c r="DP144" s="344"/>
      <c r="DQ144" s="344"/>
      <c r="DR144" s="342"/>
      <c r="DS144" s="344"/>
      <c r="DT144" s="344"/>
      <c r="DU144" s="344"/>
      <c r="DV144" s="344"/>
      <c r="DW144" s="345"/>
      <c r="DX144" s="344"/>
      <c r="DY144" s="344"/>
      <c r="DZ144" s="344"/>
      <c r="EA144" s="344"/>
      <c r="EC144" s="344"/>
      <c r="ED144" s="344"/>
      <c r="EE144" s="344"/>
      <c r="EF144" s="344"/>
      <c r="EG144" s="345"/>
      <c r="EH144" s="344"/>
      <c r="EI144" s="344"/>
      <c r="EJ144" s="344"/>
      <c r="EK144" s="344"/>
      <c r="EL144" s="342"/>
      <c r="EM144" s="344"/>
      <c r="EN144" s="344"/>
      <c r="EO144" s="344"/>
      <c r="EP144" s="344"/>
      <c r="EQ144" s="345"/>
      <c r="ER144" s="344"/>
      <c r="ES144" s="344"/>
      <c r="ET144" s="344"/>
      <c r="EU144" s="344"/>
      <c r="EW144" s="344"/>
      <c r="EX144" s="344"/>
      <c r="EY144" s="344"/>
      <c r="EZ144" s="344"/>
      <c r="FA144" s="345"/>
      <c r="FB144" s="344"/>
      <c r="FC144" s="344"/>
      <c r="FD144" s="344"/>
      <c r="FE144" s="344"/>
      <c r="FF144" s="342"/>
      <c r="FG144" s="344"/>
      <c r="FH144" s="344"/>
      <c r="FI144" s="344"/>
      <c r="FJ144" s="344"/>
      <c r="FK144" s="345"/>
      <c r="FL144" s="344"/>
      <c r="FM144" s="344"/>
      <c r="FN144" s="344"/>
      <c r="FO144" s="344"/>
      <c r="FQ144" s="344"/>
      <c r="FR144" s="344"/>
      <c r="FS144" s="344"/>
      <c r="FT144" s="344"/>
      <c r="FU144" s="345"/>
      <c r="FV144" s="344"/>
      <c r="FW144" s="344"/>
      <c r="FX144" s="344"/>
      <c r="FY144" s="344"/>
      <c r="FZ144" s="342"/>
      <c r="GA144" s="344"/>
      <c r="GB144" s="344"/>
      <c r="GC144" s="344"/>
      <c r="GD144" s="344"/>
      <c r="GE144" s="345"/>
      <c r="GF144" s="344"/>
      <c r="GG144" s="344"/>
      <c r="GH144" s="344"/>
      <c r="GI144" s="344"/>
      <c r="GK144" s="344"/>
      <c r="GL144" s="344"/>
      <c r="GM144" s="344"/>
      <c r="GN144" s="344"/>
      <c r="GO144" s="345"/>
      <c r="GP144" s="344"/>
      <c r="GQ144" s="344"/>
      <c r="GR144" s="344"/>
      <c r="GS144" s="344"/>
      <c r="GT144" s="342"/>
      <c r="GU144" s="344"/>
      <c r="GV144" s="344"/>
      <c r="GW144" s="344"/>
      <c r="GX144" s="344"/>
    </row>
    <row r="145" customFormat="false" ht="15" hidden="true" customHeight="true" outlineLevel="0" collapsed="false">
      <c r="C145" s="342"/>
      <c r="D145" s="342"/>
      <c r="E145" s="342"/>
      <c r="H145" s="342"/>
      <c r="I145" s="342"/>
      <c r="J145" s="342"/>
      <c r="M145" s="342"/>
      <c r="N145" s="342"/>
      <c r="O145" s="342"/>
      <c r="R145" s="342"/>
      <c r="S145" s="342"/>
      <c r="T145" s="342"/>
      <c r="W145" s="342"/>
      <c r="X145" s="342"/>
      <c r="Y145" s="342"/>
      <c r="AB145" s="342"/>
      <c r="AC145" s="342"/>
      <c r="AD145" s="342"/>
      <c r="AG145" s="342"/>
      <c r="AH145" s="342"/>
      <c r="AI145" s="342"/>
      <c r="AL145" s="342"/>
      <c r="AM145" s="342"/>
      <c r="AN145" s="342"/>
      <c r="AQ145" s="342"/>
      <c r="AR145" s="342"/>
      <c r="AS145" s="342"/>
      <c r="AV145" s="342"/>
      <c r="AW145" s="342"/>
      <c r="AX145" s="342"/>
      <c r="BA145" s="342"/>
      <c r="BB145" s="342"/>
      <c r="BC145" s="342"/>
      <c r="BF145" s="342"/>
      <c r="BG145" s="342"/>
      <c r="BH145" s="342"/>
      <c r="BK145" s="342"/>
      <c r="BL145" s="342"/>
      <c r="BM145" s="342"/>
      <c r="BP145" s="342"/>
      <c r="BQ145" s="342"/>
      <c r="BR145" s="342"/>
      <c r="BU145" s="342"/>
      <c r="BV145" s="342"/>
      <c r="BW145" s="342"/>
      <c r="BZ145" s="342"/>
      <c r="CA145" s="342"/>
      <c r="CB145" s="342"/>
      <c r="CE145" s="342"/>
      <c r="CF145" s="342"/>
      <c r="CG145" s="342"/>
      <c r="CJ145" s="342"/>
      <c r="CK145" s="342"/>
      <c r="CL145" s="342"/>
      <c r="CO145" s="342"/>
      <c r="CP145" s="342"/>
      <c r="CQ145" s="342"/>
      <c r="CT145" s="342"/>
      <c r="CU145" s="342"/>
      <c r="CV145" s="342"/>
      <c r="CY145" s="342"/>
      <c r="CZ145" s="342"/>
      <c r="DA145" s="342"/>
      <c r="DD145" s="342"/>
      <c r="DE145" s="342"/>
      <c r="DF145" s="342"/>
      <c r="DI145" s="342"/>
      <c r="DJ145" s="342"/>
      <c r="DK145" s="342"/>
      <c r="DN145" s="342"/>
      <c r="DO145" s="342"/>
      <c r="DP145" s="342"/>
      <c r="DS145" s="342"/>
      <c r="DT145" s="342"/>
      <c r="DU145" s="342"/>
      <c r="DX145" s="342"/>
      <c r="DY145" s="342"/>
      <c r="DZ145" s="342"/>
      <c r="EC145" s="342"/>
      <c r="ED145" s="342"/>
      <c r="EE145" s="342"/>
      <c r="EH145" s="342"/>
      <c r="EI145" s="342"/>
      <c r="EJ145" s="342"/>
      <c r="EM145" s="342"/>
      <c r="EN145" s="342"/>
      <c r="EO145" s="342"/>
      <c r="ER145" s="342"/>
      <c r="ES145" s="342"/>
      <c r="ET145" s="342"/>
      <c r="EW145" s="342"/>
      <c r="EX145" s="342"/>
      <c r="EY145" s="342"/>
      <c r="FB145" s="342"/>
      <c r="FC145" s="342"/>
      <c r="FD145" s="342"/>
      <c r="FG145" s="342"/>
      <c r="FH145" s="342"/>
      <c r="FI145" s="342"/>
      <c r="FL145" s="342"/>
      <c r="FM145" s="342"/>
      <c r="FN145" s="342"/>
      <c r="FQ145" s="342"/>
      <c r="FR145" s="342"/>
      <c r="FS145" s="342"/>
      <c r="FV145" s="342"/>
      <c r="FW145" s="342"/>
      <c r="FX145" s="342"/>
      <c r="GA145" s="342"/>
      <c r="GB145" s="342"/>
      <c r="GC145" s="342"/>
      <c r="GF145" s="342"/>
      <c r="GG145" s="342"/>
      <c r="GH145" s="342"/>
      <c r="GK145" s="342"/>
      <c r="GL145" s="342"/>
      <c r="GM145" s="342"/>
      <c r="GP145" s="342"/>
      <c r="GQ145" s="342"/>
      <c r="GR145" s="342"/>
      <c r="GU145" s="342"/>
      <c r="GV145" s="342"/>
      <c r="GW145" s="342"/>
    </row>
    <row r="146" customFormat="false" ht="15" hidden="true" customHeight="true" outlineLevel="0" collapsed="false">
      <c r="C146" s="342"/>
      <c r="D146" s="342"/>
      <c r="E146" s="342"/>
      <c r="H146" s="342"/>
      <c r="I146" s="342"/>
      <c r="J146" s="342"/>
      <c r="M146" s="342"/>
      <c r="N146" s="342"/>
      <c r="O146" s="342"/>
      <c r="R146" s="342"/>
      <c r="S146" s="342"/>
      <c r="T146" s="342"/>
      <c r="W146" s="342"/>
      <c r="X146" s="342"/>
      <c r="Y146" s="342"/>
      <c r="AB146" s="342"/>
      <c r="AC146" s="342"/>
      <c r="AD146" s="342"/>
      <c r="AG146" s="342"/>
      <c r="AH146" s="342"/>
      <c r="AI146" s="342"/>
      <c r="AL146" s="342"/>
      <c r="AM146" s="342"/>
      <c r="AN146" s="342"/>
      <c r="AQ146" s="342"/>
      <c r="AR146" s="342"/>
      <c r="AS146" s="342"/>
      <c r="AV146" s="342"/>
      <c r="AW146" s="342"/>
      <c r="AX146" s="342"/>
      <c r="BA146" s="342"/>
      <c r="BB146" s="342"/>
      <c r="BC146" s="342"/>
      <c r="BF146" s="342"/>
      <c r="BG146" s="342"/>
      <c r="BH146" s="342"/>
      <c r="BK146" s="342"/>
      <c r="BL146" s="342"/>
      <c r="BM146" s="342"/>
      <c r="BP146" s="342"/>
      <c r="BQ146" s="342"/>
      <c r="BR146" s="342"/>
      <c r="BU146" s="342"/>
      <c r="BV146" s="342"/>
      <c r="BW146" s="342"/>
      <c r="BZ146" s="342"/>
      <c r="CA146" s="342"/>
      <c r="CB146" s="342"/>
      <c r="CE146" s="342"/>
      <c r="CF146" s="342"/>
      <c r="CG146" s="342"/>
      <c r="CJ146" s="342"/>
      <c r="CK146" s="342"/>
      <c r="CL146" s="342"/>
      <c r="CO146" s="342"/>
      <c r="CP146" s="342"/>
      <c r="CQ146" s="342"/>
      <c r="CT146" s="342"/>
      <c r="CU146" s="342"/>
      <c r="CV146" s="342"/>
      <c r="CY146" s="342"/>
      <c r="CZ146" s="342"/>
      <c r="DA146" s="342"/>
      <c r="DD146" s="342"/>
      <c r="DE146" s="342"/>
      <c r="DF146" s="342"/>
      <c r="DI146" s="342"/>
      <c r="DJ146" s="342"/>
      <c r="DK146" s="342"/>
      <c r="DN146" s="342"/>
      <c r="DO146" s="342"/>
      <c r="DP146" s="342"/>
      <c r="DS146" s="342"/>
      <c r="DT146" s="342"/>
      <c r="DU146" s="342"/>
      <c r="DX146" s="342"/>
      <c r="DY146" s="342"/>
      <c r="DZ146" s="342"/>
      <c r="EC146" s="342"/>
      <c r="ED146" s="342"/>
      <c r="EE146" s="342"/>
      <c r="EH146" s="342"/>
      <c r="EI146" s="342"/>
      <c r="EJ146" s="342"/>
      <c r="EM146" s="342"/>
      <c r="EN146" s="342"/>
      <c r="EO146" s="342"/>
      <c r="ER146" s="342"/>
      <c r="ES146" s="342"/>
      <c r="ET146" s="342"/>
      <c r="EW146" s="342"/>
      <c r="EX146" s="342"/>
      <c r="EY146" s="342"/>
      <c r="FB146" s="342"/>
      <c r="FC146" s="342"/>
      <c r="FD146" s="342"/>
      <c r="FG146" s="342"/>
      <c r="FH146" s="342"/>
      <c r="FI146" s="342"/>
      <c r="FL146" s="342"/>
      <c r="FM146" s="342"/>
      <c r="FN146" s="342"/>
      <c r="FQ146" s="342"/>
      <c r="FR146" s="342"/>
      <c r="FS146" s="342"/>
      <c r="FV146" s="342"/>
      <c r="FW146" s="342"/>
      <c r="FX146" s="342"/>
      <c r="GA146" s="342"/>
      <c r="GB146" s="342"/>
      <c r="GC146" s="342"/>
      <c r="GF146" s="342"/>
      <c r="GG146" s="342"/>
      <c r="GH146" s="342"/>
      <c r="GK146" s="342"/>
      <c r="GL146" s="342"/>
      <c r="GM146" s="342"/>
      <c r="GP146" s="342"/>
      <c r="GQ146" s="342"/>
      <c r="GR146" s="342"/>
      <c r="GU146" s="342"/>
      <c r="GV146" s="342"/>
      <c r="GW146" s="342"/>
    </row>
    <row r="147" customFormat="false" ht="15" hidden="true" customHeight="true" outlineLevel="0" collapsed="false">
      <c r="C147" s="342"/>
      <c r="D147" s="342"/>
      <c r="E147" s="342"/>
      <c r="H147" s="342"/>
      <c r="I147" s="342"/>
      <c r="J147" s="342"/>
      <c r="M147" s="342"/>
      <c r="N147" s="342"/>
      <c r="O147" s="342"/>
      <c r="R147" s="342"/>
      <c r="S147" s="342"/>
      <c r="T147" s="342"/>
      <c r="W147" s="342"/>
      <c r="X147" s="342"/>
      <c r="Y147" s="342"/>
      <c r="AB147" s="342"/>
      <c r="AC147" s="342"/>
      <c r="AD147" s="342"/>
      <c r="AG147" s="342"/>
      <c r="AH147" s="342"/>
      <c r="AI147" s="342"/>
      <c r="AL147" s="342"/>
      <c r="AM147" s="342"/>
      <c r="AN147" s="342"/>
      <c r="AQ147" s="342"/>
      <c r="AR147" s="342"/>
      <c r="AS147" s="342"/>
      <c r="AV147" s="342"/>
      <c r="AW147" s="342"/>
      <c r="AX147" s="342"/>
      <c r="BA147" s="342"/>
      <c r="BB147" s="342"/>
      <c r="BC147" s="342"/>
      <c r="BF147" s="342"/>
      <c r="BG147" s="342"/>
      <c r="BH147" s="342"/>
      <c r="BK147" s="342"/>
      <c r="BL147" s="342"/>
      <c r="BM147" s="342"/>
      <c r="BP147" s="342"/>
      <c r="BQ147" s="342"/>
      <c r="BR147" s="342"/>
      <c r="BU147" s="342"/>
      <c r="BV147" s="342"/>
      <c r="BW147" s="342"/>
      <c r="BZ147" s="342"/>
      <c r="CA147" s="342"/>
      <c r="CB147" s="342"/>
      <c r="CE147" s="342"/>
      <c r="CF147" s="342"/>
      <c r="CG147" s="342"/>
      <c r="CJ147" s="342"/>
      <c r="CK147" s="342"/>
      <c r="CL147" s="342"/>
      <c r="CO147" s="342"/>
      <c r="CP147" s="342"/>
      <c r="CQ147" s="342"/>
      <c r="CT147" s="342"/>
      <c r="CU147" s="342"/>
      <c r="CV147" s="342"/>
      <c r="CY147" s="342"/>
      <c r="CZ147" s="342"/>
      <c r="DA147" s="342"/>
      <c r="DD147" s="342"/>
      <c r="DE147" s="342"/>
      <c r="DF147" s="342"/>
      <c r="DI147" s="342"/>
      <c r="DJ147" s="342"/>
      <c r="DK147" s="342"/>
      <c r="DN147" s="342"/>
      <c r="DO147" s="342"/>
      <c r="DP147" s="342"/>
      <c r="DS147" s="342"/>
      <c r="DT147" s="342"/>
      <c r="DU147" s="342"/>
      <c r="DX147" s="342"/>
      <c r="DY147" s="342"/>
      <c r="DZ147" s="342"/>
      <c r="EC147" s="342"/>
      <c r="ED147" s="342"/>
      <c r="EE147" s="342"/>
      <c r="EH147" s="342"/>
      <c r="EI147" s="342"/>
      <c r="EJ147" s="342"/>
      <c r="EM147" s="342"/>
      <c r="EN147" s="342"/>
      <c r="EO147" s="342"/>
      <c r="ER147" s="342"/>
      <c r="ES147" s="342"/>
      <c r="ET147" s="342"/>
      <c r="EW147" s="342"/>
      <c r="EX147" s="342"/>
      <c r="EY147" s="342"/>
      <c r="FB147" s="342"/>
      <c r="FC147" s="342"/>
      <c r="FD147" s="342"/>
      <c r="FG147" s="342"/>
      <c r="FH147" s="342"/>
      <c r="FI147" s="342"/>
      <c r="FL147" s="342"/>
      <c r="FM147" s="342"/>
      <c r="FN147" s="342"/>
      <c r="FQ147" s="342"/>
      <c r="FR147" s="342"/>
      <c r="FS147" s="342"/>
      <c r="FV147" s="342"/>
      <c r="FW147" s="342"/>
      <c r="FX147" s="342"/>
      <c r="GA147" s="342"/>
      <c r="GB147" s="342"/>
      <c r="GC147" s="342"/>
      <c r="GF147" s="342"/>
      <c r="GG147" s="342"/>
      <c r="GH147" s="342"/>
      <c r="GK147" s="342"/>
      <c r="GL147" s="342"/>
      <c r="GM147" s="342"/>
      <c r="GP147" s="342"/>
      <c r="GQ147" s="342"/>
      <c r="GR147" s="342"/>
      <c r="GU147" s="342"/>
      <c r="GV147" s="342"/>
      <c r="GW147" s="342"/>
    </row>
    <row r="148" customFormat="false" ht="21" hidden="true" customHeight="true" outlineLevel="0" collapsed="false">
      <c r="C148" s="342"/>
      <c r="D148" s="342"/>
      <c r="E148" s="342"/>
      <c r="F148" s="281"/>
      <c r="H148" s="342"/>
      <c r="I148" s="342"/>
      <c r="J148" s="342"/>
      <c r="K148" s="281"/>
      <c r="M148" s="342"/>
      <c r="N148" s="342"/>
      <c r="O148" s="342"/>
      <c r="P148" s="281"/>
      <c r="Q148" s="279"/>
      <c r="R148" s="342"/>
      <c r="S148" s="342"/>
      <c r="T148" s="342"/>
      <c r="U148" s="281"/>
      <c r="V148" s="281"/>
      <c r="W148" s="342"/>
      <c r="X148" s="342"/>
      <c r="Y148" s="342"/>
      <c r="Z148" s="281"/>
      <c r="AA148" s="279"/>
      <c r="AB148" s="342"/>
      <c r="AC148" s="342"/>
      <c r="AD148" s="342"/>
      <c r="AE148" s="281"/>
      <c r="AG148" s="342"/>
      <c r="AH148" s="342"/>
      <c r="AI148" s="342"/>
      <c r="AJ148" s="281"/>
      <c r="AK148" s="279"/>
      <c r="AL148" s="342"/>
      <c r="AM148" s="342"/>
      <c r="AN148" s="342"/>
      <c r="AO148" s="281"/>
      <c r="AP148" s="281"/>
      <c r="AQ148" s="342"/>
      <c r="AR148" s="342"/>
      <c r="AS148" s="342"/>
      <c r="AT148" s="281"/>
      <c r="AU148" s="279"/>
      <c r="AV148" s="342"/>
      <c r="AW148" s="342"/>
      <c r="AX148" s="342"/>
      <c r="AY148" s="281"/>
      <c r="BA148" s="342"/>
      <c r="BB148" s="342"/>
      <c r="BC148" s="342"/>
      <c r="BD148" s="281"/>
      <c r="BE148" s="279"/>
      <c r="BF148" s="342"/>
      <c r="BG148" s="342"/>
      <c r="BH148" s="342"/>
      <c r="BI148" s="281"/>
      <c r="BJ148" s="281"/>
      <c r="BK148" s="342"/>
      <c r="BL148" s="342"/>
      <c r="BM148" s="342"/>
      <c r="BN148" s="281"/>
      <c r="BO148" s="279"/>
      <c r="BP148" s="342"/>
      <c r="BQ148" s="342"/>
      <c r="BR148" s="342"/>
      <c r="BS148" s="281"/>
      <c r="BU148" s="342"/>
      <c r="BV148" s="342"/>
      <c r="BW148" s="342"/>
      <c r="BX148" s="281"/>
      <c r="BY148" s="279"/>
      <c r="BZ148" s="342"/>
      <c r="CA148" s="342"/>
      <c r="CB148" s="342"/>
      <c r="CC148" s="281"/>
      <c r="CD148" s="281"/>
      <c r="CE148" s="342"/>
      <c r="CF148" s="342"/>
      <c r="CG148" s="342"/>
      <c r="CH148" s="281"/>
      <c r="CI148" s="279"/>
      <c r="CJ148" s="342"/>
      <c r="CK148" s="342"/>
      <c r="CL148" s="342"/>
      <c r="CM148" s="281"/>
      <c r="CO148" s="342"/>
      <c r="CP148" s="342"/>
      <c r="CQ148" s="342"/>
      <c r="CR148" s="281"/>
      <c r="CS148" s="279"/>
      <c r="CT148" s="342"/>
      <c r="CU148" s="342"/>
      <c r="CV148" s="342"/>
      <c r="CW148" s="281"/>
      <c r="CX148" s="281"/>
      <c r="CY148" s="342"/>
      <c r="CZ148" s="342"/>
      <c r="DA148" s="342"/>
      <c r="DB148" s="281"/>
      <c r="DC148" s="279"/>
      <c r="DD148" s="342"/>
      <c r="DE148" s="342"/>
      <c r="DF148" s="342"/>
      <c r="DG148" s="281"/>
      <c r="DI148" s="342"/>
      <c r="DJ148" s="342"/>
      <c r="DK148" s="342"/>
      <c r="DL148" s="281"/>
      <c r="DM148" s="279"/>
      <c r="DN148" s="342"/>
      <c r="DO148" s="342"/>
      <c r="DP148" s="342"/>
      <c r="DQ148" s="281"/>
      <c r="DR148" s="281"/>
      <c r="DS148" s="342"/>
      <c r="DT148" s="342"/>
      <c r="DU148" s="342"/>
      <c r="DV148" s="281"/>
      <c r="DW148" s="279"/>
      <c r="DX148" s="342"/>
      <c r="DY148" s="342"/>
      <c r="DZ148" s="342"/>
      <c r="EA148" s="281"/>
      <c r="EC148" s="342"/>
      <c r="ED148" s="342"/>
      <c r="EE148" s="342"/>
      <c r="EF148" s="281"/>
      <c r="EG148" s="279"/>
      <c r="EH148" s="342"/>
      <c r="EI148" s="342"/>
      <c r="EJ148" s="342"/>
      <c r="EK148" s="281"/>
      <c r="EL148" s="281"/>
      <c r="EM148" s="342"/>
      <c r="EN148" s="342"/>
      <c r="EO148" s="342"/>
      <c r="EP148" s="281"/>
      <c r="EQ148" s="279"/>
      <c r="ER148" s="342"/>
      <c r="ES148" s="342"/>
      <c r="ET148" s="342"/>
      <c r="EU148" s="281"/>
      <c r="EW148" s="342"/>
      <c r="EX148" s="342"/>
      <c r="EY148" s="342"/>
      <c r="EZ148" s="281"/>
      <c r="FA148" s="279"/>
      <c r="FB148" s="342"/>
      <c r="FC148" s="342"/>
      <c r="FD148" s="342"/>
      <c r="FE148" s="281"/>
      <c r="FF148" s="281"/>
      <c r="FG148" s="342"/>
      <c r="FH148" s="342"/>
      <c r="FI148" s="342"/>
      <c r="FJ148" s="281"/>
      <c r="FK148" s="279"/>
      <c r="FL148" s="342"/>
      <c r="FM148" s="342"/>
      <c r="FN148" s="342"/>
      <c r="FO148" s="281"/>
      <c r="FQ148" s="342"/>
      <c r="FR148" s="342"/>
      <c r="FS148" s="342"/>
      <c r="FT148" s="281"/>
      <c r="FU148" s="279"/>
      <c r="FV148" s="342"/>
      <c r="FW148" s="342"/>
      <c r="FX148" s="342"/>
      <c r="FY148" s="281"/>
      <c r="FZ148" s="281"/>
      <c r="GA148" s="342"/>
      <c r="GB148" s="342"/>
      <c r="GC148" s="342"/>
      <c r="GD148" s="281"/>
      <c r="GE148" s="279"/>
      <c r="GF148" s="342"/>
      <c r="GG148" s="342"/>
      <c r="GH148" s="342"/>
      <c r="GI148" s="281"/>
      <c r="GK148" s="342"/>
      <c r="GL148" s="342"/>
      <c r="GM148" s="342"/>
      <c r="GN148" s="281"/>
      <c r="GO148" s="279"/>
      <c r="GP148" s="342"/>
      <c r="GQ148" s="342"/>
      <c r="GR148" s="342"/>
      <c r="GS148" s="281"/>
      <c r="GT148" s="281"/>
      <c r="GU148" s="342"/>
      <c r="GV148" s="342"/>
      <c r="GW148" s="342"/>
      <c r="GX148" s="281"/>
    </row>
    <row r="149" customFormat="false" ht="15" hidden="true" customHeight="true" outlineLevel="0" collapsed="false">
      <c r="C149" s="342"/>
      <c r="D149" s="342"/>
      <c r="E149" s="342"/>
      <c r="F149" s="298"/>
      <c r="H149" s="342"/>
      <c r="I149" s="342"/>
      <c r="J149" s="342"/>
      <c r="K149" s="298"/>
      <c r="M149" s="342"/>
      <c r="N149" s="342"/>
      <c r="O149" s="342"/>
      <c r="P149" s="298"/>
      <c r="Q149" s="296"/>
      <c r="R149" s="342"/>
      <c r="S149" s="342"/>
      <c r="T149" s="342"/>
      <c r="U149" s="298"/>
      <c r="V149" s="298"/>
      <c r="W149" s="342"/>
      <c r="X149" s="342"/>
      <c r="Y149" s="342"/>
      <c r="Z149" s="298"/>
      <c r="AA149" s="296"/>
      <c r="AB149" s="342"/>
      <c r="AC149" s="342"/>
      <c r="AD149" s="342"/>
      <c r="AE149" s="298"/>
      <c r="AG149" s="342"/>
      <c r="AH149" s="342"/>
      <c r="AI149" s="342"/>
      <c r="AJ149" s="298"/>
      <c r="AK149" s="296"/>
      <c r="AL149" s="342"/>
      <c r="AM149" s="342"/>
      <c r="AN149" s="342"/>
      <c r="AO149" s="298"/>
      <c r="AP149" s="298"/>
      <c r="AQ149" s="342"/>
      <c r="AR149" s="342"/>
      <c r="AS149" s="342"/>
      <c r="AT149" s="298"/>
      <c r="AU149" s="296"/>
      <c r="AV149" s="342"/>
      <c r="AW149" s="342"/>
      <c r="AX149" s="342"/>
      <c r="AY149" s="298"/>
      <c r="BA149" s="342"/>
      <c r="BB149" s="342"/>
      <c r="BC149" s="342"/>
      <c r="BD149" s="298"/>
      <c r="BE149" s="296"/>
      <c r="BF149" s="342"/>
      <c r="BG149" s="342"/>
      <c r="BH149" s="342"/>
      <c r="BI149" s="298"/>
      <c r="BJ149" s="298"/>
      <c r="BK149" s="342"/>
      <c r="BL149" s="342"/>
      <c r="BM149" s="342"/>
      <c r="BN149" s="298"/>
      <c r="BO149" s="296"/>
      <c r="BP149" s="342"/>
      <c r="BQ149" s="342"/>
      <c r="BR149" s="342"/>
      <c r="BS149" s="298"/>
      <c r="BU149" s="342"/>
      <c r="BV149" s="342"/>
      <c r="BW149" s="342"/>
      <c r="BX149" s="298"/>
      <c r="BY149" s="296"/>
      <c r="BZ149" s="342"/>
      <c r="CA149" s="342"/>
      <c r="CB149" s="342"/>
      <c r="CC149" s="298"/>
      <c r="CD149" s="298"/>
      <c r="CE149" s="342"/>
      <c r="CF149" s="342"/>
      <c r="CG149" s="342"/>
      <c r="CH149" s="298"/>
      <c r="CI149" s="296"/>
      <c r="CJ149" s="342"/>
      <c r="CK149" s="342"/>
      <c r="CL149" s="342"/>
      <c r="CM149" s="298"/>
      <c r="CO149" s="342"/>
      <c r="CP149" s="342"/>
      <c r="CQ149" s="342"/>
      <c r="CR149" s="298"/>
      <c r="CS149" s="296"/>
      <c r="CT149" s="342"/>
      <c r="CU149" s="342"/>
      <c r="CV149" s="342"/>
      <c r="CW149" s="298"/>
      <c r="CX149" s="298"/>
      <c r="CY149" s="342"/>
      <c r="CZ149" s="342"/>
      <c r="DA149" s="342"/>
      <c r="DB149" s="298"/>
      <c r="DC149" s="296"/>
      <c r="DD149" s="342"/>
      <c r="DE149" s="342"/>
      <c r="DF149" s="342"/>
      <c r="DG149" s="298"/>
      <c r="DI149" s="342"/>
      <c r="DJ149" s="342"/>
      <c r="DK149" s="342"/>
      <c r="DL149" s="298"/>
      <c r="DM149" s="296"/>
      <c r="DN149" s="342"/>
      <c r="DO149" s="342"/>
      <c r="DP149" s="342"/>
      <c r="DQ149" s="298"/>
      <c r="DR149" s="298"/>
      <c r="DS149" s="342"/>
      <c r="DT149" s="342"/>
      <c r="DU149" s="342"/>
      <c r="DV149" s="298"/>
      <c r="DW149" s="296"/>
      <c r="DX149" s="342"/>
      <c r="DY149" s="342"/>
      <c r="DZ149" s="342"/>
      <c r="EA149" s="298"/>
      <c r="EC149" s="342"/>
      <c r="ED149" s="342"/>
      <c r="EE149" s="342"/>
      <c r="EF149" s="298"/>
      <c r="EG149" s="296"/>
      <c r="EH149" s="342"/>
      <c r="EI149" s="342"/>
      <c r="EJ149" s="342"/>
      <c r="EK149" s="298"/>
      <c r="EL149" s="298"/>
      <c r="EM149" s="342"/>
      <c r="EN149" s="342"/>
      <c r="EO149" s="342"/>
      <c r="EP149" s="298"/>
      <c r="EQ149" s="296"/>
      <c r="ER149" s="342"/>
      <c r="ES149" s="342"/>
      <c r="ET149" s="342"/>
      <c r="EU149" s="298"/>
      <c r="EW149" s="342"/>
      <c r="EX149" s="342"/>
      <c r="EY149" s="342"/>
      <c r="EZ149" s="298"/>
      <c r="FA149" s="296"/>
      <c r="FB149" s="342"/>
      <c r="FC149" s="342"/>
      <c r="FD149" s="342"/>
      <c r="FE149" s="298"/>
      <c r="FF149" s="298"/>
      <c r="FG149" s="342"/>
      <c r="FH149" s="342"/>
      <c r="FI149" s="342"/>
      <c r="FJ149" s="298"/>
      <c r="FK149" s="296"/>
      <c r="FL149" s="342"/>
      <c r="FM149" s="342"/>
      <c r="FN149" s="342"/>
      <c r="FO149" s="298"/>
      <c r="FQ149" s="342"/>
      <c r="FR149" s="342"/>
      <c r="FS149" s="342"/>
      <c r="FT149" s="298"/>
      <c r="FU149" s="296"/>
      <c r="FV149" s="342"/>
      <c r="FW149" s="342"/>
      <c r="FX149" s="342"/>
      <c r="FY149" s="298"/>
      <c r="FZ149" s="298"/>
      <c r="GA149" s="342"/>
      <c r="GB149" s="342"/>
      <c r="GC149" s="342"/>
      <c r="GD149" s="298"/>
      <c r="GE149" s="296"/>
      <c r="GF149" s="342"/>
      <c r="GG149" s="342"/>
      <c r="GH149" s="342"/>
      <c r="GI149" s="298"/>
      <c r="GK149" s="342"/>
      <c r="GL149" s="342"/>
      <c r="GM149" s="342"/>
      <c r="GN149" s="298"/>
      <c r="GO149" s="296"/>
      <c r="GP149" s="342"/>
      <c r="GQ149" s="342"/>
      <c r="GR149" s="342"/>
      <c r="GS149" s="298"/>
      <c r="GT149" s="298"/>
      <c r="GU149" s="342"/>
      <c r="GV149" s="342"/>
      <c r="GW149" s="342"/>
      <c r="GX149" s="298"/>
    </row>
    <row r="151" customFormat="false" ht="15" hidden="true" customHeight="true" outlineLevel="0" collapsed="false">
      <c r="C151" s="344"/>
      <c r="D151" s="344"/>
      <c r="E151" s="344"/>
      <c r="F151" s="344"/>
      <c r="H151" s="344"/>
      <c r="I151" s="344"/>
      <c r="J151" s="344"/>
      <c r="K151" s="344"/>
      <c r="M151" s="344"/>
      <c r="N151" s="344"/>
      <c r="O151" s="344"/>
      <c r="P151" s="344"/>
      <c r="Q151" s="345"/>
      <c r="R151" s="344"/>
      <c r="S151" s="344"/>
      <c r="T151" s="344"/>
      <c r="U151" s="344"/>
      <c r="V151" s="342"/>
      <c r="W151" s="344"/>
      <c r="X151" s="344"/>
      <c r="Y151" s="344"/>
      <c r="Z151" s="344"/>
      <c r="AA151" s="345"/>
      <c r="AB151" s="344"/>
      <c r="AC151" s="344"/>
      <c r="AD151" s="344"/>
      <c r="AE151" s="344"/>
      <c r="AG151" s="344"/>
      <c r="AH151" s="344"/>
      <c r="AI151" s="344"/>
      <c r="AJ151" s="344"/>
      <c r="AK151" s="345"/>
      <c r="AL151" s="344"/>
      <c r="AM151" s="344"/>
      <c r="AN151" s="344"/>
      <c r="AO151" s="344"/>
      <c r="AP151" s="342"/>
      <c r="AQ151" s="344"/>
      <c r="AR151" s="344"/>
      <c r="AS151" s="344"/>
      <c r="AT151" s="344"/>
      <c r="AU151" s="345"/>
      <c r="AV151" s="344"/>
      <c r="AW151" s="344"/>
      <c r="AX151" s="344"/>
      <c r="AY151" s="344"/>
      <c r="BA151" s="344"/>
      <c r="BB151" s="344"/>
      <c r="BC151" s="344"/>
      <c r="BD151" s="344"/>
      <c r="BE151" s="345"/>
      <c r="BF151" s="344"/>
      <c r="BG151" s="344"/>
      <c r="BH151" s="344"/>
      <c r="BI151" s="344"/>
      <c r="BJ151" s="342"/>
      <c r="BK151" s="344"/>
      <c r="BL151" s="344"/>
      <c r="BM151" s="344"/>
      <c r="BN151" s="344"/>
      <c r="BO151" s="345"/>
      <c r="BP151" s="344"/>
      <c r="BQ151" s="344"/>
      <c r="BR151" s="344"/>
      <c r="BS151" s="344"/>
      <c r="BU151" s="344"/>
      <c r="BV151" s="344"/>
      <c r="BW151" s="344"/>
      <c r="BX151" s="344"/>
      <c r="BY151" s="345"/>
      <c r="BZ151" s="344"/>
      <c r="CA151" s="344"/>
      <c r="CB151" s="344"/>
      <c r="CC151" s="344"/>
      <c r="CD151" s="342"/>
      <c r="CE151" s="344"/>
      <c r="CF151" s="344"/>
      <c r="CG151" s="344"/>
      <c r="CH151" s="344"/>
      <c r="CI151" s="345"/>
      <c r="CJ151" s="344"/>
      <c r="CK151" s="344"/>
      <c r="CL151" s="344"/>
      <c r="CM151" s="344"/>
      <c r="CO151" s="344"/>
      <c r="CP151" s="344"/>
      <c r="CQ151" s="344"/>
      <c r="CR151" s="344"/>
      <c r="CS151" s="345"/>
      <c r="CT151" s="344"/>
      <c r="CU151" s="344"/>
      <c r="CV151" s="344"/>
      <c r="CW151" s="344"/>
      <c r="CX151" s="342"/>
      <c r="CY151" s="344"/>
      <c r="CZ151" s="344"/>
      <c r="DA151" s="344"/>
      <c r="DB151" s="344"/>
      <c r="DC151" s="345"/>
      <c r="DD151" s="344"/>
      <c r="DE151" s="344"/>
      <c r="DF151" s="344"/>
      <c r="DG151" s="344"/>
      <c r="DI151" s="344"/>
      <c r="DJ151" s="344"/>
      <c r="DK151" s="344"/>
      <c r="DL151" s="344"/>
      <c r="DM151" s="345"/>
      <c r="DN151" s="344"/>
      <c r="DO151" s="344"/>
      <c r="DP151" s="344"/>
      <c r="DQ151" s="344"/>
      <c r="DR151" s="342"/>
      <c r="DS151" s="344"/>
      <c r="DT151" s="344"/>
      <c r="DU151" s="344"/>
      <c r="DV151" s="344"/>
      <c r="DW151" s="345"/>
      <c r="DX151" s="344"/>
      <c r="DY151" s="344"/>
      <c r="DZ151" s="344"/>
      <c r="EA151" s="344"/>
      <c r="EC151" s="344"/>
      <c r="ED151" s="344"/>
      <c r="EE151" s="344"/>
      <c r="EF151" s="344"/>
      <c r="EG151" s="345"/>
      <c r="EH151" s="344"/>
      <c r="EI151" s="344"/>
      <c r="EJ151" s="344"/>
      <c r="EK151" s="344"/>
      <c r="EL151" s="342"/>
      <c r="EM151" s="344"/>
      <c r="EN151" s="344"/>
      <c r="EO151" s="344"/>
      <c r="EP151" s="344"/>
      <c r="EQ151" s="345"/>
      <c r="ER151" s="344"/>
      <c r="ES151" s="344"/>
      <c r="ET151" s="344"/>
      <c r="EU151" s="344"/>
      <c r="EW151" s="344"/>
      <c r="EX151" s="344"/>
      <c r="EY151" s="344"/>
      <c r="EZ151" s="344"/>
      <c r="FA151" s="345"/>
      <c r="FB151" s="344"/>
      <c r="FC151" s="344"/>
      <c r="FD151" s="344"/>
      <c r="FE151" s="344"/>
      <c r="FF151" s="342"/>
      <c r="FG151" s="344"/>
      <c r="FH151" s="344"/>
      <c r="FI151" s="344"/>
      <c r="FJ151" s="344"/>
      <c r="FK151" s="345"/>
      <c r="FL151" s="344"/>
      <c r="FM151" s="344"/>
      <c r="FN151" s="344"/>
      <c r="FO151" s="344"/>
      <c r="FQ151" s="344"/>
      <c r="FR151" s="344"/>
      <c r="FS151" s="344"/>
      <c r="FT151" s="344"/>
      <c r="FU151" s="345"/>
      <c r="FV151" s="344"/>
      <c r="FW151" s="344"/>
      <c r="FX151" s="344"/>
      <c r="FY151" s="344"/>
      <c r="FZ151" s="342"/>
      <c r="GA151" s="344"/>
      <c r="GB151" s="344"/>
      <c r="GC151" s="344"/>
      <c r="GD151" s="344"/>
      <c r="GE151" s="345"/>
      <c r="GF151" s="344"/>
      <c r="GG151" s="344"/>
      <c r="GH151" s="344"/>
      <c r="GI151" s="344"/>
      <c r="GK151" s="344"/>
      <c r="GL151" s="344"/>
      <c r="GM151" s="344"/>
      <c r="GN151" s="344"/>
      <c r="GO151" s="345"/>
      <c r="GP151" s="344"/>
      <c r="GQ151" s="344"/>
      <c r="GR151" s="344"/>
      <c r="GS151" s="344"/>
      <c r="GT151" s="342"/>
      <c r="GU151" s="344"/>
      <c r="GV151" s="344"/>
      <c r="GW151" s="344"/>
      <c r="GX151" s="344"/>
    </row>
    <row r="152" customFormat="false" ht="15" hidden="true" customHeight="true" outlineLevel="0" collapsed="false">
      <c r="C152" s="342"/>
      <c r="D152" s="342"/>
      <c r="E152" s="342"/>
      <c r="H152" s="342"/>
      <c r="I152" s="342"/>
      <c r="J152" s="342"/>
      <c r="M152" s="342"/>
      <c r="N152" s="342"/>
      <c r="O152" s="342"/>
      <c r="R152" s="342"/>
      <c r="S152" s="342"/>
      <c r="T152" s="342"/>
      <c r="W152" s="342"/>
      <c r="X152" s="342"/>
      <c r="Y152" s="342"/>
      <c r="AB152" s="342"/>
      <c r="AC152" s="342"/>
      <c r="AD152" s="342"/>
      <c r="AG152" s="342"/>
      <c r="AH152" s="342"/>
      <c r="AI152" s="342"/>
      <c r="AL152" s="342"/>
      <c r="AM152" s="342"/>
      <c r="AN152" s="342"/>
      <c r="AQ152" s="342"/>
      <c r="AR152" s="342"/>
      <c r="AS152" s="342"/>
      <c r="AV152" s="342"/>
      <c r="AW152" s="342"/>
      <c r="AX152" s="342"/>
      <c r="BA152" s="342"/>
      <c r="BB152" s="342"/>
      <c r="BC152" s="342"/>
      <c r="BF152" s="342"/>
      <c r="BG152" s="342"/>
      <c r="BH152" s="342"/>
      <c r="BK152" s="342"/>
      <c r="BL152" s="342"/>
      <c r="BM152" s="342"/>
      <c r="BP152" s="342"/>
      <c r="BQ152" s="342"/>
      <c r="BR152" s="342"/>
      <c r="BU152" s="342"/>
      <c r="BV152" s="342"/>
      <c r="BW152" s="342"/>
      <c r="BZ152" s="342"/>
      <c r="CA152" s="342"/>
      <c r="CB152" s="342"/>
      <c r="CE152" s="342"/>
      <c r="CF152" s="342"/>
      <c r="CG152" s="342"/>
      <c r="CJ152" s="342"/>
      <c r="CK152" s="342"/>
      <c r="CL152" s="342"/>
      <c r="CO152" s="342"/>
      <c r="CP152" s="342"/>
      <c r="CQ152" s="342"/>
      <c r="CT152" s="342"/>
      <c r="CU152" s="342"/>
      <c r="CV152" s="342"/>
      <c r="CY152" s="342"/>
      <c r="CZ152" s="342"/>
      <c r="DA152" s="342"/>
      <c r="DD152" s="342"/>
      <c r="DE152" s="342"/>
      <c r="DF152" s="342"/>
      <c r="DI152" s="342"/>
      <c r="DJ152" s="342"/>
      <c r="DK152" s="342"/>
      <c r="DN152" s="342"/>
      <c r="DO152" s="342"/>
      <c r="DP152" s="342"/>
      <c r="DS152" s="342"/>
      <c r="DT152" s="342"/>
      <c r="DU152" s="342"/>
      <c r="DX152" s="342"/>
      <c r="DY152" s="342"/>
      <c r="DZ152" s="342"/>
      <c r="EC152" s="342"/>
      <c r="ED152" s="342"/>
      <c r="EE152" s="342"/>
      <c r="EH152" s="342"/>
      <c r="EI152" s="342"/>
      <c r="EJ152" s="342"/>
      <c r="EM152" s="342"/>
      <c r="EN152" s="342"/>
      <c r="EO152" s="342"/>
      <c r="ER152" s="342"/>
      <c r="ES152" s="342"/>
      <c r="ET152" s="342"/>
      <c r="EW152" s="342"/>
      <c r="EX152" s="342"/>
      <c r="EY152" s="342"/>
      <c r="FB152" s="342"/>
      <c r="FC152" s="342"/>
      <c r="FD152" s="342"/>
      <c r="FG152" s="342"/>
      <c r="FH152" s="342"/>
      <c r="FI152" s="342"/>
      <c r="FL152" s="342"/>
      <c r="FM152" s="342"/>
      <c r="FN152" s="342"/>
      <c r="FQ152" s="342"/>
      <c r="FR152" s="342"/>
      <c r="FS152" s="342"/>
      <c r="FV152" s="342"/>
      <c r="FW152" s="342"/>
      <c r="FX152" s="342"/>
      <c r="GA152" s="342"/>
      <c r="GB152" s="342"/>
      <c r="GC152" s="342"/>
      <c r="GF152" s="342"/>
      <c r="GG152" s="342"/>
      <c r="GH152" s="342"/>
      <c r="GK152" s="342"/>
      <c r="GL152" s="342"/>
      <c r="GM152" s="342"/>
      <c r="GP152" s="342"/>
      <c r="GQ152" s="342"/>
      <c r="GR152" s="342"/>
      <c r="GU152" s="342"/>
      <c r="GV152" s="342"/>
      <c r="GW152" s="342"/>
    </row>
    <row r="153" customFormat="false" ht="15" hidden="true" customHeight="true" outlineLevel="0" collapsed="false">
      <c r="C153" s="342"/>
      <c r="D153" s="342"/>
      <c r="E153" s="342"/>
      <c r="H153" s="342"/>
      <c r="I153" s="342"/>
      <c r="J153" s="342"/>
      <c r="M153" s="342"/>
      <c r="N153" s="342"/>
      <c r="O153" s="342"/>
      <c r="R153" s="342"/>
      <c r="S153" s="342"/>
      <c r="T153" s="342"/>
      <c r="W153" s="342"/>
      <c r="X153" s="342"/>
      <c r="Y153" s="342"/>
      <c r="AB153" s="342"/>
      <c r="AC153" s="342"/>
      <c r="AD153" s="342"/>
      <c r="AG153" s="342"/>
      <c r="AH153" s="342"/>
      <c r="AI153" s="342"/>
      <c r="AL153" s="342"/>
      <c r="AM153" s="342"/>
      <c r="AN153" s="342"/>
      <c r="AQ153" s="342"/>
      <c r="AR153" s="342"/>
      <c r="AS153" s="342"/>
      <c r="AV153" s="342"/>
      <c r="AW153" s="342"/>
      <c r="AX153" s="342"/>
      <c r="BA153" s="342"/>
      <c r="BB153" s="342"/>
      <c r="BC153" s="342"/>
      <c r="BF153" s="342"/>
      <c r="BG153" s="342"/>
      <c r="BH153" s="342"/>
      <c r="BK153" s="342"/>
      <c r="BL153" s="342"/>
      <c r="BM153" s="342"/>
      <c r="BP153" s="342"/>
      <c r="BQ153" s="342"/>
      <c r="BR153" s="342"/>
      <c r="BU153" s="342"/>
      <c r="BV153" s="342"/>
      <c r="BW153" s="342"/>
      <c r="BZ153" s="342"/>
      <c r="CA153" s="342"/>
      <c r="CB153" s="342"/>
      <c r="CE153" s="342"/>
      <c r="CF153" s="342"/>
      <c r="CG153" s="342"/>
      <c r="CJ153" s="342"/>
      <c r="CK153" s="342"/>
      <c r="CL153" s="342"/>
      <c r="CO153" s="342"/>
      <c r="CP153" s="342"/>
      <c r="CQ153" s="342"/>
      <c r="CT153" s="342"/>
      <c r="CU153" s="342"/>
      <c r="CV153" s="342"/>
      <c r="CY153" s="342"/>
      <c r="CZ153" s="342"/>
      <c r="DA153" s="342"/>
      <c r="DD153" s="342"/>
      <c r="DE153" s="342"/>
      <c r="DF153" s="342"/>
      <c r="DI153" s="342"/>
      <c r="DJ153" s="342"/>
      <c r="DK153" s="342"/>
      <c r="DN153" s="342"/>
      <c r="DO153" s="342"/>
      <c r="DP153" s="342"/>
      <c r="DS153" s="342"/>
      <c r="DT153" s="342"/>
      <c r="DU153" s="342"/>
      <c r="DX153" s="342"/>
      <c r="DY153" s="342"/>
      <c r="DZ153" s="342"/>
      <c r="EC153" s="342"/>
      <c r="ED153" s="342"/>
      <c r="EE153" s="342"/>
      <c r="EH153" s="342"/>
      <c r="EI153" s="342"/>
      <c r="EJ153" s="342"/>
      <c r="EM153" s="342"/>
      <c r="EN153" s="342"/>
      <c r="EO153" s="342"/>
      <c r="ER153" s="342"/>
      <c r="ES153" s="342"/>
      <c r="ET153" s="342"/>
      <c r="EW153" s="342"/>
      <c r="EX153" s="342"/>
      <c r="EY153" s="342"/>
      <c r="FB153" s="342"/>
      <c r="FC153" s="342"/>
      <c r="FD153" s="342"/>
      <c r="FG153" s="342"/>
      <c r="FH153" s="342"/>
      <c r="FI153" s="342"/>
      <c r="FL153" s="342"/>
      <c r="FM153" s="342"/>
      <c r="FN153" s="342"/>
      <c r="FQ153" s="342"/>
      <c r="FR153" s="342"/>
      <c r="FS153" s="342"/>
      <c r="FV153" s="342"/>
      <c r="FW153" s="342"/>
      <c r="FX153" s="342"/>
      <c r="GA153" s="342"/>
      <c r="GB153" s="342"/>
      <c r="GC153" s="342"/>
      <c r="GF153" s="342"/>
      <c r="GG153" s="342"/>
      <c r="GH153" s="342"/>
      <c r="GK153" s="342"/>
      <c r="GL153" s="342"/>
      <c r="GM153" s="342"/>
      <c r="GP153" s="342"/>
      <c r="GQ153" s="342"/>
      <c r="GR153" s="342"/>
      <c r="GU153" s="342"/>
      <c r="GV153" s="342"/>
      <c r="GW153" s="342"/>
    </row>
    <row r="154" customFormat="false" ht="15" hidden="true" customHeight="true" outlineLevel="0" collapsed="false">
      <c r="C154" s="342"/>
      <c r="D154" s="342"/>
      <c r="E154" s="342"/>
      <c r="H154" s="342"/>
      <c r="I154" s="342"/>
      <c r="J154" s="342"/>
      <c r="M154" s="342"/>
      <c r="N154" s="342"/>
      <c r="O154" s="342"/>
      <c r="R154" s="342"/>
      <c r="S154" s="342"/>
      <c r="T154" s="342"/>
      <c r="W154" s="342"/>
      <c r="X154" s="342"/>
      <c r="Y154" s="342"/>
      <c r="AB154" s="342"/>
      <c r="AC154" s="342"/>
      <c r="AD154" s="342"/>
      <c r="AG154" s="342"/>
      <c r="AH154" s="342"/>
      <c r="AI154" s="342"/>
      <c r="AL154" s="342"/>
      <c r="AM154" s="342"/>
      <c r="AN154" s="342"/>
      <c r="AQ154" s="342"/>
      <c r="AR154" s="342"/>
      <c r="AS154" s="342"/>
      <c r="AV154" s="342"/>
      <c r="AW154" s="342"/>
      <c r="AX154" s="342"/>
      <c r="BA154" s="342"/>
      <c r="BB154" s="342"/>
      <c r="BC154" s="342"/>
      <c r="BF154" s="342"/>
      <c r="BG154" s="342"/>
      <c r="BH154" s="342"/>
      <c r="BK154" s="342"/>
      <c r="BL154" s="342"/>
      <c r="BM154" s="342"/>
      <c r="BP154" s="342"/>
      <c r="BQ154" s="342"/>
      <c r="BR154" s="342"/>
      <c r="BU154" s="342"/>
      <c r="BV154" s="342"/>
      <c r="BW154" s="342"/>
      <c r="BZ154" s="342"/>
      <c r="CA154" s="342"/>
      <c r="CB154" s="342"/>
      <c r="CE154" s="342"/>
      <c r="CF154" s="342"/>
      <c r="CG154" s="342"/>
      <c r="CJ154" s="342"/>
      <c r="CK154" s="342"/>
      <c r="CL154" s="342"/>
      <c r="CO154" s="342"/>
      <c r="CP154" s="342"/>
      <c r="CQ154" s="342"/>
      <c r="CT154" s="342"/>
      <c r="CU154" s="342"/>
      <c r="CV154" s="342"/>
      <c r="CY154" s="342"/>
      <c r="CZ154" s="342"/>
      <c r="DA154" s="342"/>
      <c r="DD154" s="342"/>
      <c r="DE154" s="342"/>
      <c r="DF154" s="342"/>
      <c r="DI154" s="342"/>
      <c r="DJ154" s="342"/>
      <c r="DK154" s="342"/>
      <c r="DN154" s="342"/>
      <c r="DO154" s="342"/>
      <c r="DP154" s="342"/>
      <c r="DS154" s="342"/>
      <c r="DT154" s="342"/>
      <c r="DU154" s="342"/>
      <c r="DX154" s="342"/>
      <c r="DY154" s="342"/>
      <c r="DZ154" s="342"/>
      <c r="EC154" s="342"/>
      <c r="ED154" s="342"/>
      <c r="EE154" s="342"/>
      <c r="EH154" s="342"/>
      <c r="EI154" s="342"/>
      <c r="EJ154" s="342"/>
      <c r="EM154" s="342"/>
      <c r="EN154" s="342"/>
      <c r="EO154" s="342"/>
      <c r="ER154" s="342"/>
      <c r="ES154" s="342"/>
      <c r="ET154" s="342"/>
      <c r="EW154" s="342"/>
      <c r="EX154" s="342"/>
      <c r="EY154" s="342"/>
      <c r="FB154" s="342"/>
      <c r="FC154" s="342"/>
      <c r="FD154" s="342"/>
      <c r="FG154" s="342"/>
      <c r="FH154" s="342"/>
      <c r="FI154" s="342"/>
      <c r="FL154" s="342"/>
      <c r="FM154" s="342"/>
      <c r="FN154" s="342"/>
      <c r="FQ154" s="342"/>
      <c r="FR154" s="342"/>
      <c r="FS154" s="342"/>
      <c r="FV154" s="342"/>
      <c r="FW154" s="342"/>
      <c r="FX154" s="342"/>
      <c r="GA154" s="342"/>
      <c r="GB154" s="342"/>
      <c r="GC154" s="342"/>
      <c r="GF154" s="342"/>
      <c r="GG154" s="342"/>
      <c r="GH154" s="342"/>
      <c r="GK154" s="342"/>
      <c r="GL154" s="342"/>
      <c r="GM154" s="342"/>
      <c r="GP154" s="342"/>
      <c r="GQ154" s="342"/>
      <c r="GR154" s="342"/>
      <c r="GU154" s="342"/>
      <c r="GV154" s="342"/>
      <c r="GW154" s="342"/>
    </row>
    <row r="155" customFormat="false" ht="21" hidden="true" customHeight="true" outlineLevel="0" collapsed="false">
      <c r="C155" s="342"/>
      <c r="D155" s="342"/>
      <c r="E155" s="342"/>
      <c r="F155" s="281"/>
      <c r="H155" s="342"/>
      <c r="I155" s="342"/>
      <c r="J155" s="342"/>
      <c r="K155" s="281"/>
      <c r="M155" s="342"/>
      <c r="N155" s="342"/>
      <c r="O155" s="342"/>
      <c r="P155" s="281"/>
      <c r="Q155" s="279"/>
      <c r="R155" s="342"/>
      <c r="S155" s="342"/>
      <c r="T155" s="342"/>
      <c r="U155" s="281"/>
      <c r="V155" s="281"/>
      <c r="W155" s="342"/>
      <c r="X155" s="342"/>
      <c r="Y155" s="342"/>
      <c r="Z155" s="281"/>
      <c r="AA155" s="279"/>
      <c r="AB155" s="342"/>
      <c r="AC155" s="342"/>
      <c r="AD155" s="342"/>
      <c r="AE155" s="281"/>
      <c r="AG155" s="342"/>
      <c r="AH155" s="342"/>
      <c r="AI155" s="342"/>
      <c r="AJ155" s="281"/>
      <c r="AK155" s="279"/>
      <c r="AL155" s="342"/>
      <c r="AM155" s="342"/>
      <c r="AN155" s="342"/>
      <c r="AO155" s="281"/>
      <c r="AP155" s="281"/>
      <c r="AQ155" s="342"/>
      <c r="AR155" s="342"/>
      <c r="AS155" s="342"/>
      <c r="AT155" s="281"/>
      <c r="AU155" s="279"/>
      <c r="AV155" s="342"/>
      <c r="AW155" s="342"/>
      <c r="AX155" s="342"/>
      <c r="AY155" s="281"/>
      <c r="BA155" s="342"/>
      <c r="BB155" s="342"/>
      <c r="BC155" s="342"/>
      <c r="BD155" s="281"/>
      <c r="BE155" s="279"/>
      <c r="BF155" s="342"/>
      <c r="BG155" s="342"/>
      <c r="BH155" s="342"/>
      <c r="BI155" s="281"/>
      <c r="BJ155" s="281"/>
      <c r="BK155" s="342"/>
      <c r="BL155" s="342"/>
      <c r="BM155" s="342"/>
      <c r="BN155" s="281"/>
      <c r="BO155" s="279"/>
      <c r="BP155" s="342"/>
      <c r="BQ155" s="342"/>
      <c r="BR155" s="342"/>
      <c r="BS155" s="281"/>
      <c r="BU155" s="342"/>
      <c r="BV155" s="342"/>
      <c r="BW155" s="342"/>
      <c r="BX155" s="281"/>
      <c r="BY155" s="279"/>
      <c r="BZ155" s="342"/>
      <c r="CA155" s="342"/>
      <c r="CB155" s="342"/>
      <c r="CC155" s="281"/>
      <c r="CD155" s="281"/>
      <c r="CE155" s="342"/>
      <c r="CF155" s="342"/>
      <c r="CG155" s="342"/>
      <c r="CH155" s="281"/>
      <c r="CI155" s="279"/>
      <c r="CJ155" s="342"/>
      <c r="CK155" s="342"/>
      <c r="CL155" s="342"/>
      <c r="CM155" s="281"/>
      <c r="CO155" s="342"/>
      <c r="CP155" s="342"/>
      <c r="CQ155" s="342"/>
      <c r="CR155" s="281"/>
      <c r="CS155" s="279"/>
      <c r="CT155" s="342"/>
      <c r="CU155" s="342"/>
      <c r="CV155" s="342"/>
      <c r="CW155" s="281"/>
      <c r="CX155" s="281"/>
      <c r="CY155" s="342"/>
      <c r="CZ155" s="342"/>
      <c r="DA155" s="342"/>
      <c r="DB155" s="281"/>
      <c r="DC155" s="279"/>
      <c r="DD155" s="342"/>
      <c r="DE155" s="342"/>
      <c r="DF155" s="342"/>
      <c r="DG155" s="281"/>
      <c r="DI155" s="342"/>
      <c r="DJ155" s="342"/>
      <c r="DK155" s="342"/>
      <c r="DL155" s="281"/>
      <c r="DM155" s="279"/>
      <c r="DN155" s="342"/>
      <c r="DO155" s="342"/>
      <c r="DP155" s="342"/>
      <c r="DQ155" s="281"/>
      <c r="DR155" s="281"/>
      <c r="DS155" s="342"/>
      <c r="DT155" s="342"/>
      <c r="DU155" s="342"/>
      <c r="DV155" s="281"/>
      <c r="DW155" s="279"/>
      <c r="DX155" s="342"/>
      <c r="DY155" s="342"/>
      <c r="DZ155" s="342"/>
      <c r="EA155" s="281"/>
      <c r="EC155" s="342"/>
      <c r="ED155" s="342"/>
      <c r="EE155" s="342"/>
      <c r="EF155" s="281"/>
      <c r="EG155" s="279"/>
      <c r="EH155" s="342"/>
      <c r="EI155" s="342"/>
      <c r="EJ155" s="342"/>
      <c r="EK155" s="281"/>
      <c r="EL155" s="281"/>
      <c r="EM155" s="342"/>
      <c r="EN155" s="342"/>
      <c r="EO155" s="342"/>
      <c r="EP155" s="281"/>
      <c r="EQ155" s="279"/>
      <c r="ER155" s="342"/>
      <c r="ES155" s="342"/>
      <c r="ET155" s="342"/>
      <c r="EU155" s="281"/>
      <c r="EW155" s="342"/>
      <c r="EX155" s="342"/>
      <c r="EY155" s="342"/>
      <c r="EZ155" s="281"/>
      <c r="FA155" s="279"/>
      <c r="FB155" s="342"/>
      <c r="FC155" s="342"/>
      <c r="FD155" s="342"/>
      <c r="FE155" s="281"/>
      <c r="FF155" s="281"/>
      <c r="FG155" s="342"/>
      <c r="FH155" s="342"/>
      <c r="FI155" s="342"/>
      <c r="FJ155" s="281"/>
      <c r="FK155" s="279"/>
      <c r="FL155" s="342"/>
      <c r="FM155" s="342"/>
      <c r="FN155" s="342"/>
      <c r="FO155" s="281"/>
      <c r="FQ155" s="342"/>
      <c r="FR155" s="342"/>
      <c r="FS155" s="342"/>
      <c r="FT155" s="281"/>
      <c r="FU155" s="279"/>
      <c r="FV155" s="342"/>
      <c r="FW155" s="342"/>
      <c r="FX155" s="342"/>
      <c r="FY155" s="281"/>
      <c r="FZ155" s="281"/>
      <c r="GA155" s="342"/>
      <c r="GB155" s="342"/>
      <c r="GC155" s="342"/>
      <c r="GD155" s="281"/>
      <c r="GE155" s="279"/>
      <c r="GF155" s="342"/>
      <c r="GG155" s="342"/>
      <c r="GH155" s="342"/>
      <c r="GI155" s="281"/>
      <c r="GK155" s="342"/>
      <c r="GL155" s="342"/>
      <c r="GM155" s="342"/>
      <c r="GN155" s="281"/>
      <c r="GO155" s="279"/>
      <c r="GP155" s="342"/>
      <c r="GQ155" s="342"/>
      <c r="GR155" s="342"/>
      <c r="GS155" s="281"/>
      <c r="GT155" s="281"/>
      <c r="GU155" s="342"/>
      <c r="GV155" s="342"/>
      <c r="GW155" s="342"/>
      <c r="GX155" s="281"/>
    </row>
    <row r="156" customFormat="false" ht="15" hidden="true" customHeight="true" outlineLevel="0" collapsed="false">
      <c r="C156" s="342"/>
      <c r="D156" s="342"/>
      <c r="E156" s="342"/>
      <c r="F156" s="298"/>
      <c r="H156" s="342"/>
      <c r="I156" s="342"/>
      <c r="J156" s="342"/>
      <c r="K156" s="298"/>
      <c r="M156" s="342"/>
      <c r="N156" s="342"/>
      <c r="O156" s="342"/>
      <c r="P156" s="298"/>
      <c r="Q156" s="296"/>
      <c r="R156" s="342"/>
      <c r="S156" s="342"/>
      <c r="T156" s="342"/>
      <c r="U156" s="298"/>
      <c r="V156" s="298"/>
      <c r="W156" s="342"/>
      <c r="X156" s="342"/>
      <c r="Y156" s="342"/>
      <c r="Z156" s="298"/>
      <c r="AA156" s="296"/>
      <c r="AB156" s="342"/>
      <c r="AC156" s="342"/>
      <c r="AD156" s="342"/>
      <c r="AE156" s="298"/>
      <c r="AG156" s="342"/>
      <c r="AH156" s="342"/>
      <c r="AI156" s="342"/>
      <c r="AJ156" s="298"/>
      <c r="AK156" s="296"/>
      <c r="AL156" s="342"/>
      <c r="AM156" s="342"/>
      <c r="AN156" s="342"/>
      <c r="AO156" s="298"/>
      <c r="AP156" s="298"/>
      <c r="AQ156" s="342"/>
      <c r="AR156" s="342"/>
      <c r="AS156" s="342"/>
      <c r="AT156" s="298"/>
      <c r="AU156" s="296"/>
      <c r="AV156" s="342"/>
      <c r="AW156" s="342"/>
      <c r="AX156" s="342"/>
      <c r="AY156" s="298"/>
      <c r="BA156" s="342"/>
      <c r="BB156" s="342"/>
      <c r="BC156" s="342"/>
      <c r="BD156" s="298"/>
      <c r="BE156" s="296"/>
      <c r="BF156" s="342"/>
      <c r="BG156" s="342"/>
      <c r="BH156" s="342"/>
      <c r="BI156" s="298"/>
      <c r="BJ156" s="298"/>
      <c r="BK156" s="342"/>
      <c r="BL156" s="342"/>
      <c r="BM156" s="342"/>
      <c r="BN156" s="298"/>
      <c r="BO156" s="296"/>
      <c r="BP156" s="342"/>
      <c r="BQ156" s="342"/>
      <c r="BR156" s="342"/>
      <c r="BS156" s="298"/>
      <c r="BU156" s="342"/>
      <c r="BV156" s="342"/>
      <c r="BW156" s="342"/>
      <c r="BX156" s="298"/>
      <c r="BY156" s="296"/>
      <c r="BZ156" s="342"/>
      <c r="CA156" s="342"/>
      <c r="CB156" s="342"/>
      <c r="CC156" s="298"/>
      <c r="CD156" s="298"/>
      <c r="CE156" s="342"/>
      <c r="CF156" s="342"/>
      <c r="CG156" s="342"/>
      <c r="CH156" s="298"/>
      <c r="CI156" s="296"/>
      <c r="CJ156" s="342"/>
      <c r="CK156" s="342"/>
      <c r="CL156" s="342"/>
      <c r="CM156" s="298"/>
      <c r="CO156" s="342"/>
      <c r="CP156" s="342"/>
      <c r="CQ156" s="342"/>
      <c r="CR156" s="298"/>
      <c r="CS156" s="296"/>
      <c r="CT156" s="342"/>
      <c r="CU156" s="342"/>
      <c r="CV156" s="342"/>
      <c r="CW156" s="298"/>
      <c r="CX156" s="298"/>
      <c r="CY156" s="342"/>
      <c r="CZ156" s="342"/>
      <c r="DA156" s="342"/>
      <c r="DB156" s="298"/>
      <c r="DC156" s="296"/>
      <c r="DD156" s="342"/>
      <c r="DE156" s="342"/>
      <c r="DF156" s="342"/>
      <c r="DG156" s="298"/>
      <c r="DI156" s="342"/>
      <c r="DJ156" s="342"/>
      <c r="DK156" s="342"/>
      <c r="DL156" s="298"/>
      <c r="DM156" s="296"/>
      <c r="DN156" s="342"/>
      <c r="DO156" s="342"/>
      <c r="DP156" s="342"/>
      <c r="DQ156" s="298"/>
      <c r="DR156" s="298"/>
      <c r="DS156" s="342"/>
      <c r="DT156" s="342"/>
      <c r="DU156" s="342"/>
      <c r="DV156" s="298"/>
      <c r="DW156" s="296"/>
      <c r="DX156" s="342"/>
      <c r="DY156" s="342"/>
      <c r="DZ156" s="342"/>
      <c r="EA156" s="298"/>
      <c r="EC156" s="342"/>
      <c r="ED156" s="342"/>
      <c r="EE156" s="342"/>
      <c r="EF156" s="298"/>
      <c r="EG156" s="296"/>
      <c r="EH156" s="342"/>
      <c r="EI156" s="342"/>
      <c r="EJ156" s="342"/>
      <c r="EK156" s="298"/>
      <c r="EL156" s="298"/>
      <c r="EM156" s="342"/>
      <c r="EN156" s="342"/>
      <c r="EO156" s="342"/>
      <c r="EP156" s="298"/>
      <c r="EQ156" s="296"/>
      <c r="ER156" s="342"/>
      <c r="ES156" s="342"/>
      <c r="ET156" s="342"/>
      <c r="EU156" s="298"/>
      <c r="EW156" s="342"/>
      <c r="EX156" s="342"/>
      <c r="EY156" s="342"/>
      <c r="EZ156" s="298"/>
      <c r="FA156" s="296"/>
      <c r="FB156" s="342"/>
      <c r="FC156" s="342"/>
      <c r="FD156" s="342"/>
      <c r="FE156" s="298"/>
      <c r="FF156" s="298"/>
      <c r="FG156" s="342"/>
      <c r="FH156" s="342"/>
      <c r="FI156" s="342"/>
      <c r="FJ156" s="298"/>
      <c r="FK156" s="296"/>
      <c r="FL156" s="342"/>
      <c r="FM156" s="342"/>
      <c r="FN156" s="342"/>
      <c r="FO156" s="298"/>
      <c r="FQ156" s="342"/>
      <c r="FR156" s="342"/>
      <c r="FS156" s="342"/>
      <c r="FT156" s="298"/>
      <c r="FU156" s="296"/>
      <c r="FV156" s="342"/>
      <c r="FW156" s="342"/>
      <c r="FX156" s="342"/>
      <c r="FY156" s="298"/>
      <c r="FZ156" s="298"/>
      <c r="GA156" s="342"/>
      <c r="GB156" s="342"/>
      <c r="GC156" s="342"/>
      <c r="GD156" s="298"/>
      <c r="GE156" s="296"/>
      <c r="GF156" s="342"/>
      <c r="GG156" s="342"/>
      <c r="GH156" s="342"/>
      <c r="GI156" s="298"/>
      <c r="GK156" s="342"/>
      <c r="GL156" s="342"/>
      <c r="GM156" s="342"/>
      <c r="GN156" s="298"/>
      <c r="GO156" s="296"/>
      <c r="GP156" s="342"/>
      <c r="GQ156" s="342"/>
      <c r="GR156" s="342"/>
      <c r="GS156" s="298"/>
      <c r="GT156" s="298"/>
      <c r="GU156" s="342"/>
      <c r="GV156" s="342"/>
      <c r="GW156" s="342"/>
      <c r="GX156" s="298"/>
    </row>
    <row r="158" customFormat="false" ht="15" hidden="true" customHeight="true" outlineLevel="0" collapsed="false">
      <c r="C158" s="344"/>
      <c r="D158" s="344"/>
      <c r="E158" s="344"/>
      <c r="F158" s="344"/>
      <c r="H158" s="344"/>
      <c r="I158" s="344"/>
      <c r="J158" s="344"/>
      <c r="K158" s="344"/>
      <c r="M158" s="344"/>
      <c r="N158" s="344"/>
      <c r="O158" s="344"/>
      <c r="P158" s="344"/>
      <c r="Q158" s="345"/>
      <c r="R158" s="344"/>
      <c r="S158" s="344"/>
      <c r="T158" s="344"/>
      <c r="U158" s="344"/>
      <c r="V158" s="342"/>
      <c r="W158" s="344"/>
      <c r="X158" s="344"/>
      <c r="Y158" s="344"/>
      <c r="Z158" s="344"/>
      <c r="AA158" s="345"/>
      <c r="AB158" s="344"/>
      <c r="AC158" s="344"/>
      <c r="AD158" s="344"/>
      <c r="AE158" s="344"/>
      <c r="AG158" s="344"/>
      <c r="AH158" s="344"/>
      <c r="AI158" s="344"/>
      <c r="AJ158" s="344"/>
      <c r="AK158" s="345"/>
      <c r="AL158" s="344"/>
      <c r="AM158" s="344"/>
      <c r="AN158" s="344"/>
      <c r="AO158" s="344"/>
      <c r="AP158" s="342"/>
      <c r="AQ158" s="344"/>
      <c r="AR158" s="344"/>
      <c r="AS158" s="344"/>
      <c r="AT158" s="344"/>
      <c r="AU158" s="345"/>
      <c r="AV158" s="344"/>
      <c r="AW158" s="344"/>
      <c r="AX158" s="344"/>
      <c r="AY158" s="344"/>
      <c r="BA158" s="344"/>
      <c r="BB158" s="344"/>
      <c r="BC158" s="344"/>
      <c r="BD158" s="344"/>
      <c r="BE158" s="345"/>
      <c r="BF158" s="344"/>
      <c r="BG158" s="344"/>
      <c r="BH158" s="344"/>
      <c r="BI158" s="344"/>
      <c r="BJ158" s="342"/>
      <c r="BK158" s="344"/>
      <c r="BL158" s="344"/>
      <c r="BM158" s="344"/>
      <c r="BN158" s="344"/>
      <c r="BO158" s="345"/>
      <c r="BP158" s="344"/>
      <c r="BQ158" s="344"/>
      <c r="BR158" s="344"/>
      <c r="BS158" s="344"/>
      <c r="BU158" s="344"/>
      <c r="BV158" s="344"/>
      <c r="BW158" s="344"/>
      <c r="BX158" s="344"/>
      <c r="BY158" s="345"/>
      <c r="BZ158" s="344"/>
      <c r="CA158" s="344"/>
      <c r="CB158" s="344"/>
      <c r="CC158" s="344"/>
      <c r="CD158" s="342"/>
      <c r="CE158" s="344"/>
      <c r="CF158" s="344"/>
      <c r="CG158" s="344"/>
      <c r="CH158" s="344"/>
      <c r="CI158" s="345"/>
      <c r="CJ158" s="344"/>
      <c r="CK158" s="344"/>
      <c r="CL158" s="344"/>
      <c r="CM158" s="344"/>
      <c r="CO158" s="344"/>
      <c r="CP158" s="344"/>
      <c r="CQ158" s="344"/>
      <c r="CR158" s="344"/>
      <c r="CS158" s="345"/>
      <c r="CT158" s="344"/>
      <c r="CU158" s="344"/>
      <c r="CV158" s="344"/>
      <c r="CW158" s="344"/>
      <c r="CX158" s="342"/>
      <c r="CY158" s="344"/>
      <c r="CZ158" s="344"/>
      <c r="DA158" s="344"/>
      <c r="DB158" s="344"/>
      <c r="DC158" s="345"/>
      <c r="DD158" s="344"/>
      <c r="DE158" s="344"/>
      <c r="DF158" s="344"/>
      <c r="DG158" s="344"/>
      <c r="DI158" s="344"/>
      <c r="DJ158" s="344"/>
      <c r="DK158" s="344"/>
      <c r="DL158" s="344"/>
      <c r="DM158" s="345"/>
      <c r="DN158" s="344"/>
      <c r="DO158" s="344"/>
      <c r="DP158" s="344"/>
      <c r="DQ158" s="344"/>
      <c r="DR158" s="342"/>
      <c r="DS158" s="344"/>
      <c r="DT158" s="344"/>
      <c r="DU158" s="344"/>
      <c r="DV158" s="344"/>
      <c r="DW158" s="345"/>
      <c r="DX158" s="344"/>
      <c r="DY158" s="344"/>
      <c r="DZ158" s="344"/>
      <c r="EA158" s="344"/>
      <c r="EC158" s="344"/>
      <c r="ED158" s="344"/>
      <c r="EE158" s="344"/>
      <c r="EF158" s="344"/>
      <c r="EG158" s="345"/>
      <c r="EH158" s="344"/>
      <c r="EI158" s="344"/>
      <c r="EJ158" s="344"/>
      <c r="EK158" s="344"/>
      <c r="EL158" s="342"/>
      <c r="EM158" s="344"/>
      <c r="EN158" s="344"/>
      <c r="EO158" s="344"/>
      <c r="EP158" s="344"/>
      <c r="EQ158" s="345"/>
      <c r="ER158" s="344"/>
      <c r="ES158" s="344"/>
      <c r="ET158" s="344"/>
      <c r="EU158" s="344"/>
      <c r="EW158" s="344"/>
      <c r="EX158" s="344"/>
      <c r="EY158" s="344"/>
      <c r="EZ158" s="344"/>
      <c r="FA158" s="345"/>
      <c r="FB158" s="344"/>
      <c r="FC158" s="344"/>
      <c r="FD158" s="344"/>
      <c r="FE158" s="344"/>
      <c r="FF158" s="342"/>
      <c r="FG158" s="344"/>
      <c r="FH158" s="344"/>
      <c r="FI158" s="344"/>
      <c r="FJ158" s="344"/>
      <c r="FK158" s="345"/>
      <c r="FL158" s="344"/>
      <c r="FM158" s="344"/>
      <c r="FN158" s="344"/>
      <c r="FO158" s="344"/>
      <c r="FQ158" s="344"/>
      <c r="FR158" s="344"/>
      <c r="FS158" s="344"/>
      <c r="FT158" s="344"/>
      <c r="FU158" s="345"/>
      <c r="FV158" s="344"/>
      <c r="FW158" s="344"/>
      <c r="FX158" s="344"/>
      <c r="FY158" s="344"/>
      <c r="FZ158" s="342"/>
      <c r="GA158" s="344"/>
      <c r="GB158" s="344"/>
      <c r="GC158" s="344"/>
      <c r="GD158" s="344"/>
      <c r="GE158" s="345"/>
      <c r="GF158" s="344"/>
      <c r="GG158" s="344"/>
      <c r="GH158" s="344"/>
      <c r="GI158" s="344"/>
      <c r="GK158" s="344"/>
      <c r="GL158" s="344"/>
      <c r="GM158" s="344"/>
      <c r="GN158" s="344"/>
      <c r="GO158" s="345"/>
      <c r="GP158" s="344"/>
      <c r="GQ158" s="344"/>
      <c r="GR158" s="344"/>
      <c r="GS158" s="344"/>
      <c r="GT158" s="342"/>
      <c r="GU158" s="344"/>
      <c r="GV158" s="344"/>
      <c r="GW158" s="344"/>
      <c r="GX158" s="344"/>
    </row>
    <row r="159" customFormat="false" ht="15" hidden="true" customHeight="true" outlineLevel="0" collapsed="false">
      <c r="C159" s="342"/>
      <c r="D159" s="342"/>
      <c r="E159" s="342"/>
      <c r="H159" s="342"/>
      <c r="I159" s="342"/>
      <c r="J159" s="342"/>
      <c r="M159" s="342"/>
      <c r="N159" s="342"/>
      <c r="O159" s="342"/>
      <c r="R159" s="342"/>
      <c r="S159" s="342"/>
      <c r="T159" s="342"/>
      <c r="W159" s="342"/>
      <c r="X159" s="342"/>
      <c r="Y159" s="342"/>
      <c r="AB159" s="342"/>
      <c r="AC159" s="342"/>
      <c r="AD159" s="342"/>
      <c r="AG159" s="342"/>
      <c r="AH159" s="342"/>
      <c r="AI159" s="342"/>
      <c r="AL159" s="342"/>
      <c r="AM159" s="342"/>
      <c r="AN159" s="342"/>
      <c r="AQ159" s="342"/>
      <c r="AR159" s="342"/>
      <c r="AS159" s="342"/>
      <c r="AV159" s="342"/>
      <c r="AW159" s="342"/>
      <c r="AX159" s="342"/>
      <c r="BA159" s="342"/>
      <c r="BB159" s="342"/>
      <c r="BC159" s="342"/>
      <c r="BF159" s="342"/>
      <c r="BG159" s="342"/>
      <c r="BH159" s="342"/>
      <c r="BK159" s="342"/>
      <c r="BL159" s="342"/>
      <c r="BM159" s="342"/>
      <c r="BP159" s="342"/>
      <c r="BQ159" s="342"/>
      <c r="BR159" s="342"/>
      <c r="BU159" s="342"/>
      <c r="BV159" s="342"/>
      <c r="BW159" s="342"/>
      <c r="BZ159" s="342"/>
      <c r="CA159" s="342"/>
      <c r="CB159" s="342"/>
      <c r="CE159" s="342"/>
      <c r="CF159" s="342"/>
      <c r="CG159" s="342"/>
      <c r="CJ159" s="342"/>
      <c r="CK159" s="342"/>
      <c r="CL159" s="342"/>
      <c r="CO159" s="342"/>
      <c r="CP159" s="342"/>
      <c r="CQ159" s="342"/>
      <c r="CT159" s="342"/>
      <c r="CU159" s="342"/>
      <c r="CV159" s="342"/>
      <c r="CY159" s="342"/>
      <c r="CZ159" s="342"/>
      <c r="DA159" s="342"/>
      <c r="DD159" s="342"/>
      <c r="DE159" s="342"/>
      <c r="DF159" s="342"/>
      <c r="DI159" s="342"/>
      <c r="DJ159" s="342"/>
      <c r="DK159" s="342"/>
      <c r="DN159" s="342"/>
      <c r="DO159" s="342"/>
      <c r="DP159" s="342"/>
      <c r="DS159" s="342"/>
      <c r="DT159" s="342"/>
      <c r="DU159" s="342"/>
      <c r="DX159" s="342"/>
      <c r="DY159" s="342"/>
      <c r="DZ159" s="342"/>
      <c r="EC159" s="342"/>
      <c r="ED159" s="342"/>
      <c r="EE159" s="342"/>
      <c r="EH159" s="342"/>
      <c r="EI159" s="342"/>
      <c r="EJ159" s="342"/>
      <c r="EM159" s="342"/>
      <c r="EN159" s="342"/>
      <c r="EO159" s="342"/>
      <c r="ER159" s="342"/>
      <c r="ES159" s="342"/>
      <c r="ET159" s="342"/>
      <c r="EW159" s="342"/>
      <c r="EX159" s="342"/>
      <c r="EY159" s="342"/>
      <c r="FB159" s="342"/>
      <c r="FC159" s="342"/>
      <c r="FD159" s="342"/>
      <c r="FG159" s="342"/>
      <c r="FH159" s="342"/>
      <c r="FI159" s="342"/>
      <c r="FL159" s="342"/>
      <c r="FM159" s="342"/>
      <c r="FN159" s="342"/>
      <c r="FQ159" s="342"/>
      <c r="FR159" s="342"/>
      <c r="FS159" s="342"/>
      <c r="FV159" s="342"/>
      <c r="FW159" s="342"/>
      <c r="FX159" s="342"/>
      <c r="GA159" s="342"/>
      <c r="GB159" s="342"/>
      <c r="GC159" s="342"/>
      <c r="GF159" s="342"/>
      <c r="GG159" s="342"/>
      <c r="GH159" s="342"/>
      <c r="GK159" s="342"/>
      <c r="GL159" s="342"/>
      <c r="GM159" s="342"/>
      <c r="GP159" s="342"/>
      <c r="GQ159" s="342"/>
      <c r="GR159" s="342"/>
      <c r="GU159" s="342"/>
      <c r="GV159" s="342"/>
      <c r="GW159" s="342"/>
    </row>
    <row r="160" customFormat="false" ht="15" hidden="true" customHeight="true" outlineLevel="0" collapsed="false">
      <c r="C160" s="342"/>
      <c r="D160" s="342"/>
      <c r="E160" s="342"/>
      <c r="H160" s="342"/>
      <c r="I160" s="342"/>
      <c r="J160" s="342"/>
      <c r="M160" s="342"/>
      <c r="N160" s="342"/>
      <c r="O160" s="342"/>
      <c r="R160" s="342"/>
      <c r="S160" s="342"/>
      <c r="T160" s="342"/>
      <c r="W160" s="342"/>
      <c r="X160" s="342"/>
      <c r="Y160" s="342"/>
      <c r="AB160" s="342"/>
      <c r="AC160" s="342"/>
      <c r="AD160" s="342"/>
      <c r="AG160" s="342"/>
      <c r="AH160" s="342"/>
      <c r="AI160" s="342"/>
      <c r="AL160" s="342"/>
      <c r="AM160" s="342"/>
      <c r="AN160" s="342"/>
      <c r="AQ160" s="342"/>
      <c r="AR160" s="342"/>
      <c r="AS160" s="342"/>
      <c r="AV160" s="342"/>
      <c r="AW160" s="342"/>
      <c r="AX160" s="342"/>
      <c r="BA160" s="342"/>
      <c r="BB160" s="342"/>
      <c r="BC160" s="342"/>
      <c r="BF160" s="342"/>
      <c r="BG160" s="342"/>
      <c r="BH160" s="342"/>
      <c r="BK160" s="342"/>
      <c r="BL160" s="342"/>
      <c r="BM160" s="342"/>
      <c r="BP160" s="342"/>
      <c r="BQ160" s="342"/>
      <c r="BR160" s="342"/>
      <c r="BU160" s="342"/>
      <c r="BV160" s="342"/>
      <c r="BW160" s="342"/>
      <c r="BZ160" s="342"/>
      <c r="CA160" s="342"/>
      <c r="CB160" s="342"/>
      <c r="CE160" s="342"/>
      <c r="CF160" s="342"/>
      <c r="CG160" s="342"/>
      <c r="CJ160" s="342"/>
      <c r="CK160" s="342"/>
      <c r="CL160" s="342"/>
      <c r="CO160" s="342"/>
      <c r="CP160" s="342"/>
      <c r="CQ160" s="342"/>
      <c r="CT160" s="342"/>
      <c r="CU160" s="342"/>
      <c r="CV160" s="342"/>
      <c r="CY160" s="342"/>
      <c r="CZ160" s="342"/>
      <c r="DA160" s="342"/>
      <c r="DD160" s="342"/>
      <c r="DE160" s="342"/>
      <c r="DF160" s="342"/>
      <c r="DI160" s="342"/>
      <c r="DJ160" s="342"/>
      <c r="DK160" s="342"/>
      <c r="DN160" s="342"/>
      <c r="DO160" s="342"/>
      <c r="DP160" s="342"/>
      <c r="DS160" s="342"/>
      <c r="DT160" s="342"/>
      <c r="DU160" s="342"/>
      <c r="DX160" s="342"/>
      <c r="DY160" s="342"/>
      <c r="DZ160" s="342"/>
      <c r="EC160" s="342"/>
      <c r="ED160" s="342"/>
      <c r="EE160" s="342"/>
      <c r="EH160" s="342"/>
      <c r="EI160" s="342"/>
      <c r="EJ160" s="342"/>
      <c r="EM160" s="342"/>
      <c r="EN160" s="342"/>
      <c r="EO160" s="342"/>
      <c r="ER160" s="342"/>
      <c r="ES160" s="342"/>
      <c r="ET160" s="342"/>
      <c r="EW160" s="342"/>
      <c r="EX160" s="342"/>
      <c r="EY160" s="342"/>
      <c r="FB160" s="342"/>
      <c r="FC160" s="342"/>
      <c r="FD160" s="342"/>
      <c r="FG160" s="342"/>
      <c r="FH160" s="342"/>
      <c r="FI160" s="342"/>
      <c r="FL160" s="342"/>
      <c r="FM160" s="342"/>
      <c r="FN160" s="342"/>
      <c r="FQ160" s="342"/>
      <c r="FR160" s="342"/>
      <c r="FS160" s="342"/>
      <c r="FV160" s="342"/>
      <c r="FW160" s="342"/>
      <c r="FX160" s="342"/>
      <c r="GA160" s="342"/>
      <c r="GB160" s="342"/>
      <c r="GC160" s="342"/>
      <c r="GF160" s="342"/>
      <c r="GG160" s="342"/>
      <c r="GH160" s="342"/>
      <c r="GK160" s="342"/>
      <c r="GL160" s="342"/>
      <c r="GM160" s="342"/>
      <c r="GP160" s="342"/>
      <c r="GQ160" s="342"/>
      <c r="GR160" s="342"/>
      <c r="GU160" s="342"/>
      <c r="GV160" s="342"/>
      <c r="GW160" s="342"/>
    </row>
    <row r="161" customFormat="false" ht="15" hidden="true" customHeight="true" outlineLevel="0" collapsed="false">
      <c r="C161" s="342"/>
      <c r="D161" s="342"/>
      <c r="E161" s="342"/>
      <c r="H161" s="342"/>
      <c r="I161" s="342"/>
      <c r="J161" s="342"/>
      <c r="M161" s="342"/>
      <c r="N161" s="342"/>
      <c r="O161" s="342"/>
      <c r="R161" s="342"/>
      <c r="S161" s="342"/>
      <c r="T161" s="342"/>
      <c r="W161" s="342"/>
      <c r="X161" s="342"/>
      <c r="Y161" s="342"/>
      <c r="AB161" s="342"/>
      <c r="AC161" s="342"/>
      <c r="AD161" s="342"/>
      <c r="AG161" s="342"/>
      <c r="AH161" s="342"/>
      <c r="AI161" s="342"/>
      <c r="AL161" s="342"/>
      <c r="AM161" s="342"/>
      <c r="AN161" s="342"/>
      <c r="AQ161" s="342"/>
      <c r="AR161" s="342"/>
      <c r="AS161" s="342"/>
      <c r="AV161" s="342"/>
      <c r="AW161" s="342"/>
      <c r="AX161" s="342"/>
      <c r="BA161" s="342"/>
      <c r="BB161" s="342"/>
      <c r="BC161" s="342"/>
      <c r="BF161" s="342"/>
      <c r="BG161" s="342"/>
      <c r="BH161" s="342"/>
      <c r="BK161" s="342"/>
      <c r="BL161" s="342"/>
      <c r="BM161" s="342"/>
      <c r="BP161" s="342"/>
      <c r="BQ161" s="342"/>
      <c r="BR161" s="342"/>
      <c r="BU161" s="342"/>
      <c r="BV161" s="342"/>
      <c r="BW161" s="342"/>
      <c r="BZ161" s="342"/>
      <c r="CA161" s="342"/>
      <c r="CB161" s="342"/>
      <c r="CE161" s="342"/>
      <c r="CF161" s="342"/>
      <c r="CG161" s="342"/>
      <c r="CJ161" s="342"/>
      <c r="CK161" s="342"/>
      <c r="CL161" s="342"/>
      <c r="CO161" s="342"/>
      <c r="CP161" s="342"/>
      <c r="CQ161" s="342"/>
      <c r="CT161" s="342"/>
      <c r="CU161" s="342"/>
      <c r="CV161" s="342"/>
      <c r="CY161" s="342"/>
      <c r="CZ161" s="342"/>
      <c r="DA161" s="342"/>
      <c r="DD161" s="342"/>
      <c r="DE161" s="342"/>
      <c r="DF161" s="342"/>
      <c r="DI161" s="342"/>
      <c r="DJ161" s="342"/>
      <c r="DK161" s="342"/>
      <c r="DN161" s="342"/>
      <c r="DO161" s="342"/>
      <c r="DP161" s="342"/>
      <c r="DS161" s="342"/>
      <c r="DT161" s="342"/>
      <c r="DU161" s="342"/>
      <c r="DX161" s="342"/>
      <c r="DY161" s="342"/>
      <c r="DZ161" s="342"/>
      <c r="EC161" s="342"/>
      <c r="ED161" s="342"/>
      <c r="EE161" s="342"/>
      <c r="EH161" s="342"/>
      <c r="EI161" s="342"/>
      <c r="EJ161" s="342"/>
      <c r="EM161" s="342"/>
      <c r="EN161" s="342"/>
      <c r="EO161" s="342"/>
      <c r="ER161" s="342"/>
      <c r="ES161" s="342"/>
      <c r="ET161" s="342"/>
      <c r="EW161" s="342"/>
      <c r="EX161" s="342"/>
      <c r="EY161" s="342"/>
      <c r="FB161" s="342"/>
      <c r="FC161" s="342"/>
      <c r="FD161" s="342"/>
      <c r="FG161" s="342"/>
      <c r="FH161" s="342"/>
      <c r="FI161" s="342"/>
      <c r="FL161" s="342"/>
      <c r="FM161" s="342"/>
      <c r="FN161" s="342"/>
      <c r="FQ161" s="342"/>
      <c r="FR161" s="342"/>
      <c r="FS161" s="342"/>
      <c r="FV161" s="342"/>
      <c r="FW161" s="342"/>
      <c r="FX161" s="342"/>
      <c r="GA161" s="342"/>
      <c r="GB161" s="342"/>
      <c r="GC161" s="342"/>
      <c r="GF161" s="342"/>
      <c r="GG161" s="342"/>
      <c r="GH161" s="342"/>
      <c r="GK161" s="342"/>
      <c r="GL161" s="342"/>
      <c r="GM161" s="342"/>
      <c r="GP161" s="342"/>
      <c r="GQ161" s="342"/>
      <c r="GR161" s="342"/>
      <c r="GU161" s="342"/>
      <c r="GV161" s="342"/>
      <c r="GW161" s="342"/>
    </row>
    <row r="162" customFormat="false" ht="21" hidden="true" customHeight="true" outlineLevel="0" collapsed="false">
      <c r="C162" s="342"/>
      <c r="D162" s="342"/>
      <c r="E162" s="342"/>
      <c r="F162" s="281"/>
      <c r="H162" s="342"/>
      <c r="I162" s="342"/>
      <c r="J162" s="342"/>
      <c r="K162" s="281"/>
      <c r="M162" s="342"/>
      <c r="N162" s="342"/>
      <c r="O162" s="342"/>
      <c r="P162" s="281"/>
      <c r="Q162" s="279"/>
      <c r="R162" s="342"/>
      <c r="S162" s="342"/>
      <c r="T162" s="342"/>
      <c r="U162" s="281"/>
      <c r="V162" s="281"/>
      <c r="W162" s="342"/>
      <c r="X162" s="342"/>
      <c r="Y162" s="342"/>
      <c r="Z162" s="281"/>
      <c r="AA162" s="279"/>
      <c r="AB162" s="342"/>
      <c r="AC162" s="342"/>
      <c r="AD162" s="342"/>
      <c r="AE162" s="281"/>
      <c r="AG162" s="342"/>
      <c r="AH162" s="342"/>
      <c r="AI162" s="342"/>
      <c r="AJ162" s="281"/>
      <c r="AK162" s="279"/>
      <c r="AL162" s="342"/>
      <c r="AM162" s="342"/>
      <c r="AN162" s="342"/>
      <c r="AO162" s="281"/>
      <c r="AP162" s="281"/>
      <c r="AQ162" s="342"/>
      <c r="AR162" s="342"/>
      <c r="AS162" s="342"/>
      <c r="AT162" s="281"/>
      <c r="AU162" s="279"/>
      <c r="AV162" s="342"/>
      <c r="AW162" s="342"/>
      <c r="AX162" s="342"/>
      <c r="AY162" s="281"/>
      <c r="BA162" s="342"/>
      <c r="BB162" s="342"/>
      <c r="BC162" s="342"/>
      <c r="BD162" s="281"/>
      <c r="BE162" s="279"/>
      <c r="BF162" s="342"/>
      <c r="BG162" s="342"/>
      <c r="BH162" s="342"/>
      <c r="BI162" s="281"/>
      <c r="BJ162" s="281"/>
      <c r="BK162" s="342"/>
      <c r="BL162" s="342"/>
      <c r="BM162" s="342"/>
      <c r="BN162" s="281"/>
      <c r="BO162" s="279"/>
      <c r="BP162" s="342"/>
      <c r="BQ162" s="342"/>
      <c r="BR162" s="342"/>
      <c r="BS162" s="281"/>
      <c r="BU162" s="342"/>
      <c r="BV162" s="342"/>
      <c r="BW162" s="342"/>
      <c r="BX162" s="281"/>
      <c r="BY162" s="279"/>
      <c r="BZ162" s="342"/>
      <c r="CA162" s="342"/>
      <c r="CB162" s="342"/>
      <c r="CC162" s="281"/>
      <c r="CD162" s="281"/>
      <c r="CE162" s="342"/>
      <c r="CF162" s="342"/>
      <c r="CG162" s="342"/>
      <c r="CH162" s="281"/>
      <c r="CI162" s="279"/>
      <c r="CJ162" s="342"/>
      <c r="CK162" s="342"/>
      <c r="CL162" s="342"/>
      <c r="CM162" s="281"/>
      <c r="CO162" s="342"/>
      <c r="CP162" s="342"/>
      <c r="CQ162" s="342"/>
      <c r="CR162" s="281"/>
      <c r="CS162" s="279"/>
      <c r="CT162" s="342"/>
      <c r="CU162" s="342"/>
      <c r="CV162" s="342"/>
      <c r="CW162" s="281"/>
      <c r="CX162" s="281"/>
      <c r="CY162" s="342"/>
      <c r="CZ162" s="342"/>
      <c r="DA162" s="342"/>
      <c r="DB162" s="281"/>
      <c r="DC162" s="279"/>
      <c r="DD162" s="342"/>
      <c r="DE162" s="342"/>
      <c r="DF162" s="342"/>
      <c r="DG162" s="281"/>
      <c r="DI162" s="342"/>
      <c r="DJ162" s="342"/>
      <c r="DK162" s="342"/>
      <c r="DL162" s="281"/>
      <c r="DM162" s="279"/>
      <c r="DN162" s="342"/>
      <c r="DO162" s="342"/>
      <c r="DP162" s="342"/>
      <c r="DQ162" s="281"/>
      <c r="DR162" s="281"/>
      <c r="DS162" s="342"/>
      <c r="DT162" s="342"/>
      <c r="DU162" s="342"/>
      <c r="DV162" s="281"/>
      <c r="DW162" s="279"/>
      <c r="DX162" s="342"/>
      <c r="DY162" s="342"/>
      <c r="DZ162" s="342"/>
      <c r="EA162" s="281"/>
      <c r="EC162" s="342"/>
      <c r="ED162" s="342"/>
      <c r="EE162" s="342"/>
      <c r="EF162" s="281"/>
      <c r="EG162" s="279"/>
      <c r="EH162" s="342"/>
      <c r="EI162" s="342"/>
      <c r="EJ162" s="342"/>
      <c r="EK162" s="281"/>
      <c r="EL162" s="281"/>
      <c r="EM162" s="342"/>
      <c r="EN162" s="342"/>
      <c r="EO162" s="342"/>
      <c r="EP162" s="281"/>
      <c r="EQ162" s="279"/>
      <c r="ER162" s="342"/>
      <c r="ES162" s="342"/>
      <c r="ET162" s="342"/>
      <c r="EU162" s="281"/>
      <c r="EW162" s="342"/>
      <c r="EX162" s="342"/>
      <c r="EY162" s="342"/>
      <c r="EZ162" s="281"/>
      <c r="FA162" s="279"/>
      <c r="FB162" s="342"/>
      <c r="FC162" s="342"/>
      <c r="FD162" s="342"/>
      <c r="FE162" s="281"/>
      <c r="FF162" s="281"/>
      <c r="FG162" s="342"/>
      <c r="FH162" s="342"/>
      <c r="FI162" s="342"/>
      <c r="FJ162" s="281"/>
      <c r="FK162" s="279"/>
      <c r="FL162" s="342"/>
      <c r="FM162" s="342"/>
      <c r="FN162" s="342"/>
      <c r="FO162" s="281"/>
      <c r="FQ162" s="342"/>
      <c r="FR162" s="342"/>
      <c r="FS162" s="342"/>
      <c r="FT162" s="281"/>
      <c r="FU162" s="279"/>
      <c r="FV162" s="342"/>
      <c r="FW162" s="342"/>
      <c r="FX162" s="342"/>
      <c r="FY162" s="281"/>
      <c r="FZ162" s="281"/>
      <c r="GA162" s="342"/>
      <c r="GB162" s="342"/>
      <c r="GC162" s="342"/>
      <c r="GD162" s="281"/>
      <c r="GE162" s="279"/>
      <c r="GF162" s="342"/>
      <c r="GG162" s="342"/>
      <c r="GH162" s="342"/>
      <c r="GI162" s="281"/>
      <c r="GK162" s="342"/>
      <c r="GL162" s="342"/>
      <c r="GM162" s="342"/>
      <c r="GN162" s="281"/>
      <c r="GO162" s="279"/>
      <c r="GP162" s="342"/>
      <c r="GQ162" s="342"/>
      <c r="GR162" s="342"/>
      <c r="GS162" s="281"/>
      <c r="GT162" s="281"/>
      <c r="GU162" s="342"/>
      <c r="GV162" s="342"/>
      <c r="GW162" s="342"/>
      <c r="GX162" s="281"/>
    </row>
    <row r="163" customFormat="false" ht="15" hidden="true" customHeight="true" outlineLevel="0" collapsed="false">
      <c r="C163" s="342"/>
      <c r="D163" s="342"/>
      <c r="E163" s="342"/>
      <c r="F163" s="298"/>
      <c r="H163" s="342"/>
      <c r="I163" s="342"/>
      <c r="J163" s="342"/>
      <c r="K163" s="298"/>
      <c r="M163" s="342"/>
      <c r="N163" s="342"/>
      <c r="O163" s="342"/>
      <c r="P163" s="298"/>
      <c r="Q163" s="296"/>
      <c r="R163" s="342"/>
      <c r="S163" s="342"/>
      <c r="T163" s="342"/>
      <c r="U163" s="298"/>
      <c r="V163" s="298"/>
      <c r="W163" s="342"/>
      <c r="X163" s="342"/>
      <c r="Y163" s="342"/>
      <c r="Z163" s="298"/>
      <c r="AA163" s="296"/>
      <c r="AB163" s="342"/>
      <c r="AC163" s="342"/>
      <c r="AD163" s="342"/>
      <c r="AE163" s="298"/>
      <c r="AG163" s="342"/>
      <c r="AH163" s="342"/>
      <c r="AI163" s="342"/>
      <c r="AJ163" s="298"/>
      <c r="AK163" s="296"/>
      <c r="AL163" s="342"/>
      <c r="AM163" s="342"/>
      <c r="AN163" s="342"/>
      <c r="AO163" s="298"/>
      <c r="AP163" s="298"/>
      <c r="AQ163" s="342"/>
      <c r="AR163" s="342"/>
      <c r="AS163" s="342"/>
      <c r="AT163" s="298"/>
      <c r="AU163" s="296"/>
      <c r="AV163" s="342"/>
      <c r="AW163" s="342"/>
      <c r="AX163" s="342"/>
      <c r="AY163" s="298"/>
      <c r="BA163" s="342"/>
      <c r="BB163" s="342"/>
      <c r="BC163" s="342"/>
      <c r="BD163" s="298"/>
      <c r="BE163" s="296"/>
      <c r="BF163" s="342"/>
      <c r="BG163" s="342"/>
      <c r="BH163" s="342"/>
      <c r="BI163" s="298"/>
      <c r="BJ163" s="298"/>
      <c r="BK163" s="342"/>
      <c r="BL163" s="342"/>
      <c r="BM163" s="342"/>
      <c r="BN163" s="298"/>
      <c r="BO163" s="296"/>
      <c r="BP163" s="342"/>
      <c r="BQ163" s="342"/>
      <c r="BR163" s="342"/>
      <c r="BS163" s="298"/>
      <c r="BU163" s="342"/>
      <c r="BV163" s="342"/>
      <c r="BW163" s="342"/>
      <c r="BX163" s="298"/>
      <c r="BY163" s="296"/>
      <c r="BZ163" s="342"/>
      <c r="CA163" s="342"/>
      <c r="CB163" s="342"/>
      <c r="CC163" s="298"/>
      <c r="CD163" s="298"/>
      <c r="CE163" s="342"/>
      <c r="CF163" s="342"/>
      <c r="CG163" s="342"/>
      <c r="CH163" s="298"/>
      <c r="CI163" s="296"/>
      <c r="CJ163" s="342"/>
      <c r="CK163" s="342"/>
      <c r="CL163" s="342"/>
      <c r="CM163" s="298"/>
      <c r="CO163" s="342"/>
      <c r="CP163" s="342"/>
      <c r="CQ163" s="342"/>
      <c r="CR163" s="298"/>
      <c r="CS163" s="296"/>
      <c r="CT163" s="342"/>
      <c r="CU163" s="342"/>
      <c r="CV163" s="342"/>
      <c r="CW163" s="298"/>
      <c r="CX163" s="298"/>
      <c r="CY163" s="342"/>
      <c r="CZ163" s="342"/>
      <c r="DA163" s="342"/>
      <c r="DB163" s="298"/>
      <c r="DC163" s="296"/>
      <c r="DD163" s="342"/>
      <c r="DE163" s="342"/>
      <c r="DF163" s="342"/>
      <c r="DG163" s="298"/>
      <c r="DI163" s="342"/>
      <c r="DJ163" s="342"/>
      <c r="DK163" s="342"/>
      <c r="DL163" s="298"/>
      <c r="DM163" s="296"/>
      <c r="DN163" s="342"/>
      <c r="DO163" s="342"/>
      <c r="DP163" s="342"/>
      <c r="DQ163" s="298"/>
      <c r="DR163" s="298"/>
      <c r="DS163" s="342"/>
      <c r="DT163" s="342"/>
      <c r="DU163" s="342"/>
      <c r="DV163" s="298"/>
      <c r="DW163" s="296"/>
      <c r="DX163" s="342"/>
      <c r="DY163" s="342"/>
      <c r="DZ163" s="342"/>
      <c r="EA163" s="298"/>
      <c r="EC163" s="342"/>
      <c r="ED163" s="342"/>
      <c r="EE163" s="342"/>
      <c r="EF163" s="298"/>
      <c r="EG163" s="296"/>
      <c r="EH163" s="342"/>
      <c r="EI163" s="342"/>
      <c r="EJ163" s="342"/>
      <c r="EK163" s="298"/>
      <c r="EL163" s="298"/>
      <c r="EM163" s="342"/>
      <c r="EN163" s="342"/>
      <c r="EO163" s="342"/>
      <c r="EP163" s="298"/>
      <c r="EQ163" s="296"/>
      <c r="ER163" s="342"/>
      <c r="ES163" s="342"/>
      <c r="ET163" s="342"/>
      <c r="EU163" s="298"/>
      <c r="EW163" s="342"/>
      <c r="EX163" s="342"/>
      <c r="EY163" s="342"/>
      <c r="EZ163" s="298"/>
      <c r="FA163" s="296"/>
      <c r="FB163" s="342"/>
      <c r="FC163" s="342"/>
      <c r="FD163" s="342"/>
      <c r="FE163" s="298"/>
      <c r="FF163" s="298"/>
      <c r="FG163" s="342"/>
      <c r="FH163" s="342"/>
      <c r="FI163" s="342"/>
      <c r="FJ163" s="298"/>
      <c r="FK163" s="296"/>
      <c r="FL163" s="342"/>
      <c r="FM163" s="342"/>
      <c r="FN163" s="342"/>
      <c r="FO163" s="298"/>
      <c r="FQ163" s="342"/>
      <c r="FR163" s="342"/>
      <c r="FS163" s="342"/>
      <c r="FT163" s="298"/>
      <c r="FU163" s="296"/>
      <c r="FV163" s="342"/>
      <c r="FW163" s="342"/>
      <c r="FX163" s="342"/>
      <c r="FY163" s="298"/>
      <c r="FZ163" s="298"/>
      <c r="GA163" s="342"/>
      <c r="GB163" s="342"/>
      <c r="GC163" s="342"/>
      <c r="GD163" s="298"/>
      <c r="GE163" s="296"/>
      <c r="GF163" s="342"/>
      <c r="GG163" s="342"/>
      <c r="GH163" s="342"/>
      <c r="GI163" s="298"/>
      <c r="GK163" s="342"/>
      <c r="GL163" s="342"/>
      <c r="GM163" s="342"/>
      <c r="GN163" s="298"/>
      <c r="GO163" s="296"/>
      <c r="GP163" s="342"/>
      <c r="GQ163" s="342"/>
      <c r="GR163" s="342"/>
      <c r="GS163" s="298"/>
      <c r="GT163" s="298"/>
      <c r="GU163" s="342"/>
      <c r="GV163" s="342"/>
      <c r="GW163" s="342"/>
      <c r="GX163" s="298"/>
    </row>
    <row r="165" customFormat="false" ht="15" hidden="true" customHeight="true" outlineLevel="0" collapsed="false">
      <c r="C165" s="344"/>
      <c r="D165" s="344"/>
      <c r="E165" s="344"/>
      <c r="F165" s="344"/>
      <c r="H165" s="344"/>
      <c r="I165" s="344"/>
      <c r="J165" s="344"/>
      <c r="K165" s="344"/>
      <c r="M165" s="344"/>
      <c r="N165" s="344"/>
      <c r="O165" s="344"/>
      <c r="P165" s="344"/>
      <c r="Q165" s="345"/>
      <c r="R165" s="344"/>
      <c r="S165" s="344"/>
      <c r="T165" s="344"/>
      <c r="U165" s="344"/>
      <c r="V165" s="342"/>
      <c r="W165" s="344"/>
      <c r="X165" s="344"/>
      <c r="Y165" s="344"/>
      <c r="Z165" s="344"/>
      <c r="AA165" s="345"/>
      <c r="AB165" s="344"/>
      <c r="AC165" s="344"/>
      <c r="AD165" s="344"/>
      <c r="AE165" s="344"/>
      <c r="AG165" s="344"/>
      <c r="AH165" s="344"/>
      <c r="AI165" s="344"/>
      <c r="AJ165" s="344"/>
      <c r="AK165" s="345"/>
      <c r="AL165" s="344"/>
      <c r="AM165" s="344"/>
      <c r="AN165" s="344"/>
      <c r="AO165" s="344"/>
      <c r="AP165" s="342"/>
      <c r="AQ165" s="344"/>
      <c r="AR165" s="344"/>
      <c r="AS165" s="344"/>
      <c r="AT165" s="344"/>
      <c r="AU165" s="345"/>
      <c r="AV165" s="344"/>
      <c r="AW165" s="344"/>
      <c r="AX165" s="344"/>
      <c r="AY165" s="344"/>
      <c r="BA165" s="344"/>
      <c r="BB165" s="344"/>
      <c r="BC165" s="344"/>
      <c r="BD165" s="344"/>
      <c r="BE165" s="345"/>
      <c r="BF165" s="344"/>
      <c r="BG165" s="344"/>
      <c r="BH165" s="344"/>
      <c r="BI165" s="344"/>
      <c r="BJ165" s="342"/>
      <c r="BK165" s="344"/>
      <c r="BL165" s="344"/>
      <c r="BM165" s="344"/>
      <c r="BN165" s="344"/>
      <c r="BO165" s="345"/>
      <c r="BP165" s="344"/>
      <c r="BQ165" s="344"/>
      <c r="BR165" s="344"/>
      <c r="BS165" s="344"/>
      <c r="BU165" s="344"/>
      <c r="BV165" s="344"/>
      <c r="BW165" s="344"/>
      <c r="BX165" s="344"/>
      <c r="BY165" s="345"/>
      <c r="BZ165" s="344"/>
      <c r="CA165" s="344"/>
      <c r="CB165" s="344"/>
      <c r="CC165" s="344"/>
      <c r="CD165" s="342"/>
      <c r="CE165" s="344"/>
      <c r="CF165" s="344"/>
      <c r="CG165" s="344"/>
      <c r="CH165" s="344"/>
      <c r="CI165" s="345"/>
      <c r="CJ165" s="344"/>
      <c r="CK165" s="344"/>
      <c r="CL165" s="344"/>
      <c r="CM165" s="344"/>
      <c r="CO165" s="344"/>
      <c r="CP165" s="344"/>
      <c r="CQ165" s="344"/>
      <c r="CR165" s="344"/>
      <c r="CS165" s="345"/>
      <c r="CT165" s="344"/>
      <c r="CU165" s="344"/>
      <c r="CV165" s="344"/>
      <c r="CW165" s="344"/>
      <c r="CX165" s="342"/>
      <c r="CY165" s="344"/>
      <c r="CZ165" s="344"/>
      <c r="DA165" s="344"/>
      <c r="DB165" s="344"/>
      <c r="DC165" s="345"/>
      <c r="DD165" s="344"/>
      <c r="DE165" s="344"/>
      <c r="DF165" s="344"/>
      <c r="DG165" s="344"/>
      <c r="DI165" s="344"/>
      <c r="DJ165" s="344"/>
      <c r="DK165" s="344"/>
      <c r="DL165" s="344"/>
      <c r="DM165" s="345"/>
      <c r="DN165" s="344"/>
      <c r="DO165" s="344"/>
      <c r="DP165" s="344"/>
      <c r="DQ165" s="344"/>
      <c r="DR165" s="342"/>
      <c r="DS165" s="344"/>
      <c r="DT165" s="344"/>
      <c r="DU165" s="344"/>
      <c r="DV165" s="344"/>
      <c r="DW165" s="345"/>
      <c r="DX165" s="344"/>
      <c r="DY165" s="344"/>
      <c r="DZ165" s="344"/>
      <c r="EA165" s="344"/>
      <c r="EC165" s="344"/>
      <c r="ED165" s="344"/>
      <c r="EE165" s="344"/>
      <c r="EF165" s="344"/>
      <c r="EG165" s="345"/>
      <c r="EH165" s="344"/>
      <c r="EI165" s="344"/>
      <c r="EJ165" s="344"/>
      <c r="EK165" s="344"/>
      <c r="EL165" s="342"/>
      <c r="EM165" s="344"/>
      <c r="EN165" s="344"/>
      <c r="EO165" s="344"/>
      <c r="EP165" s="344"/>
      <c r="EQ165" s="345"/>
      <c r="ER165" s="344"/>
      <c r="ES165" s="344"/>
      <c r="ET165" s="344"/>
      <c r="EU165" s="344"/>
      <c r="EW165" s="344"/>
      <c r="EX165" s="344"/>
      <c r="EY165" s="344"/>
      <c r="EZ165" s="344"/>
      <c r="FA165" s="345"/>
      <c r="FB165" s="344"/>
      <c r="FC165" s="344"/>
      <c r="FD165" s="344"/>
      <c r="FE165" s="344"/>
      <c r="FF165" s="342"/>
      <c r="FG165" s="344"/>
      <c r="FH165" s="344"/>
      <c r="FI165" s="344"/>
      <c r="FJ165" s="344"/>
      <c r="FK165" s="345"/>
      <c r="FL165" s="344"/>
      <c r="FM165" s="344"/>
      <c r="FN165" s="344"/>
      <c r="FO165" s="344"/>
      <c r="FQ165" s="344"/>
      <c r="FR165" s="344"/>
      <c r="FS165" s="344"/>
      <c r="FT165" s="344"/>
      <c r="FU165" s="345"/>
      <c r="FV165" s="344"/>
      <c r="FW165" s="344"/>
      <c r="FX165" s="344"/>
      <c r="FY165" s="344"/>
      <c r="FZ165" s="342"/>
      <c r="GA165" s="344"/>
      <c r="GB165" s="344"/>
      <c r="GC165" s="344"/>
      <c r="GD165" s="344"/>
      <c r="GE165" s="345"/>
      <c r="GF165" s="344"/>
      <c r="GG165" s="344"/>
      <c r="GH165" s="344"/>
      <c r="GI165" s="344"/>
      <c r="GK165" s="344"/>
      <c r="GL165" s="344"/>
      <c r="GM165" s="344"/>
      <c r="GN165" s="344"/>
      <c r="GO165" s="345"/>
      <c r="GP165" s="344"/>
      <c r="GQ165" s="344"/>
      <c r="GR165" s="344"/>
      <c r="GS165" s="344"/>
      <c r="GT165" s="342"/>
      <c r="GU165" s="344"/>
      <c r="GV165" s="344"/>
      <c r="GW165" s="344"/>
      <c r="GX165" s="344"/>
    </row>
    <row r="166" customFormat="false" ht="15" hidden="true" customHeight="true" outlineLevel="0" collapsed="false">
      <c r="C166" s="342"/>
      <c r="D166" s="342"/>
      <c r="E166" s="342"/>
      <c r="H166" s="342"/>
      <c r="I166" s="342"/>
      <c r="J166" s="342"/>
      <c r="M166" s="342"/>
      <c r="N166" s="342"/>
      <c r="O166" s="342"/>
      <c r="R166" s="342"/>
      <c r="S166" s="342"/>
      <c r="T166" s="342"/>
      <c r="W166" s="342"/>
      <c r="X166" s="342"/>
      <c r="Y166" s="342"/>
      <c r="AB166" s="342"/>
      <c r="AC166" s="342"/>
      <c r="AD166" s="342"/>
      <c r="AG166" s="342"/>
      <c r="AH166" s="342"/>
      <c r="AI166" s="342"/>
      <c r="AL166" s="342"/>
      <c r="AM166" s="342"/>
      <c r="AN166" s="342"/>
      <c r="AQ166" s="342"/>
      <c r="AR166" s="342"/>
      <c r="AS166" s="342"/>
      <c r="AV166" s="342"/>
      <c r="AW166" s="342"/>
      <c r="AX166" s="342"/>
      <c r="BA166" s="342"/>
      <c r="BB166" s="342"/>
      <c r="BC166" s="342"/>
      <c r="BF166" s="342"/>
      <c r="BG166" s="342"/>
      <c r="BH166" s="342"/>
      <c r="BK166" s="342"/>
      <c r="BL166" s="342"/>
      <c r="BM166" s="342"/>
      <c r="BP166" s="342"/>
      <c r="BQ166" s="342"/>
      <c r="BR166" s="342"/>
      <c r="BU166" s="342"/>
      <c r="BV166" s="342"/>
      <c r="BW166" s="342"/>
      <c r="BZ166" s="342"/>
      <c r="CA166" s="342"/>
      <c r="CB166" s="342"/>
      <c r="CE166" s="342"/>
      <c r="CF166" s="342"/>
      <c r="CG166" s="342"/>
      <c r="CJ166" s="342"/>
      <c r="CK166" s="342"/>
      <c r="CL166" s="342"/>
      <c r="CO166" s="342"/>
      <c r="CP166" s="342"/>
      <c r="CQ166" s="342"/>
      <c r="CT166" s="342"/>
      <c r="CU166" s="342"/>
      <c r="CV166" s="342"/>
      <c r="CY166" s="342"/>
      <c r="CZ166" s="342"/>
      <c r="DA166" s="342"/>
      <c r="DD166" s="342"/>
      <c r="DE166" s="342"/>
      <c r="DF166" s="342"/>
      <c r="DI166" s="342"/>
      <c r="DJ166" s="342"/>
      <c r="DK166" s="342"/>
      <c r="DN166" s="342"/>
      <c r="DO166" s="342"/>
      <c r="DP166" s="342"/>
      <c r="DS166" s="342"/>
      <c r="DT166" s="342"/>
      <c r="DU166" s="342"/>
      <c r="DX166" s="342"/>
      <c r="DY166" s="342"/>
      <c r="DZ166" s="342"/>
      <c r="EC166" s="342"/>
      <c r="ED166" s="342"/>
      <c r="EE166" s="342"/>
      <c r="EH166" s="342"/>
      <c r="EI166" s="342"/>
      <c r="EJ166" s="342"/>
      <c r="EM166" s="342"/>
      <c r="EN166" s="342"/>
      <c r="EO166" s="342"/>
      <c r="ER166" s="342"/>
      <c r="ES166" s="342"/>
      <c r="ET166" s="342"/>
      <c r="EW166" s="342"/>
      <c r="EX166" s="342"/>
      <c r="EY166" s="342"/>
      <c r="FB166" s="342"/>
      <c r="FC166" s="342"/>
      <c r="FD166" s="342"/>
      <c r="FG166" s="342"/>
      <c r="FH166" s="342"/>
      <c r="FI166" s="342"/>
      <c r="FL166" s="342"/>
      <c r="FM166" s="342"/>
      <c r="FN166" s="342"/>
      <c r="FQ166" s="342"/>
      <c r="FR166" s="342"/>
      <c r="FS166" s="342"/>
      <c r="FV166" s="342"/>
      <c r="FW166" s="342"/>
      <c r="FX166" s="342"/>
      <c r="GA166" s="342"/>
      <c r="GB166" s="342"/>
      <c r="GC166" s="342"/>
      <c r="GF166" s="342"/>
      <c r="GG166" s="342"/>
      <c r="GH166" s="342"/>
      <c r="GK166" s="342"/>
      <c r="GL166" s="342"/>
      <c r="GM166" s="342"/>
      <c r="GP166" s="342"/>
      <c r="GQ166" s="342"/>
      <c r="GR166" s="342"/>
      <c r="GU166" s="342"/>
      <c r="GV166" s="342"/>
      <c r="GW166" s="342"/>
    </row>
    <row r="167" customFormat="false" ht="15" hidden="true" customHeight="true" outlineLevel="0" collapsed="false">
      <c r="C167" s="342"/>
      <c r="D167" s="342"/>
      <c r="E167" s="342"/>
      <c r="H167" s="342"/>
      <c r="I167" s="342"/>
      <c r="J167" s="342"/>
      <c r="M167" s="342"/>
      <c r="N167" s="342"/>
      <c r="O167" s="342"/>
      <c r="R167" s="342"/>
      <c r="S167" s="342"/>
      <c r="T167" s="342"/>
      <c r="W167" s="342"/>
      <c r="X167" s="342"/>
      <c r="Y167" s="342"/>
      <c r="AB167" s="342"/>
      <c r="AC167" s="342"/>
      <c r="AD167" s="342"/>
      <c r="AG167" s="342"/>
      <c r="AH167" s="342"/>
      <c r="AI167" s="342"/>
      <c r="AL167" s="342"/>
      <c r="AM167" s="342"/>
      <c r="AN167" s="342"/>
      <c r="AQ167" s="342"/>
      <c r="AR167" s="342"/>
      <c r="AS167" s="342"/>
      <c r="AV167" s="342"/>
      <c r="AW167" s="342"/>
      <c r="AX167" s="342"/>
      <c r="BA167" s="342"/>
      <c r="BB167" s="342"/>
      <c r="BC167" s="342"/>
      <c r="BF167" s="342"/>
      <c r="BG167" s="342"/>
      <c r="BH167" s="342"/>
      <c r="BK167" s="342"/>
      <c r="BL167" s="342"/>
      <c r="BM167" s="342"/>
      <c r="BP167" s="342"/>
      <c r="BQ167" s="342"/>
      <c r="BR167" s="342"/>
      <c r="BU167" s="342"/>
      <c r="BV167" s="342"/>
      <c r="BW167" s="342"/>
      <c r="BZ167" s="342"/>
      <c r="CA167" s="342"/>
      <c r="CB167" s="342"/>
      <c r="CE167" s="342"/>
      <c r="CF167" s="342"/>
      <c r="CG167" s="342"/>
      <c r="CJ167" s="342"/>
      <c r="CK167" s="342"/>
      <c r="CL167" s="342"/>
      <c r="CO167" s="342"/>
      <c r="CP167" s="342"/>
      <c r="CQ167" s="342"/>
      <c r="CT167" s="342"/>
      <c r="CU167" s="342"/>
      <c r="CV167" s="342"/>
      <c r="CY167" s="342"/>
      <c r="CZ167" s="342"/>
      <c r="DA167" s="342"/>
      <c r="DD167" s="342"/>
      <c r="DE167" s="342"/>
      <c r="DF167" s="342"/>
      <c r="DI167" s="342"/>
      <c r="DJ167" s="342"/>
      <c r="DK167" s="342"/>
      <c r="DN167" s="342"/>
      <c r="DO167" s="342"/>
      <c r="DP167" s="342"/>
      <c r="DS167" s="342"/>
      <c r="DT167" s="342"/>
      <c r="DU167" s="342"/>
      <c r="DX167" s="342"/>
      <c r="DY167" s="342"/>
      <c r="DZ167" s="342"/>
      <c r="EC167" s="342"/>
      <c r="ED167" s="342"/>
      <c r="EE167" s="342"/>
      <c r="EH167" s="342"/>
      <c r="EI167" s="342"/>
      <c r="EJ167" s="342"/>
      <c r="EM167" s="342"/>
      <c r="EN167" s="342"/>
      <c r="EO167" s="342"/>
      <c r="ER167" s="342"/>
      <c r="ES167" s="342"/>
      <c r="ET167" s="342"/>
      <c r="EW167" s="342"/>
      <c r="EX167" s="342"/>
      <c r="EY167" s="342"/>
      <c r="FB167" s="342"/>
      <c r="FC167" s="342"/>
      <c r="FD167" s="342"/>
      <c r="FG167" s="342"/>
      <c r="FH167" s="342"/>
      <c r="FI167" s="342"/>
      <c r="FL167" s="342"/>
      <c r="FM167" s="342"/>
      <c r="FN167" s="342"/>
      <c r="FQ167" s="342"/>
      <c r="FR167" s="342"/>
      <c r="FS167" s="342"/>
      <c r="FV167" s="342"/>
      <c r="FW167" s="342"/>
      <c r="FX167" s="342"/>
      <c r="GA167" s="342"/>
      <c r="GB167" s="342"/>
      <c r="GC167" s="342"/>
      <c r="GF167" s="342"/>
      <c r="GG167" s="342"/>
      <c r="GH167" s="342"/>
      <c r="GK167" s="342"/>
      <c r="GL167" s="342"/>
      <c r="GM167" s="342"/>
      <c r="GP167" s="342"/>
      <c r="GQ167" s="342"/>
      <c r="GR167" s="342"/>
      <c r="GU167" s="342"/>
      <c r="GV167" s="342"/>
      <c r="GW167" s="342"/>
    </row>
    <row r="168" customFormat="false" ht="15" hidden="true" customHeight="true" outlineLevel="0" collapsed="false">
      <c r="C168" s="342"/>
      <c r="D168" s="342"/>
      <c r="E168" s="342"/>
      <c r="H168" s="342"/>
      <c r="I168" s="342"/>
      <c r="J168" s="342"/>
      <c r="M168" s="342"/>
      <c r="N168" s="342"/>
      <c r="O168" s="342"/>
      <c r="R168" s="342"/>
      <c r="S168" s="342"/>
      <c r="T168" s="342"/>
      <c r="W168" s="342"/>
      <c r="X168" s="342"/>
      <c r="Y168" s="342"/>
      <c r="AB168" s="342"/>
      <c r="AC168" s="342"/>
      <c r="AD168" s="342"/>
      <c r="AG168" s="342"/>
      <c r="AH168" s="342"/>
      <c r="AI168" s="342"/>
      <c r="AL168" s="342"/>
      <c r="AM168" s="342"/>
      <c r="AN168" s="342"/>
      <c r="AQ168" s="342"/>
      <c r="AR168" s="342"/>
      <c r="AS168" s="342"/>
      <c r="AV168" s="342"/>
      <c r="AW168" s="342"/>
      <c r="AX168" s="342"/>
      <c r="BA168" s="342"/>
      <c r="BB168" s="342"/>
      <c r="BC168" s="342"/>
      <c r="BF168" s="342"/>
      <c r="BG168" s="342"/>
      <c r="BH168" s="342"/>
      <c r="BK168" s="342"/>
      <c r="BL168" s="342"/>
      <c r="BM168" s="342"/>
      <c r="BP168" s="342"/>
      <c r="BQ168" s="342"/>
      <c r="BR168" s="342"/>
      <c r="BU168" s="342"/>
      <c r="BV168" s="342"/>
      <c r="BW168" s="342"/>
      <c r="BZ168" s="342"/>
      <c r="CA168" s="342"/>
      <c r="CB168" s="342"/>
      <c r="CE168" s="342"/>
      <c r="CF168" s="342"/>
      <c r="CG168" s="342"/>
      <c r="CJ168" s="342"/>
      <c r="CK168" s="342"/>
      <c r="CL168" s="342"/>
      <c r="CO168" s="342"/>
      <c r="CP168" s="342"/>
      <c r="CQ168" s="342"/>
      <c r="CT168" s="342"/>
      <c r="CU168" s="342"/>
      <c r="CV168" s="342"/>
      <c r="CY168" s="342"/>
      <c r="CZ168" s="342"/>
      <c r="DA168" s="342"/>
      <c r="DD168" s="342"/>
      <c r="DE168" s="342"/>
      <c r="DF168" s="342"/>
      <c r="DI168" s="342"/>
      <c r="DJ168" s="342"/>
      <c r="DK168" s="342"/>
      <c r="DN168" s="342"/>
      <c r="DO168" s="342"/>
      <c r="DP168" s="342"/>
      <c r="DS168" s="342"/>
      <c r="DT168" s="342"/>
      <c r="DU168" s="342"/>
      <c r="DX168" s="342"/>
      <c r="DY168" s="342"/>
      <c r="DZ168" s="342"/>
      <c r="EC168" s="342"/>
      <c r="ED168" s="342"/>
      <c r="EE168" s="342"/>
      <c r="EH168" s="342"/>
      <c r="EI168" s="342"/>
      <c r="EJ168" s="342"/>
      <c r="EM168" s="342"/>
      <c r="EN168" s="342"/>
      <c r="EO168" s="342"/>
      <c r="ER168" s="342"/>
      <c r="ES168" s="342"/>
      <c r="ET168" s="342"/>
      <c r="EW168" s="342"/>
      <c r="EX168" s="342"/>
      <c r="EY168" s="342"/>
      <c r="FB168" s="342"/>
      <c r="FC168" s="342"/>
      <c r="FD168" s="342"/>
      <c r="FG168" s="342"/>
      <c r="FH168" s="342"/>
      <c r="FI168" s="342"/>
      <c r="FL168" s="342"/>
      <c r="FM168" s="342"/>
      <c r="FN168" s="342"/>
      <c r="FQ168" s="342"/>
      <c r="FR168" s="342"/>
      <c r="FS168" s="342"/>
      <c r="FV168" s="342"/>
      <c r="FW168" s="342"/>
      <c r="FX168" s="342"/>
      <c r="GA168" s="342"/>
      <c r="GB168" s="342"/>
      <c r="GC168" s="342"/>
      <c r="GF168" s="342"/>
      <c r="GG168" s="342"/>
      <c r="GH168" s="342"/>
      <c r="GK168" s="342"/>
      <c r="GL168" s="342"/>
      <c r="GM168" s="342"/>
      <c r="GP168" s="342"/>
      <c r="GQ168" s="342"/>
      <c r="GR168" s="342"/>
      <c r="GU168" s="342"/>
      <c r="GV168" s="342"/>
      <c r="GW168" s="342"/>
    </row>
    <row r="169" customFormat="false" ht="21" hidden="true" customHeight="true" outlineLevel="0" collapsed="false">
      <c r="C169" s="342"/>
      <c r="D169" s="342"/>
      <c r="E169" s="342"/>
      <c r="F169" s="281"/>
      <c r="H169" s="342"/>
      <c r="I169" s="342"/>
      <c r="J169" s="342"/>
      <c r="K169" s="281"/>
      <c r="M169" s="342"/>
      <c r="N169" s="342"/>
      <c r="O169" s="342"/>
      <c r="P169" s="281"/>
      <c r="Q169" s="279"/>
      <c r="R169" s="342"/>
      <c r="S169" s="342"/>
      <c r="T169" s="342"/>
      <c r="U169" s="281"/>
      <c r="V169" s="281"/>
      <c r="W169" s="342"/>
      <c r="X169" s="342"/>
      <c r="Y169" s="342"/>
      <c r="Z169" s="281"/>
      <c r="AA169" s="279"/>
      <c r="AB169" s="342"/>
      <c r="AC169" s="342"/>
      <c r="AD169" s="342"/>
      <c r="AE169" s="281"/>
      <c r="AG169" s="342"/>
      <c r="AH169" s="342"/>
      <c r="AI169" s="342"/>
      <c r="AJ169" s="281"/>
      <c r="AK169" s="279"/>
      <c r="AL169" s="342"/>
      <c r="AM169" s="342"/>
      <c r="AN169" s="342"/>
      <c r="AO169" s="281"/>
      <c r="AP169" s="281"/>
      <c r="AQ169" s="342"/>
      <c r="AR169" s="342"/>
      <c r="AS169" s="342"/>
      <c r="AT169" s="281"/>
      <c r="AU169" s="279"/>
      <c r="AV169" s="342"/>
      <c r="AW169" s="342"/>
      <c r="AX169" s="342"/>
      <c r="AY169" s="281"/>
      <c r="BA169" s="342"/>
      <c r="BB169" s="342"/>
      <c r="BC169" s="342"/>
      <c r="BD169" s="281"/>
      <c r="BE169" s="279"/>
      <c r="BF169" s="342"/>
      <c r="BG169" s="342"/>
      <c r="BH169" s="342"/>
      <c r="BI169" s="281"/>
      <c r="BJ169" s="281"/>
      <c r="BK169" s="342"/>
      <c r="BL169" s="342"/>
      <c r="BM169" s="342"/>
      <c r="BN169" s="281"/>
      <c r="BO169" s="279"/>
      <c r="BP169" s="342"/>
      <c r="BQ169" s="342"/>
      <c r="BR169" s="342"/>
      <c r="BS169" s="281"/>
      <c r="BU169" s="342"/>
      <c r="BV169" s="342"/>
      <c r="BW169" s="342"/>
      <c r="BX169" s="281"/>
      <c r="BY169" s="279"/>
      <c r="BZ169" s="342"/>
      <c r="CA169" s="342"/>
      <c r="CB169" s="342"/>
      <c r="CC169" s="281"/>
      <c r="CD169" s="281"/>
      <c r="CE169" s="342"/>
      <c r="CF169" s="342"/>
      <c r="CG169" s="342"/>
      <c r="CH169" s="281"/>
      <c r="CI169" s="279"/>
      <c r="CJ169" s="342"/>
      <c r="CK169" s="342"/>
      <c r="CL169" s="342"/>
      <c r="CM169" s="281"/>
      <c r="CO169" s="342"/>
      <c r="CP169" s="342"/>
      <c r="CQ169" s="342"/>
      <c r="CR169" s="281"/>
      <c r="CS169" s="279"/>
      <c r="CT169" s="342"/>
      <c r="CU169" s="342"/>
      <c r="CV169" s="342"/>
      <c r="CW169" s="281"/>
      <c r="CX169" s="281"/>
      <c r="CY169" s="342"/>
      <c r="CZ169" s="342"/>
      <c r="DA169" s="342"/>
      <c r="DB169" s="281"/>
      <c r="DC169" s="279"/>
      <c r="DD169" s="342"/>
      <c r="DE169" s="342"/>
      <c r="DF169" s="342"/>
      <c r="DG169" s="281"/>
      <c r="DI169" s="342"/>
      <c r="DJ169" s="342"/>
      <c r="DK169" s="342"/>
      <c r="DL169" s="281"/>
      <c r="DM169" s="279"/>
      <c r="DN169" s="342"/>
      <c r="DO169" s="342"/>
      <c r="DP169" s="342"/>
      <c r="DQ169" s="281"/>
      <c r="DR169" s="281"/>
      <c r="DS169" s="342"/>
      <c r="DT169" s="342"/>
      <c r="DU169" s="342"/>
      <c r="DV169" s="281"/>
      <c r="DW169" s="279"/>
      <c r="DX169" s="342"/>
      <c r="DY169" s="342"/>
      <c r="DZ169" s="342"/>
      <c r="EA169" s="281"/>
      <c r="EC169" s="342"/>
      <c r="ED169" s="342"/>
      <c r="EE169" s="342"/>
      <c r="EF169" s="281"/>
      <c r="EG169" s="279"/>
      <c r="EH169" s="342"/>
      <c r="EI169" s="342"/>
      <c r="EJ169" s="342"/>
      <c r="EK169" s="281"/>
      <c r="EL169" s="281"/>
      <c r="EM169" s="342"/>
      <c r="EN169" s="342"/>
      <c r="EO169" s="342"/>
      <c r="EP169" s="281"/>
      <c r="EQ169" s="279"/>
      <c r="ER169" s="342"/>
      <c r="ES169" s="342"/>
      <c r="ET169" s="342"/>
      <c r="EU169" s="281"/>
      <c r="EW169" s="342"/>
      <c r="EX169" s="342"/>
      <c r="EY169" s="342"/>
      <c r="EZ169" s="281"/>
      <c r="FA169" s="279"/>
      <c r="FB169" s="342"/>
      <c r="FC169" s="342"/>
      <c r="FD169" s="342"/>
      <c r="FE169" s="281"/>
      <c r="FF169" s="281"/>
      <c r="FG169" s="342"/>
      <c r="FH169" s="342"/>
      <c r="FI169" s="342"/>
      <c r="FJ169" s="281"/>
      <c r="FK169" s="279"/>
      <c r="FL169" s="342"/>
      <c r="FM169" s="342"/>
      <c r="FN169" s="342"/>
      <c r="FO169" s="281"/>
      <c r="FQ169" s="342"/>
      <c r="FR169" s="342"/>
      <c r="FS169" s="342"/>
      <c r="FT169" s="281"/>
      <c r="FU169" s="279"/>
      <c r="FV169" s="342"/>
      <c r="FW169" s="342"/>
      <c r="FX169" s="342"/>
      <c r="FY169" s="281"/>
      <c r="FZ169" s="281"/>
      <c r="GA169" s="342"/>
      <c r="GB169" s="342"/>
      <c r="GC169" s="342"/>
      <c r="GD169" s="281"/>
      <c r="GE169" s="279"/>
      <c r="GF169" s="342"/>
      <c r="GG169" s="342"/>
      <c r="GH169" s="342"/>
      <c r="GI169" s="281"/>
      <c r="GK169" s="342"/>
      <c r="GL169" s="342"/>
      <c r="GM169" s="342"/>
      <c r="GN169" s="281"/>
      <c r="GO169" s="279"/>
      <c r="GP169" s="342"/>
      <c r="GQ169" s="342"/>
      <c r="GR169" s="342"/>
      <c r="GS169" s="281"/>
      <c r="GT169" s="281"/>
      <c r="GU169" s="342"/>
      <c r="GV169" s="342"/>
      <c r="GW169" s="342"/>
      <c r="GX169" s="281"/>
    </row>
    <row r="170" customFormat="false" ht="15" hidden="true" customHeight="true" outlineLevel="0" collapsed="false">
      <c r="C170" s="342"/>
      <c r="D170" s="342"/>
      <c r="E170" s="342"/>
      <c r="F170" s="298"/>
      <c r="H170" s="342"/>
      <c r="I170" s="342"/>
      <c r="J170" s="342"/>
      <c r="K170" s="298"/>
      <c r="M170" s="342"/>
      <c r="N170" s="342"/>
      <c r="O170" s="342"/>
      <c r="P170" s="298"/>
      <c r="Q170" s="296"/>
      <c r="R170" s="342"/>
      <c r="S170" s="342"/>
      <c r="T170" s="342"/>
      <c r="U170" s="298"/>
      <c r="V170" s="298"/>
      <c r="W170" s="342"/>
      <c r="X170" s="342"/>
      <c r="Y170" s="342"/>
      <c r="Z170" s="298"/>
      <c r="AA170" s="296"/>
      <c r="AB170" s="342"/>
      <c r="AC170" s="342"/>
      <c r="AD170" s="342"/>
      <c r="AE170" s="298"/>
      <c r="AG170" s="342"/>
      <c r="AH170" s="342"/>
      <c r="AI170" s="342"/>
      <c r="AJ170" s="298"/>
      <c r="AK170" s="296"/>
      <c r="AL170" s="342"/>
      <c r="AM170" s="342"/>
      <c r="AN170" s="342"/>
      <c r="AO170" s="298"/>
      <c r="AP170" s="298"/>
      <c r="AQ170" s="342"/>
      <c r="AR170" s="342"/>
      <c r="AS170" s="342"/>
      <c r="AT170" s="298"/>
      <c r="AU170" s="296"/>
      <c r="AV170" s="342"/>
      <c r="AW170" s="342"/>
      <c r="AX170" s="342"/>
      <c r="AY170" s="298"/>
      <c r="BA170" s="342"/>
      <c r="BB170" s="342"/>
      <c r="BC170" s="342"/>
      <c r="BD170" s="298"/>
      <c r="BE170" s="296"/>
      <c r="BF170" s="342"/>
      <c r="BG170" s="342"/>
      <c r="BH170" s="342"/>
      <c r="BI170" s="298"/>
      <c r="BJ170" s="298"/>
      <c r="BK170" s="342"/>
      <c r="BL170" s="342"/>
      <c r="BM170" s="342"/>
      <c r="BN170" s="298"/>
      <c r="BO170" s="296"/>
      <c r="BP170" s="342"/>
      <c r="BQ170" s="342"/>
      <c r="BR170" s="342"/>
      <c r="BS170" s="298"/>
      <c r="BU170" s="342"/>
      <c r="BV170" s="342"/>
      <c r="BW170" s="342"/>
      <c r="BX170" s="298"/>
      <c r="BY170" s="296"/>
      <c r="BZ170" s="342"/>
      <c r="CA170" s="342"/>
      <c r="CB170" s="342"/>
      <c r="CC170" s="298"/>
      <c r="CD170" s="298"/>
      <c r="CE170" s="342"/>
      <c r="CF170" s="342"/>
      <c r="CG170" s="342"/>
      <c r="CH170" s="298"/>
      <c r="CI170" s="296"/>
      <c r="CJ170" s="342"/>
      <c r="CK170" s="342"/>
      <c r="CL170" s="342"/>
      <c r="CM170" s="298"/>
      <c r="CO170" s="342"/>
      <c r="CP170" s="342"/>
      <c r="CQ170" s="342"/>
      <c r="CR170" s="298"/>
      <c r="CS170" s="296"/>
      <c r="CT170" s="342"/>
      <c r="CU170" s="342"/>
      <c r="CV170" s="342"/>
      <c r="CW170" s="298"/>
      <c r="CX170" s="298"/>
      <c r="CY170" s="342"/>
      <c r="CZ170" s="342"/>
      <c r="DA170" s="342"/>
      <c r="DB170" s="298"/>
      <c r="DC170" s="296"/>
      <c r="DD170" s="342"/>
      <c r="DE170" s="342"/>
      <c r="DF170" s="342"/>
      <c r="DG170" s="298"/>
      <c r="DI170" s="342"/>
      <c r="DJ170" s="342"/>
      <c r="DK170" s="342"/>
      <c r="DL170" s="298"/>
      <c r="DM170" s="296"/>
      <c r="DN170" s="342"/>
      <c r="DO170" s="342"/>
      <c r="DP170" s="342"/>
      <c r="DQ170" s="298"/>
      <c r="DR170" s="298"/>
      <c r="DS170" s="342"/>
      <c r="DT170" s="342"/>
      <c r="DU170" s="342"/>
      <c r="DV170" s="298"/>
      <c r="DW170" s="296"/>
      <c r="DX170" s="342"/>
      <c r="DY170" s="342"/>
      <c r="DZ170" s="342"/>
      <c r="EA170" s="298"/>
      <c r="EC170" s="342"/>
      <c r="ED170" s="342"/>
      <c r="EE170" s="342"/>
      <c r="EF170" s="298"/>
      <c r="EG170" s="296"/>
      <c r="EH170" s="342"/>
      <c r="EI170" s="342"/>
      <c r="EJ170" s="342"/>
      <c r="EK170" s="298"/>
      <c r="EL170" s="298"/>
      <c r="EM170" s="342"/>
      <c r="EN170" s="342"/>
      <c r="EO170" s="342"/>
      <c r="EP170" s="298"/>
      <c r="EQ170" s="296"/>
      <c r="ER170" s="342"/>
      <c r="ES170" s="342"/>
      <c r="ET170" s="342"/>
      <c r="EU170" s="298"/>
      <c r="EW170" s="342"/>
      <c r="EX170" s="342"/>
      <c r="EY170" s="342"/>
      <c r="EZ170" s="298"/>
      <c r="FA170" s="296"/>
      <c r="FB170" s="342"/>
      <c r="FC170" s="342"/>
      <c r="FD170" s="342"/>
      <c r="FE170" s="298"/>
      <c r="FF170" s="298"/>
      <c r="FG170" s="342"/>
      <c r="FH170" s="342"/>
      <c r="FI170" s="342"/>
      <c r="FJ170" s="298"/>
      <c r="FK170" s="296"/>
      <c r="FL170" s="342"/>
      <c r="FM170" s="342"/>
      <c r="FN170" s="342"/>
      <c r="FO170" s="298"/>
      <c r="FQ170" s="342"/>
      <c r="FR170" s="342"/>
      <c r="FS170" s="342"/>
      <c r="FT170" s="298"/>
      <c r="FU170" s="296"/>
      <c r="FV170" s="342"/>
      <c r="FW170" s="342"/>
      <c r="FX170" s="342"/>
      <c r="FY170" s="298"/>
      <c r="FZ170" s="298"/>
      <c r="GA170" s="342"/>
      <c r="GB170" s="342"/>
      <c r="GC170" s="342"/>
      <c r="GD170" s="298"/>
      <c r="GE170" s="296"/>
      <c r="GF170" s="342"/>
      <c r="GG170" s="342"/>
      <c r="GH170" s="342"/>
      <c r="GI170" s="298"/>
      <c r="GK170" s="342"/>
      <c r="GL170" s="342"/>
      <c r="GM170" s="342"/>
      <c r="GN170" s="298"/>
      <c r="GO170" s="296"/>
      <c r="GP170" s="342"/>
      <c r="GQ170" s="342"/>
      <c r="GR170" s="342"/>
      <c r="GS170" s="298"/>
      <c r="GT170" s="298"/>
      <c r="GU170" s="342"/>
      <c r="GV170" s="342"/>
      <c r="GW170" s="342"/>
      <c r="GX170" s="298"/>
    </row>
    <row r="172" customFormat="false" ht="15" hidden="true" customHeight="true" outlineLevel="0" collapsed="false">
      <c r="C172" s="344"/>
      <c r="D172" s="344"/>
      <c r="E172" s="344"/>
      <c r="F172" s="344"/>
      <c r="H172" s="344"/>
      <c r="I172" s="344"/>
      <c r="J172" s="344"/>
      <c r="K172" s="344"/>
      <c r="M172" s="344"/>
      <c r="N172" s="344"/>
      <c r="O172" s="344"/>
      <c r="P172" s="344"/>
      <c r="Q172" s="345"/>
      <c r="R172" s="344"/>
      <c r="S172" s="344"/>
      <c r="T172" s="344"/>
      <c r="U172" s="344"/>
      <c r="V172" s="342"/>
      <c r="W172" s="344"/>
      <c r="X172" s="344"/>
      <c r="Y172" s="344"/>
      <c r="Z172" s="344"/>
      <c r="AA172" s="345"/>
      <c r="AB172" s="344"/>
      <c r="AC172" s="344"/>
      <c r="AD172" s="344"/>
      <c r="AE172" s="344"/>
      <c r="AG172" s="344"/>
      <c r="AH172" s="344"/>
      <c r="AI172" s="344"/>
      <c r="AJ172" s="344"/>
      <c r="AK172" s="345"/>
      <c r="AL172" s="344"/>
      <c r="AM172" s="344"/>
      <c r="AN172" s="344"/>
      <c r="AO172" s="344"/>
      <c r="AP172" s="342"/>
      <c r="AQ172" s="344"/>
      <c r="AR172" s="344"/>
      <c r="AS172" s="344"/>
      <c r="AT172" s="344"/>
      <c r="AU172" s="345"/>
      <c r="AV172" s="344"/>
      <c r="AW172" s="344"/>
      <c r="AX172" s="344"/>
      <c r="AY172" s="344"/>
      <c r="BA172" s="344"/>
      <c r="BB172" s="344"/>
      <c r="BC172" s="344"/>
      <c r="BD172" s="344"/>
      <c r="BE172" s="345"/>
      <c r="BF172" s="344"/>
      <c r="BG172" s="344"/>
      <c r="BH172" s="344"/>
      <c r="BI172" s="344"/>
      <c r="BJ172" s="342"/>
      <c r="BK172" s="344"/>
      <c r="BL172" s="344"/>
      <c r="BM172" s="344"/>
      <c r="BN172" s="344"/>
      <c r="BO172" s="345"/>
      <c r="BP172" s="344"/>
      <c r="BQ172" s="344"/>
      <c r="BR172" s="344"/>
      <c r="BS172" s="344"/>
      <c r="BU172" s="344"/>
      <c r="BV172" s="344"/>
      <c r="BW172" s="344"/>
      <c r="BX172" s="344"/>
      <c r="BY172" s="345"/>
      <c r="BZ172" s="344"/>
      <c r="CA172" s="344"/>
      <c r="CB172" s="344"/>
      <c r="CC172" s="344"/>
      <c r="CD172" s="342"/>
      <c r="CE172" s="344"/>
      <c r="CF172" s="344"/>
      <c r="CG172" s="344"/>
      <c r="CH172" s="344"/>
      <c r="CI172" s="345"/>
      <c r="CJ172" s="344"/>
      <c r="CK172" s="344"/>
      <c r="CL172" s="344"/>
      <c r="CM172" s="344"/>
      <c r="CO172" s="344"/>
      <c r="CP172" s="344"/>
      <c r="CQ172" s="344"/>
      <c r="CR172" s="344"/>
      <c r="CS172" s="345"/>
      <c r="CT172" s="344"/>
      <c r="CU172" s="344"/>
      <c r="CV172" s="344"/>
      <c r="CW172" s="344"/>
      <c r="CX172" s="342"/>
      <c r="CY172" s="344"/>
      <c r="CZ172" s="344"/>
      <c r="DA172" s="344"/>
      <c r="DB172" s="344"/>
      <c r="DC172" s="345"/>
      <c r="DD172" s="344"/>
      <c r="DE172" s="344"/>
      <c r="DF172" s="344"/>
      <c r="DG172" s="344"/>
      <c r="DI172" s="344"/>
      <c r="DJ172" s="344"/>
      <c r="DK172" s="344"/>
      <c r="DL172" s="344"/>
      <c r="DM172" s="345"/>
      <c r="DN172" s="344"/>
      <c r="DO172" s="344"/>
      <c r="DP172" s="344"/>
      <c r="DQ172" s="344"/>
      <c r="DR172" s="342"/>
      <c r="DS172" s="344"/>
      <c r="DT172" s="344"/>
      <c r="DU172" s="344"/>
      <c r="DV172" s="344"/>
      <c r="DW172" s="345"/>
      <c r="DX172" s="344"/>
      <c r="DY172" s="344"/>
      <c r="DZ172" s="344"/>
      <c r="EA172" s="344"/>
      <c r="EC172" s="344"/>
      <c r="ED172" s="344"/>
      <c r="EE172" s="344"/>
      <c r="EF172" s="344"/>
      <c r="EG172" s="345"/>
      <c r="EH172" s="344"/>
      <c r="EI172" s="344"/>
      <c r="EJ172" s="344"/>
      <c r="EK172" s="344"/>
      <c r="EL172" s="342"/>
      <c r="EM172" s="344"/>
      <c r="EN172" s="344"/>
      <c r="EO172" s="344"/>
      <c r="EP172" s="344"/>
      <c r="EQ172" s="345"/>
      <c r="ER172" s="344"/>
      <c r="ES172" s="344"/>
      <c r="ET172" s="344"/>
      <c r="EU172" s="344"/>
      <c r="EW172" s="344"/>
      <c r="EX172" s="344"/>
      <c r="EY172" s="344"/>
      <c r="EZ172" s="344"/>
      <c r="FA172" s="345"/>
      <c r="FB172" s="344"/>
      <c r="FC172" s="344"/>
      <c r="FD172" s="344"/>
      <c r="FE172" s="344"/>
      <c r="FF172" s="342"/>
      <c r="FG172" s="344"/>
      <c r="FH172" s="344"/>
      <c r="FI172" s="344"/>
      <c r="FJ172" s="344"/>
      <c r="FK172" s="345"/>
      <c r="FL172" s="344"/>
      <c r="FM172" s="344"/>
      <c r="FN172" s="344"/>
      <c r="FO172" s="344"/>
      <c r="FQ172" s="344"/>
      <c r="FR172" s="344"/>
      <c r="FS172" s="344"/>
      <c r="FT172" s="344"/>
      <c r="FU172" s="345"/>
      <c r="FV172" s="344"/>
      <c r="FW172" s="344"/>
      <c r="FX172" s="344"/>
      <c r="FY172" s="344"/>
      <c r="FZ172" s="342"/>
      <c r="GA172" s="344"/>
      <c r="GB172" s="344"/>
      <c r="GC172" s="344"/>
      <c r="GD172" s="344"/>
      <c r="GE172" s="345"/>
      <c r="GF172" s="344"/>
      <c r="GG172" s="344"/>
      <c r="GH172" s="344"/>
      <c r="GI172" s="344"/>
      <c r="GK172" s="344"/>
      <c r="GL172" s="344"/>
      <c r="GM172" s="344"/>
      <c r="GN172" s="344"/>
      <c r="GO172" s="345"/>
      <c r="GP172" s="344"/>
      <c r="GQ172" s="344"/>
      <c r="GR172" s="344"/>
      <c r="GS172" s="344"/>
      <c r="GT172" s="342"/>
      <c r="GU172" s="344"/>
      <c r="GV172" s="344"/>
      <c r="GW172" s="344"/>
      <c r="GX172" s="344"/>
    </row>
    <row r="173" customFormat="false" ht="15" hidden="true" customHeight="true" outlineLevel="0" collapsed="false">
      <c r="C173" s="342"/>
      <c r="D173" s="342"/>
      <c r="E173" s="342"/>
      <c r="H173" s="342"/>
      <c r="I173" s="342"/>
      <c r="J173" s="342"/>
      <c r="M173" s="342"/>
      <c r="N173" s="342"/>
      <c r="O173" s="342"/>
      <c r="R173" s="342"/>
      <c r="S173" s="342"/>
      <c r="T173" s="342"/>
      <c r="W173" s="342"/>
      <c r="X173" s="342"/>
      <c r="Y173" s="342"/>
      <c r="AB173" s="342"/>
      <c r="AC173" s="342"/>
      <c r="AD173" s="342"/>
      <c r="AG173" s="342"/>
      <c r="AH173" s="342"/>
      <c r="AI173" s="342"/>
      <c r="AL173" s="342"/>
      <c r="AM173" s="342"/>
      <c r="AN173" s="342"/>
      <c r="AQ173" s="342"/>
      <c r="AR173" s="342"/>
      <c r="AS173" s="342"/>
      <c r="AV173" s="342"/>
      <c r="AW173" s="342"/>
      <c r="AX173" s="342"/>
      <c r="BA173" s="342"/>
      <c r="BB173" s="342"/>
      <c r="BC173" s="342"/>
      <c r="BF173" s="342"/>
      <c r="BG173" s="342"/>
      <c r="BH173" s="342"/>
      <c r="BK173" s="342"/>
      <c r="BL173" s="342"/>
      <c r="BM173" s="342"/>
      <c r="BP173" s="342"/>
      <c r="BQ173" s="342"/>
      <c r="BR173" s="342"/>
      <c r="BU173" s="342"/>
      <c r="BV173" s="342"/>
      <c r="BW173" s="342"/>
      <c r="BZ173" s="342"/>
      <c r="CA173" s="342"/>
      <c r="CB173" s="342"/>
      <c r="CE173" s="342"/>
      <c r="CF173" s="342"/>
      <c r="CG173" s="342"/>
      <c r="CJ173" s="342"/>
      <c r="CK173" s="342"/>
      <c r="CL173" s="342"/>
      <c r="CO173" s="342"/>
      <c r="CP173" s="342"/>
      <c r="CQ173" s="342"/>
      <c r="CT173" s="342"/>
      <c r="CU173" s="342"/>
      <c r="CV173" s="342"/>
      <c r="CY173" s="342"/>
      <c r="CZ173" s="342"/>
      <c r="DA173" s="342"/>
      <c r="DD173" s="342"/>
      <c r="DE173" s="342"/>
      <c r="DF173" s="342"/>
      <c r="DI173" s="342"/>
      <c r="DJ173" s="342"/>
      <c r="DK173" s="342"/>
      <c r="DN173" s="342"/>
      <c r="DO173" s="342"/>
      <c r="DP173" s="342"/>
      <c r="DS173" s="342"/>
      <c r="DT173" s="342"/>
      <c r="DU173" s="342"/>
      <c r="DX173" s="342"/>
      <c r="DY173" s="342"/>
      <c r="DZ173" s="342"/>
      <c r="EC173" s="342"/>
      <c r="ED173" s="342"/>
      <c r="EE173" s="342"/>
      <c r="EH173" s="342"/>
      <c r="EI173" s="342"/>
      <c r="EJ173" s="342"/>
      <c r="EM173" s="342"/>
      <c r="EN173" s="342"/>
      <c r="EO173" s="342"/>
      <c r="ER173" s="342"/>
      <c r="ES173" s="342"/>
      <c r="ET173" s="342"/>
      <c r="EW173" s="342"/>
      <c r="EX173" s="342"/>
      <c r="EY173" s="342"/>
      <c r="FB173" s="342"/>
      <c r="FC173" s="342"/>
      <c r="FD173" s="342"/>
      <c r="FG173" s="342"/>
      <c r="FH173" s="342"/>
      <c r="FI173" s="342"/>
      <c r="FL173" s="342"/>
      <c r="FM173" s="342"/>
      <c r="FN173" s="342"/>
      <c r="FQ173" s="342"/>
      <c r="FR173" s="342"/>
      <c r="FS173" s="342"/>
      <c r="FV173" s="342"/>
      <c r="FW173" s="342"/>
      <c r="FX173" s="342"/>
      <c r="GA173" s="342"/>
      <c r="GB173" s="342"/>
      <c r="GC173" s="342"/>
      <c r="GF173" s="342"/>
      <c r="GG173" s="342"/>
      <c r="GH173" s="342"/>
      <c r="GK173" s="342"/>
      <c r="GL173" s="342"/>
      <c r="GM173" s="342"/>
      <c r="GP173" s="342"/>
      <c r="GQ173" s="342"/>
      <c r="GR173" s="342"/>
      <c r="GU173" s="342"/>
      <c r="GV173" s="342"/>
      <c r="GW173" s="342"/>
    </row>
    <row r="174" customFormat="false" ht="15" hidden="true" customHeight="true" outlineLevel="0" collapsed="false">
      <c r="C174" s="342"/>
      <c r="D174" s="342"/>
      <c r="E174" s="342"/>
      <c r="H174" s="342"/>
      <c r="I174" s="342"/>
      <c r="J174" s="342"/>
      <c r="M174" s="342"/>
      <c r="N174" s="342"/>
      <c r="O174" s="342"/>
      <c r="R174" s="342"/>
      <c r="S174" s="342"/>
      <c r="T174" s="342"/>
      <c r="W174" s="342"/>
      <c r="X174" s="342"/>
      <c r="Y174" s="342"/>
      <c r="AB174" s="342"/>
      <c r="AC174" s="342"/>
      <c r="AD174" s="342"/>
      <c r="AG174" s="342"/>
      <c r="AH174" s="342"/>
      <c r="AI174" s="342"/>
      <c r="AL174" s="342"/>
      <c r="AM174" s="342"/>
      <c r="AN174" s="342"/>
      <c r="AQ174" s="342"/>
      <c r="AR174" s="342"/>
      <c r="AS174" s="342"/>
      <c r="AV174" s="342"/>
      <c r="AW174" s="342"/>
      <c r="AX174" s="342"/>
      <c r="BA174" s="342"/>
      <c r="BB174" s="342"/>
      <c r="BC174" s="342"/>
      <c r="BF174" s="342"/>
      <c r="BG174" s="342"/>
      <c r="BH174" s="342"/>
      <c r="BK174" s="342"/>
      <c r="BL174" s="342"/>
      <c r="BM174" s="342"/>
      <c r="BP174" s="342"/>
      <c r="BQ174" s="342"/>
      <c r="BR174" s="342"/>
      <c r="BU174" s="342"/>
      <c r="BV174" s="342"/>
      <c r="BW174" s="342"/>
      <c r="BZ174" s="342"/>
      <c r="CA174" s="342"/>
      <c r="CB174" s="342"/>
      <c r="CE174" s="342"/>
      <c r="CF174" s="342"/>
      <c r="CG174" s="342"/>
      <c r="CJ174" s="342"/>
      <c r="CK174" s="342"/>
      <c r="CL174" s="342"/>
      <c r="CO174" s="342"/>
      <c r="CP174" s="342"/>
      <c r="CQ174" s="342"/>
      <c r="CT174" s="342"/>
      <c r="CU174" s="342"/>
      <c r="CV174" s="342"/>
      <c r="CY174" s="342"/>
      <c r="CZ174" s="342"/>
      <c r="DA174" s="342"/>
      <c r="DD174" s="342"/>
      <c r="DE174" s="342"/>
      <c r="DF174" s="342"/>
      <c r="DI174" s="342"/>
      <c r="DJ174" s="342"/>
      <c r="DK174" s="342"/>
      <c r="DN174" s="342"/>
      <c r="DO174" s="342"/>
      <c r="DP174" s="342"/>
      <c r="DS174" s="342"/>
      <c r="DT174" s="342"/>
      <c r="DU174" s="342"/>
      <c r="DX174" s="342"/>
      <c r="DY174" s="342"/>
      <c r="DZ174" s="342"/>
      <c r="EC174" s="342"/>
      <c r="ED174" s="342"/>
      <c r="EE174" s="342"/>
      <c r="EH174" s="342"/>
      <c r="EI174" s="342"/>
      <c r="EJ174" s="342"/>
      <c r="EM174" s="342"/>
      <c r="EN174" s="342"/>
      <c r="EO174" s="342"/>
      <c r="ER174" s="342"/>
      <c r="ES174" s="342"/>
      <c r="ET174" s="342"/>
      <c r="EW174" s="342"/>
      <c r="EX174" s="342"/>
      <c r="EY174" s="342"/>
      <c r="FB174" s="342"/>
      <c r="FC174" s="342"/>
      <c r="FD174" s="342"/>
      <c r="FG174" s="342"/>
      <c r="FH174" s="342"/>
      <c r="FI174" s="342"/>
      <c r="FL174" s="342"/>
      <c r="FM174" s="342"/>
      <c r="FN174" s="342"/>
      <c r="FQ174" s="342"/>
      <c r="FR174" s="342"/>
      <c r="FS174" s="342"/>
      <c r="FV174" s="342"/>
      <c r="FW174" s="342"/>
      <c r="FX174" s="342"/>
      <c r="GA174" s="342"/>
      <c r="GB174" s="342"/>
      <c r="GC174" s="342"/>
      <c r="GF174" s="342"/>
      <c r="GG174" s="342"/>
      <c r="GH174" s="342"/>
      <c r="GK174" s="342"/>
      <c r="GL174" s="342"/>
      <c r="GM174" s="342"/>
      <c r="GP174" s="342"/>
      <c r="GQ174" s="342"/>
      <c r="GR174" s="342"/>
      <c r="GU174" s="342"/>
      <c r="GV174" s="342"/>
      <c r="GW174" s="342"/>
    </row>
    <row r="175" customFormat="false" ht="15" hidden="true" customHeight="true" outlineLevel="0" collapsed="false">
      <c r="C175" s="342"/>
      <c r="D175" s="342"/>
      <c r="E175" s="342"/>
      <c r="H175" s="342"/>
      <c r="I175" s="342"/>
      <c r="J175" s="342"/>
      <c r="M175" s="342"/>
      <c r="N175" s="342"/>
      <c r="O175" s="342"/>
      <c r="R175" s="342"/>
      <c r="S175" s="342"/>
      <c r="T175" s="342"/>
      <c r="W175" s="342"/>
      <c r="X175" s="342"/>
      <c r="Y175" s="342"/>
      <c r="AB175" s="342"/>
      <c r="AC175" s="342"/>
      <c r="AD175" s="342"/>
      <c r="AG175" s="342"/>
      <c r="AH175" s="342"/>
      <c r="AI175" s="342"/>
      <c r="AL175" s="342"/>
      <c r="AM175" s="342"/>
      <c r="AN175" s="342"/>
      <c r="AQ175" s="342"/>
      <c r="AR175" s="342"/>
      <c r="AS175" s="342"/>
      <c r="AV175" s="342"/>
      <c r="AW175" s="342"/>
      <c r="AX175" s="342"/>
      <c r="BA175" s="342"/>
      <c r="BB175" s="342"/>
      <c r="BC175" s="342"/>
      <c r="BF175" s="342"/>
      <c r="BG175" s="342"/>
      <c r="BH175" s="342"/>
      <c r="BK175" s="342"/>
      <c r="BL175" s="342"/>
      <c r="BM175" s="342"/>
      <c r="BP175" s="342"/>
      <c r="BQ175" s="342"/>
      <c r="BR175" s="342"/>
      <c r="BU175" s="342"/>
      <c r="BV175" s="342"/>
      <c r="BW175" s="342"/>
      <c r="BZ175" s="342"/>
      <c r="CA175" s="342"/>
      <c r="CB175" s="342"/>
      <c r="CE175" s="342"/>
      <c r="CF175" s="342"/>
      <c r="CG175" s="342"/>
      <c r="CJ175" s="342"/>
      <c r="CK175" s="342"/>
      <c r="CL175" s="342"/>
      <c r="CO175" s="342"/>
      <c r="CP175" s="342"/>
      <c r="CQ175" s="342"/>
      <c r="CT175" s="342"/>
      <c r="CU175" s="342"/>
      <c r="CV175" s="342"/>
      <c r="CY175" s="342"/>
      <c r="CZ175" s="342"/>
      <c r="DA175" s="342"/>
      <c r="DD175" s="342"/>
      <c r="DE175" s="342"/>
      <c r="DF175" s="342"/>
      <c r="DI175" s="342"/>
      <c r="DJ175" s="342"/>
      <c r="DK175" s="342"/>
      <c r="DN175" s="342"/>
      <c r="DO175" s="342"/>
      <c r="DP175" s="342"/>
      <c r="DS175" s="342"/>
      <c r="DT175" s="342"/>
      <c r="DU175" s="342"/>
      <c r="DX175" s="342"/>
      <c r="DY175" s="342"/>
      <c r="DZ175" s="342"/>
      <c r="EC175" s="342"/>
      <c r="ED175" s="342"/>
      <c r="EE175" s="342"/>
      <c r="EH175" s="342"/>
      <c r="EI175" s="342"/>
      <c r="EJ175" s="342"/>
      <c r="EM175" s="342"/>
      <c r="EN175" s="342"/>
      <c r="EO175" s="342"/>
      <c r="ER175" s="342"/>
      <c r="ES175" s="342"/>
      <c r="ET175" s="342"/>
      <c r="EW175" s="342"/>
      <c r="EX175" s="342"/>
      <c r="EY175" s="342"/>
      <c r="FB175" s="342"/>
      <c r="FC175" s="342"/>
      <c r="FD175" s="342"/>
      <c r="FG175" s="342"/>
      <c r="FH175" s="342"/>
      <c r="FI175" s="342"/>
      <c r="FL175" s="342"/>
      <c r="FM175" s="342"/>
      <c r="FN175" s="342"/>
      <c r="FQ175" s="342"/>
      <c r="FR175" s="342"/>
      <c r="FS175" s="342"/>
      <c r="FV175" s="342"/>
      <c r="FW175" s="342"/>
      <c r="FX175" s="342"/>
      <c r="GA175" s="342"/>
      <c r="GB175" s="342"/>
      <c r="GC175" s="342"/>
      <c r="GF175" s="342"/>
      <c r="GG175" s="342"/>
      <c r="GH175" s="342"/>
      <c r="GK175" s="342"/>
      <c r="GL175" s="342"/>
      <c r="GM175" s="342"/>
      <c r="GP175" s="342"/>
      <c r="GQ175" s="342"/>
      <c r="GR175" s="342"/>
      <c r="GU175" s="342"/>
      <c r="GV175" s="342"/>
      <c r="GW175" s="342"/>
    </row>
    <row r="176" customFormat="false" ht="21" hidden="true" customHeight="true" outlineLevel="0" collapsed="false">
      <c r="C176" s="342"/>
      <c r="D176" s="342"/>
      <c r="E176" s="342"/>
      <c r="F176" s="281"/>
      <c r="H176" s="342"/>
      <c r="I176" s="342"/>
      <c r="J176" s="342"/>
      <c r="K176" s="281"/>
      <c r="M176" s="342"/>
      <c r="N176" s="342"/>
      <c r="O176" s="342"/>
      <c r="P176" s="281"/>
      <c r="Q176" s="279"/>
      <c r="R176" s="342"/>
      <c r="S176" s="342"/>
      <c r="T176" s="342"/>
      <c r="U176" s="281"/>
      <c r="V176" s="281"/>
      <c r="W176" s="342"/>
      <c r="X176" s="342"/>
      <c r="Y176" s="342"/>
      <c r="Z176" s="281"/>
      <c r="AA176" s="279"/>
      <c r="AB176" s="342"/>
      <c r="AC176" s="342"/>
      <c r="AD176" s="342"/>
      <c r="AE176" s="281"/>
      <c r="AG176" s="342"/>
      <c r="AH176" s="342"/>
      <c r="AI176" s="342"/>
      <c r="AJ176" s="281"/>
      <c r="AK176" s="279"/>
      <c r="AL176" s="342"/>
      <c r="AM176" s="342"/>
      <c r="AN176" s="342"/>
      <c r="AO176" s="281"/>
      <c r="AP176" s="281"/>
      <c r="AQ176" s="342"/>
      <c r="AR176" s="342"/>
      <c r="AS176" s="342"/>
      <c r="AT176" s="281"/>
      <c r="AU176" s="279"/>
      <c r="AV176" s="342"/>
      <c r="AW176" s="342"/>
      <c r="AX176" s="342"/>
      <c r="AY176" s="281"/>
      <c r="BA176" s="342"/>
      <c r="BB176" s="342"/>
      <c r="BC176" s="342"/>
      <c r="BD176" s="281"/>
      <c r="BE176" s="279"/>
      <c r="BF176" s="342"/>
      <c r="BG176" s="342"/>
      <c r="BH176" s="342"/>
      <c r="BI176" s="281"/>
      <c r="BJ176" s="281"/>
      <c r="BK176" s="342"/>
      <c r="BL176" s="342"/>
      <c r="BM176" s="342"/>
      <c r="BN176" s="281"/>
      <c r="BO176" s="279"/>
      <c r="BP176" s="342"/>
      <c r="BQ176" s="342"/>
      <c r="BR176" s="342"/>
      <c r="BS176" s="281"/>
      <c r="BU176" s="342"/>
      <c r="BV176" s="342"/>
      <c r="BW176" s="342"/>
      <c r="BX176" s="281"/>
      <c r="BY176" s="279"/>
      <c r="BZ176" s="342"/>
      <c r="CA176" s="342"/>
      <c r="CB176" s="342"/>
      <c r="CC176" s="281"/>
      <c r="CD176" s="281"/>
      <c r="CE176" s="342"/>
      <c r="CF176" s="342"/>
      <c r="CG176" s="342"/>
      <c r="CH176" s="281"/>
      <c r="CI176" s="279"/>
      <c r="CJ176" s="342"/>
      <c r="CK176" s="342"/>
      <c r="CL176" s="342"/>
      <c r="CM176" s="281"/>
      <c r="CO176" s="342"/>
      <c r="CP176" s="342"/>
      <c r="CQ176" s="342"/>
      <c r="CR176" s="281"/>
      <c r="CS176" s="279"/>
      <c r="CT176" s="342"/>
      <c r="CU176" s="342"/>
      <c r="CV176" s="342"/>
      <c r="CW176" s="281"/>
      <c r="CX176" s="281"/>
      <c r="CY176" s="342"/>
      <c r="CZ176" s="342"/>
      <c r="DA176" s="342"/>
      <c r="DB176" s="281"/>
      <c r="DC176" s="279"/>
      <c r="DD176" s="342"/>
      <c r="DE176" s="342"/>
      <c r="DF176" s="342"/>
      <c r="DG176" s="281"/>
      <c r="DI176" s="342"/>
      <c r="DJ176" s="342"/>
      <c r="DK176" s="342"/>
      <c r="DL176" s="281"/>
      <c r="DM176" s="279"/>
      <c r="DN176" s="342"/>
      <c r="DO176" s="342"/>
      <c r="DP176" s="342"/>
      <c r="DQ176" s="281"/>
      <c r="DR176" s="281"/>
      <c r="DS176" s="342"/>
      <c r="DT176" s="342"/>
      <c r="DU176" s="342"/>
      <c r="DV176" s="281"/>
      <c r="DW176" s="279"/>
      <c r="DX176" s="342"/>
      <c r="DY176" s="342"/>
      <c r="DZ176" s="342"/>
      <c r="EA176" s="281"/>
      <c r="EC176" s="342"/>
      <c r="ED176" s="342"/>
      <c r="EE176" s="342"/>
      <c r="EF176" s="281"/>
      <c r="EG176" s="279"/>
      <c r="EH176" s="342"/>
      <c r="EI176" s="342"/>
      <c r="EJ176" s="342"/>
      <c r="EK176" s="281"/>
      <c r="EL176" s="281"/>
      <c r="EM176" s="342"/>
      <c r="EN176" s="342"/>
      <c r="EO176" s="342"/>
      <c r="EP176" s="281"/>
      <c r="EQ176" s="279"/>
      <c r="ER176" s="342"/>
      <c r="ES176" s="342"/>
      <c r="ET176" s="342"/>
      <c r="EU176" s="281"/>
      <c r="EW176" s="342"/>
      <c r="EX176" s="342"/>
      <c r="EY176" s="342"/>
      <c r="EZ176" s="281"/>
      <c r="FA176" s="279"/>
      <c r="FB176" s="342"/>
      <c r="FC176" s="342"/>
      <c r="FD176" s="342"/>
      <c r="FE176" s="281"/>
      <c r="FF176" s="281"/>
      <c r="FG176" s="342"/>
      <c r="FH176" s="342"/>
      <c r="FI176" s="342"/>
      <c r="FJ176" s="281"/>
      <c r="FK176" s="279"/>
      <c r="FL176" s="342"/>
      <c r="FM176" s="342"/>
      <c r="FN176" s="342"/>
      <c r="FO176" s="281"/>
      <c r="FQ176" s="342"/>
      <c r="FR176" s="342"/>
      <c r="FS176" s="342"/>
      <c r="FT176" s="281"/>
      <c r="FU176" s="279"/>
      <c r="FV176" s="342"/>
      <c r="FW176" s="342"/>
      <c r="FX176" s="342"/>
      <c r="FY176" s="281"/>
      <c r="FZ176" s="281"/>
      <c r="GA176" s="342"/>
      <c r="GB176" s="342"/>
      <c r="GC176" s="342"/>
      <c r="GD176" s="281"/>
      <c r="GE176" s="279"/>
      <c r="GF176" s="342"/>
      <c r="GG176" s="342"/>
      <c r="GH176" s="342"/>
      <c r="GI176" s="281"/>
      <c r="GK176" s="342"/>
      <c r="GL176" s="342"/>
      <c r="GM176" s="342"/>
      <c r="GN176" s="281"/>
      <c r="GO176" s="279"/>
      <c r="GP176" s="342"/>
      <c r="GQ176" s="342"/>
      <c r="GR176" s="342"/>
      <c r="GS176" s="281"/>
      <c r="GT176" s="281"/>
      <c r="GU176" s="342"/>
      <c r="GV176" s="342"/>
      <c r="GW176" s="342"/>
      <c r="GX176" s="281"/>
    </row>
    <row r="177" customFormat="false" ht="15" hidden="true" customHeight="true" outlineLevel="0" collapsed="false">
      <c r="C177" s="342"/>
      <c r="D177" s="342"/>
      <c r="E177" s="342"/>
      <c r="F177" s="298"/>
      <c r="H177" s="342"/>
      <c r="I177" s="342"/>
      <c r="J177" s="342"/>
      <c r="K177" s="298"/>
      <c r="M177" s="342"/>
      <c r="N177" s="342"/>
      <c r="O177" s="342"/>
      <c r="P177" s="298"/>
      <c r="Q177" s="296"/>
      <c r="R177" s="342"/>
      <c r="S177" s="342"/>
      <c r="T177" s="342"/>
      <c r="U177" s="298"/>
      <c r="V177" s="298"/>
      <c r="W177" s="342"/>
      <c r="X177" s="342"/>
      <c r="Y177" s="342"/>
      <c r="Z177" s="298"/>
      <c r="AA177" s="296"/>
      <c r="AB177" s="342"/>
      <c r="AC177" s="342"/>
      <c r="AD177" s="342"/>
      <c r="AE177" s="298"/>
      <c r="AG177" s="342"/>
      <c r="AH177" s="342"/>
      <c r="AI177" s="342"/>
      <c r="AJ177" s="298"/>
      <c r="AK177" s="296"/>
      <c r="AL177" s="342"/>
      <c r="AM177" s="342"/>
      <c r="AN177" s="342"/>
      <c r="AO177" s="298"/>
      <c r="AP177" s="298"/>
      <c r="AQ177" s="342"/>
      <c r="AR177" s="342"/>
      <c r="AS177" s="342"/>
      <c r="AT177" s="298"/>
      <c r="AU177" s="296"/>
      <c r="AV177" s="342"/>
      <c r="AW177" s="342"/>
      <c r="AX177" s="342"/>
      <c r="AY177" s="298"/>
      <c r="BA177" s="342"/>
      <c r="BB177" s="342"/>
      <c r="BC177" s="342"/>
      <c r="BD177" s="298"/>
      <c r="BE177" s="296"/>
      <c r="BF177" s="342"/>
      <c r="BG177" s="342"/>
      <c r="BH177" s="342"/>
      <c r="BI177" s="298"/>
      <c r="BJ177" s="298"/>
      <c r="BK177" s="342"/>
      <c r="BL177" s="342"/>
      <c r="BM177" s="342"/>
      <c r="BN177" s="298"/>
      <c r="BO177" s="296"/>
      <c r="BP177" s="342"/>
      <c r="BQ177" s="342"/>
      <c r="BR177" s="342"/>
      <c r="BS177" s="298"/>
      <c r="BU177" s="342"/>
      <c r="BV177" s="342"/>
      <c r="BW177" s="342"/>
      <c r="BX177" s="298"/>
      <c r="BY177" s="296"/>
      <c r="BZ177" s="342"/>
      <c r="CA177" s="342"/>
      <c r="CB177" s="342"/>
      <c r="CC177" s="298"/>
      <c r="CD177" s="298"/>
      <c r="CE177" s="342"/>
      <c r="CF177" s="342"/>
      <c r="CG177" s="342"/>
      <c r="CH177" s="298"/>
      <c r="CI177" s="296"/>
      <c r="CJ177" s="342"/>
      <c r="CK177" s="342"/>
      <c r="CL177" s="342"/>
      <c r="CM177" s="298"/>
      <c r="CO177" s="342"/>
      <c r="CP177" s="342"/>
      <c r="CQ177" s="342"/>
      <c r="CR177" s="298"/>
      <c r="CS177" s="296"/>
      <c r="CT177" s="342"/>
      <c r="CU177" s="342"/>
      <c r="CV177" s="342"/>
      <c r="CW177" s="298"/>
      <c r="CX177" s="298"/>
      <c r="CY177" s="342"/>
      <c r="CZ177" s="342"/>
      <c r="DA177" s="342"/>
      <c r="DB177" s="298"/>
      <c r="DC177" s="296"/>
      <c r="DD177" s="342"/>
      <c r="DE177" s="342"/>
      <c r="DF177" s="342"/>
      <c r="DG177" s="298"/>
      <c r="DI177" s="342"/>
      <c r="DJ177" s="342"/>
      <c r="DK177" s="342"/>
      <c r="DL177" s="298"/>
      <c r="DM177" s="296"/>
      <c r="DN177" s="342"/>
      <c r="DO177" s="342"/>
      <c r="DP177" s="342"/>
      <c r="DQ177" s="298"/>
      <c r="DR177" s="298"/>
      <c r="DS177" s="342"/>
      <c r="DT177" s="342"/>
      <c r="DU177" s="342"/>
      <c r="DV177" s="298"/>
      <c r="DW177" s="296"/>
      <c r="DX177" s="342"/>
      <c r="DY177" s="342"/>
      <c r="DZ177" s="342"/>
      <c r="EA177" s="298"/>
      <c r="EC177" s="342"/>
      <c r="ED177" s="342"/>
      <c r="EE177" s="342"/>
      <c r="EF177" s="298"/>
      <c r="EG177" s="296"/>
      <c r="EH177" s="342"/>
      <c r="EI177" s="342"/>
      <c r="EJ177" s="342"/>
      <c r="EK177" s="298"/>
      <c r="EL177" s="298"/>
      <c r="EM177" s="342"/>
      <c r="EN177" s="342"/>
      <c r="EO177" s="342"/>
      <c r="EP177" s="298"/>
      <c r="EQ177" s="296"/>
      <c r="ER177" s="342"/>
      <c r="ES177" s="342"/>
      <c r="ET177" s="342"/>
      <c r="EU177" s="298"/>
      <c r="EW177" s="342"/>
      <c r="EX177" s="342"/>
      <c r="EY177" s="342"/>
      <c r="EZ177" s="298"/>
      <c r="FA177" s="296"/>
      <c r="FB177" s="342"/>
      <c r="FC177" s="342"/>
      <c r="FD177" s="342"/>
      <c r="FE177" s="298"/>
      <c r="FF177" s="298"/>
      <c r="FG177" s="342"/>
      <c r="FH177" s="342"/>
      <c r="FI177" s="342"/>
      <c r="FJ177" s="298"/>
      <c r="FK177" s="296"/>
      <c r="FL177" s="342"/>
      <c r="FM177" s="342"/>
      <c r="FN177" s="342"/>
      <c r="FO177" s="298"/>
      <c r="FQ177" s="342"/>
      <c r="FR177" s="342"/>
      <c r="FS177" s="342"/>
      <c r="FT177" s="298"/>
      <c r="FU177" s="296"/>
      <c r="FV177" s="342"/>
      <c r="FW177" s="342"/>
      <c r="FX177" s="342"/>
      <c r="FY177" s="298"/>
      <c r="FZ177" s="298"/>
      <c r="GA177" s="342"/>
      <c r="GB177" s="342"/>
      <c r="GC177" s="342"/>
      <c r="GD177" s="298"/>
      <c r="GE177" s="296"/>
      <c r="GF177" s="342"/>
      <c r="GG177" s="342"/>
      <c r="GH177" s="342"/>
      <c r="GI177" s="298"/>
      <c r="GK177" s="342"/>
      <c r="GL177" s="342"/>
      <c r="GM177" s="342"/>
      <c r="GN177" s="298"/>
      <c r="GO177" s="296"/>
      <c r="GP177" s="342"/>
      <c r="GQ177" s="342"/>
      <c r="GR177" s="342"/>
      <c r="GS177" s="298"/>
      <c r="GT177" s="298"/>
      <c r="GU177" s="342"/>
      <c r="GV177" s="342"/>
      <c r="GW177" s="342"/>
      <c r="GX177" s="298"/>
    </row>
    <row r="179" customFormat="false" ht="15" hidden="true" customHeight="true" outlineLevel="0" collapsed="false">
      <c r="C179" s="344"/>
      <c r="D179" s="344"/>
      <c r="E179" s="344"/>
      <c r="F179" s="344"/>
      <c r="H179" s="344"/>
      <c r="I179" s="344"/>
      <c r="J179" s="344"/>
      <c r="K179" s="344"/>
      <c r="M179" s="344"/>
      <c r="N179" s="344"/>
      <c r="O179" s="344"/>
      <c r="P179" s="344"/>
      <c r="Q179" s="345"/>
      <c r="R179" s="344"/>
      <c r="S179" s="344"/>
      <c r="T179" s="344"/>
      <c r="U179" s="344"/>
      <c r="V179" s="342"/>
      <c r="W179" s="344"/>
      <c r="X179" s="344"/>
      <c r="Y179" s="344"/>
      <c r="Z179" s="344"/>
      <c r="AA179" s="345"/>
      <c r="AB179" s="344"/>
      <c r="AC179" s="344"/>
      <c r="AD179" s="344"/>
      <c r="AE179" s="344"/>
      <c r="AG179" s="344"/>
      <c r="AH179" s="344"/>
      <c r="AI179" s="344"/>
      <c r="AJ179" s="344"/>
      <c r="AK179" s="345"/>
      <c r="AL179" s="344"/>
      <c r="AM179" s="344"/>
      <c r="AN179" s="344"/>
      <c r="AO179" s="344"/>
      <c r="AP179" s="342"/>
      <c r="AQ179" s="344"/>
      <c r="AR179" s="344"/>
      <c r="AS179" s="344"/>
      <c r="AT179" s="344"/>
      <c r="AU179" s="345"/>
      <c r="AV179" s="344"/>
      <c r="AW179" s="344"/>
      <c r="AX179" s="344"/>
      <c r="AY179" s="344"/>
      <c r="BA179" s="344"/>
      <c r="BB179" s="344"/>
      <c r="BC179" s="344"/>
      <c r="BD179" s="344"/>
      <c r="BE179" s="345"/>
      <c r="BF179" s="344"/>
      <c r="BG179" s="344"/>
      <c r="BH179" s="344"/>
      <c r="BI179" s="344"/>
      <c r="BJ179" s="342"/>
      <c r="BK179" s="344"/>
      <c r="BL179" s="344"/>
      <c r="BM179" s="344"/>
      <c r="BN179" s="344"/>
      <c r="BO179" s="345"/>
      <c r="BP179" s="344"/>
      <c r="BQ179" s="344"/>
      <c r="BR179" s="344"/>
      <c r="BS179" s="344"/>
      <c r="BU179" s="344"/>
      <c r="BV179" s="344"/>
      <c r="BW179" s="344"/>
      <c r="BX179" s="344"/>
      <c r="BY179" s="345"/>
      <c r="BZ179" s="344"/>
      <c r="CA179" s="344"/>
      <c r="CB179" s="344"/>
      <c r="CC179" s="344"/>
      <c r="CD179" s="342"/>
      <c r="CE179" s="344"/>
      <c r="CF179" s="344"/>
      <c r="CG179" s="344"/>
      <c r="CH179" s="344"/>
      <c r="CI179" s="345"/>
      <c r="CJ179" s="344"/>
      <c r="CK179" s="344"/>
      <c r="CL179" s="344"/>
      <c r="CM179" s="344"/>
      <c r="CO179" s="344"/>
      <c r="CP179" s="344"/>
      <c r="CQ179" s="344"/>
      <c r="CR179" s="344"/>
      <c r="CS179" s="345"/>
      <c r="CT179" s="344"/>
      <c r="CU179" s="344"/>
      <c r="CV179" s="344"/>
      <c r="CW179" s="344"/>
      <c r="CX179" s="342"/>
      <c r="CY179" s="344"/>
      <c r="CZ179" s="344"/>
      <c r="DA179" s="344"/>
      <c r="DB179" s="344"/>
      <c r="DC179" s="345"/>
      <c r="DD179" s="344"/>
      <c r="DE179" s="344"/>
      <c r="DF179" s="344"/>
      <c r="DG179" s="344"/>
      <c r="DI179" s="344"/>
      <c r="DJ179" s="344"/>
      <c r="DK179" s="344"/>
      <c r="DL179" s="344"/>
      <c r="DM179" s="345"/>
      <c r="DN179" s="344"/>
      <c r="DO179" s="344"/>
      <c r="DP179" s="344"/>
      <c r="DQ179" s="344"/>
      <c r="DR179" s="342"/>
      <c r="DS179" s="344"/>
      <c r="DT179" s="344"/>
      <c r="DU179" s="344"/>
      <c r="DV179" s="344"/>
      <c r="DW179" s="345"/>
      <c r="DX179" s="344"/>
      <c r="DY179" s="344"/>
      <c r="DZ179" s="344"/>
      <c r="EA179" s="344"/>
      <c r="EC179" s="344"/>
      <c r="ED179" s="344"/>
      <c r="EE179" s="344"/>
      <c r="EF179" s="344"/>
      <c r="EG179" s="345"/>
      <c r="EH179" s="344"/>
      <c r="EI179" s="344"/>
      <c r="EJ179" s="344"/>
      <c r="EK179" s="344"/>
      <c r="EL179" s="342"/>
      <c r="EM179" s="344"/>
      <c r="EN179" s="344"/>
      <c r="EO179" s="344"/>
      <c r="EP179" s="344"/>
      <c r="EQ179" s="345"/>
      <c r="ER179" s="344"/>
      <c r="ES179" s="344"/>
      <c r="ET179" s="344"/>
      <c r="EU179" s="344"/>
      <c r="EW179" s="344"/>
      <c r="EX179" s="344"/>
      <c r="EY179" s="344"/>
      <c r="EZ179" s="344"/>
      <c r="FA179" s="345"/>
      <c r="FB179" s="344"/>
      <c r="FC179" s="344"/>
      <c r="FD179" s="344"/>
      <c r="FE179" s="344"/>
      <c r="FF179" s="342"/>
      <c r="FG179" s="344"/>
      <c r="FH179" s="344"/>
      <c r="FI179" s="344"/>
      <c r="FJ179" s="344"/>
      <c r="FK179" s="345"/>
      <c r="FL179" s="344"/>
      <c r="FM179" s="344"/>
      <c r="FN179" s="344"/>
      <c r="FO179" s="344"/>
      <c r="FQ179" s="344"/>
      <c r="FR179" s="344"/>
      <c r="FS179" s="344"/>
      <c r="FT179" s="344"/>
      <c r="FU179" s="345"/>
      <c r="FV179" s="344"/>
      <c r="FW179" s="344"/>
      <c r="FX179" s="344"/>
      <c r="FY179" s="344"/>
      <c r="FZ179" s="342"/>
      <c r="GA179" s="344"/>
      <c r="GB179" s="344"/>
      <c r="GC179" s="344"/>
      <c r="GD179" s="344"/>
      <c r="GE179" s="345"/>
      <c r="GF179" s="344"/>
      <c r="GG179" s="344"/>
      <c r="GH179" s="344"/>
      <c r="GI179" s="344"/>
      <c r="GK179" s="344"/>
      <c r="GL179" s="344"/>
      <c r="GM179" s="344"/>
      <c r="GN179" s="344"/>
      <c r="GO179" s="345"/>
      <c r="GP179" s="344"/>
      <c r="GQ179" s="344"/>
      <c r="GR179" s="344"/>
      <c r="GS179" s="344"/>
      <c r="GT179" s="342"/>
      <c r="GU179" s="344"/>
      <c r="GV179" s="344"/>
      <c r="GW179" s="344"/>
      <c r="GX179" s="344"/>
    </row>
    <row r="180" customFormat="false" ht="15" hidden="true" customHeight="true" outlineLevel="0" collapsed="false">
      <c r="C180" s="342"/>
      <c r="D180" s="342"/>
      <c r="E180" s="342"/>
      <c r="H180" s="342"/>
      <c r="I180" s="342"/>
      <c r="J180" s="342"/>
      <c r="M180" s="342"/>
      <c r="N180" s="342"/>
      <c r="O180" s="342"/>
      <c r="R180" s="342"/>
      <c r="S180" s="342"/>
      <c r="T180" s="342"/>
      <c r="W180" s="342"/>
      <c r="X180" s="342"/>
      <c r="Y180" s="342"/>
      <c r="AB180" s="342"/>
      <c r="AC180" s="342"/>
      <c r="AD180" s="342"/>
      <c r="AG180" s="342"/>
      <c r="AH180" s="342"/>
      <c r="AI180" s="342"/>
      <c r="AL180" s="342"/>
      <c r="AM180" s="342"/>
      <c r="AN180" s="342"/>
      <c r="AQ180" s="342"/>
      <c r="AR180" s="342"/>
      <c r="AS180" s="342"/>
      <c r="AV180" s="342"/>
      <c r="AW180" s="342"/>
      <c r="AX180" s="342"/>
      <c r="BA180" s="342"/>
      <c r="BB180" s="342"/>
      <c r="BC180" s="342"/>
      <c r="BF180" s="342"/>
      <c r="BG180" s="342"/>
      <c r="BH180" s="342"/>
      <c r="BK180" s="342"/>
      <c r="BL180" s="342"/>
      <c r="BM180" s="342"/>
      <c r="BP180" s="342"/>
      <c r="BQ180" s="342"/>
      <c r="BR180" s="342"/>
      <c r="BU180" s="342"/>
      <c r="BV180" s="342"/>
      <c r="BW180" s="342"/>
      <c r="BZ180" s="342"/>
      <c r="CA180" s="342"/>
      <c r="CB180" s="342"/>
      <c r="CE180" s="342"/>
      <c r="CF180" s="342"/>
      <c r="CG180" s="342"/>
      <c r="CJ180" s="342"/>
      <c r="CK180" s="342"/>
      <c r="CL180" s="342"/>
      <c r="CO180" s="342"/>
      <c r="CP180" s="342"/>
      <c r="CQ180" s="342"/>
      <c r="CT180" s="342"/>
      <c r="CU180" s="342"/>
      <c r="CV180" s="342"/>
      <c r="CY180" s="342"/>
      <c r="CZ180" s="342"/>
      <c r="DA180" s="342"/>
      <c r="DD180" s="342"/>
      <c r="DE180" s="342"/>
      <c r="DF180" s="342"/>
      <c r="DI180" s="342"/>
      <c r="DJ180" s="342"/>
      <c r="DK180" s="342"/>
      <c r="DN180" s="342"/>
      <c r="DO180" s="342"/>
      <c r="DP180" s="342"/>
      <c r="DS180" s="342"/>
      <c r="DT180" s="342"/>
      <c r="DU180" s="342"/>
      <c r="DX180" s="342"/>
      <c r="DY180" s="342"/>
      <c r="DZ180" s="342"/>
      <c r="EC180" s="342"/>
      <c r="ED180" s="342"/>
      <c r="EE180" s="342"/>
      <c r="EH180" s="342"/>
      <c r="EI180" s="342"/>
      <c r="EJ180" s="342"/>
      <c r="EM180" s="342"/>
      <c r="EN180" s="342"/>
      <c r="EO180" s="342"/>
      <c r="ER180" s="342"/>
      <c r="ES180" s="342"/>
      <c r="ET180" s="342"/>
      <c r="EW180" s="342"/>
      <c r="EX180" s="342"/>
      <c r="EY180" s="342"/>
      <c r="FB180" s="342"/>
      <c r="FC180" s="342"/>
      <c r="FD180" s="342"/>
      <c r="FG180" s="342"/>
      <c r="FH180" s="342"/>
      <c r="FI180" s="342"/>
      <c r="FL180" s="342"/>
      <c r="FM180" s="342"/>
      <c r="FN180" s="342"/>
      <c r="FQ180" s="342"/>
      <c r="FR180" s="342"/>
      <c r="FS180" s="342"/>
      <c r="FV180" s="342"/>
      <c r="FW180" s="342"/>
      <c r="FX180" s="342"/>
      <c r="GA180" s="342"/>
      <c r="GB180" s="342"/>
      <c r="GC180" s="342"/>
      <c r="GF180" s="342"/>
      <c r="GG180" s="342"/>
      <c r="GH180" s="342"/>
      <c r="GK180" s="342"/>
      <c r="GL180" s="342"/>
      <c r="GM180" s="342"/>
      <c r="GP180" s="342"/>
      <c r="GQ180" s="342"/>
      <c r="GR180" s="342"/>
      <c r="GU180" s="342"/>
      <c r="GV180" s="342"/>
      <c r="GW180" s="342"/>
    </row>
    <row r="181" customFormat="false" ht="15" hidden="true" customHeight="true" outlineLevel="0" collapsed="false">
      <c r="C181" s="342"/>
      <c r="D181" s="342"/>
      <c r="E181" s="342"/>
      <c r="H181" s="342"/>
      <c r="I181" s="342"/>
      <c r="J181" s="342"/>
      <c r="M181" s="342"/>
      <c r="N181" s="342"/>
      <c r="O181" s="342"/>
      <c r="R181" s="342"/>
      <c r="S181" s="342"/>
      <c r="T181" s="342"/>
      <c r="W181" s="342"/>
      <c r="X181" s="342"/>
      <c r="Y181" s="342"/>
      <c r="AB181" s="342"/>
      <c r="AC181" s="342"/>
      <c r="AD181" s="342"/>
      <c r="AG181" s="342"/>
      <c r="AH181" s="342"/>
      <c r="AI181" s="342"/>
      <c r="AL181" s="342"/>
      <c r="AM181" s="342"/>
      <c r="AN181" s="342"/>
      <c r="AQ181" s="342"/>
      <c r="AR181" s="342"/>
      <c r="AS181" s="342"/>
      <c r="AV181" s="342"/>
      <c r="AW181" s="342"/>
      <c r="AX181" s="342"/>
      <c r="BA181" s="342"/>
      <c r="BB181" s="342"/>
      <c r="BC181" s="342"/>
      <c r="BF181" s="342"/>
      <c r="BG181" s="342"/>
      <c r="BH181" s="342"/>
      <c r="BK181" s="342"/>
      <c r="BL181" s="342"/>
      <c r="BM181" s="342"/>
      <c r="BP181" s="342"/>
      <c r="BQ181" s="342"/>
      <c r="BR181" s="342"/>
      <c r="BU181" s="342"/>
      <c r="BV181" s="342"/>
      <c r="BW181" s="342"/>
      <c r="BZ181" s="342"/>
      <c r="CA181" s="342"/>
      <c r="CB181" s="342"/>
      <c r="CE181" s="342"/>
      <c r="CF181" s="342"/>
      <c r="CG181" s="342"/>
      <c r="CJ181" s="342"/>
      <c r="CK181" s="342"/>
      <c r="CL181" s="342"/>
      <c r="CO181" s="342"/>
      <c r="CP181" s="342"/>
      <c r="CQ181" s="342"/>
      <c r="CT181" s="342"/>
      <c r="CU181" s="342"/>
      <c r="CV181" s="342"/>
      <c r="CY181" s="342"/>
      <c r="CZ181" s="342"/>
      <c r="DA181" s="342"/>
      <c r="DD181" s="342"/>
      <c r="DE181" s="342"/>
      <c r="DF181" s="342"/>
      <c r="DI181" s="342"/>
      <c r="DJ181" s="342"/>
      <c r="DK181" s="342"/>
      <c r="DN181" s="342"/>
      <c r="DO181" s="342"/>
      <c r="DP181" s="342"/>
      <c r="DS181" s="342"/>
      <c r="DT181" s="342"/>
      <c r="DU181" s="342"/>
      <c r="DX181" s="342"/>
      <c r="DY181" s="342"/>
      <c r="DZ181" s="342"/>
      <c r="EC181" s="342"/>
      <c r="ED181" s="342"/>
      <c r="EE181" s="342"/>
      <c r="EH181" s="342"/>
      <c r="EI181" s="342"/>
      <c r="EJ181" s="342"/>
      <c r="EM181" s="342"/>
      <c r="EN181" s="342"/>
      <c r="EO181" s="342"/>
      <c r="ER181" s="342"/>
      <c r="ES181" s="342"/>
      <c r="ET181" s="342"/>
      <c r="EW181" s="342"/>
      <c r="EX181" s="342"/>
      <c r="EY181" s="342"/>
      <c r="FB181" s="342"/>
      <c r="FC181" s="342"/>
      <c r="FD181" s="342"/>
      <c r="FG181" s="342"/>
      <c r="FH181" s="342"/>
      <c r="FI181" s="342"/>
      <c r="FL181" s="342"/>
      <c r="FM181" s="342"/>
      <c r="FN181" s="342"/>
      <c r="FQ181" s="342"/>
      <c r="FR181" s="342"/>
      <c r="FS181" s="342"/>
      <c r="FV181" s="342"/>
      <c r="FW181" s="342"/>
      <c r="FX181" s="342"/>
      <c r="GA181" s="342"/>
      <c r="GB181" s="342"/>
      <c r="GC181" s="342"/>
      <c r="GF181" s="342"/>
      <c r="GG181" s="342"/>
      <c r="GH181" s="342"/>
      <c r="GK181" s="342"/>
      <c r="GL181" s="342"/>
      <c r="GM181" s="342"/>
      <c r="GP181" s="342"/>
      <c r="GQ181" s="342"/>
      <c r="GR181" s="342"/>
      <c r="GU181" s="342"/>
      <c r="GV181" s="342"/>
      <c r="GW181" s="342"/>
    </row>
    <row r="182" customFormat="false" ht="15" hidden="true" customHeight="true" outlineLevel="0" collapsed="false">
      <c r="C182" s="342"/>
      <c r="D182" s="342"/>
      <c r="E182" s="342"/>
      <c r="H182" s="342"/>
      <c r="I182" s="342"/>
      <c r="J182" s="342"/>
      <c r="M182" s="342"/>
      <c r="N182" s="342"/>
      <c r="O182" s="342"/>
      <c r="R182" s="342"/>
      <c r="S182" s="342"/>
      <c r="T182" s="342"/>
      <c r="W182" s="342"/>
      <c r="X182" s="342"/>
      <c r="Y182" s="342"/>
      <c r="AB182" s="342"/>
      <c r="AC182" s="342"/>
      <c r="AD182" s="342"/>
      <c r="AG182" s="342"/>
      <c r="AH182" s="342"/>
      <c r="AI182" s="342"/>
      <c r="AL182" s="342"/>
      <c r="AM182" s="342"/>
      <c r="AN182" s="342"/>
      <c r="AQ182" s="342"/>
      <c r="AR182" s="342"/>
      <c r="AS182" s="342"/>
      <c r="AV182" s="342"/>
      <c r="AW182" s="342"/>
      <c r="AX182" s="342"/>
      <c r="BA182" s="342"/>
      <c r="BB182" s="342"/>
      <c r="BC182" s="342"/>
      <c r="BF182" s="342"/>
      <c r="BG182" s="342"/>
      <c r="BH182" s="342"/>
      <c r="BK182" s="342"/>
      <c r="BL182" s="342"/>
      <c r="BM182" s="342"/>
      <c r="BP182" s="342"/>
      <c r="BQ182" s="342"/>
      <c r="BR182" s="342"/>
      <c r="BU182" s="342"/>
      <c r="BV182" s="342"/>
      <c r="BW182" s="342"/>
      <c r="BZ182" s="342"/>
      <c r="CA182" s="342"/>
      <c r="CB182" s="342"/>
      <c r="CE182" s="342"/>
      <c r="CF182" s="342"/>
      <c r="CG182" s="342"/>
      <c r="CJ182" s="342"/>
      <c r="CK182" s="342"/>
      <c r="CL182" s="342"/>
      <c r="CO182" s="342"/>
      <c r="CP182" s="342"/>
      <c r="CQ182" s="342"/>
      <c r="CT182" s="342"/>
      <c r="CU182" s="342"/>
      <c r="CV182" s="342"/>
      <c r="CY182" s="342"/>
      <c r="CZ182" s="342"/>
      <c r="DA182" s="342"/>
      <c r="DD182" s="342"/>
      <c r="DE182" s="342"/>
      <c r="DF182" s="342"/>
      <c r="DI182" s="342"/>
      <c r="DJ182" s="342"/>
      <c r="DK182" s="342"/>
      <c r="DN182" s="342"/>
      <c r="DO182" s="342"/>
      <c r="DP182" s="342"/>
      <c r="DS182" s="342"/>
      <c r="DT182" s="342"/>
      <c r="DU182" s="342"/>
      <c r="DX182" s="342"/>
      <c r="DY182" s="342"/>
      <c r="DZ182" s="342"/>
      <c r="EC182" s="342"/>
      <c r="ED182" s="342"/>
      <c r="EE182" s="342"/>
      <c r="EH182" s="342"/>
      <c r="EI182" s="342"/>
      <c r="EJ182" s="342"/>
      <c r="EM182" s="342"/>
      <c r="EN182" s="342"/>
      <c r="EO182" s="342"/>
      <c r="ER182" s="342"/>
      <c r="ES182" s="342"/>
      <c r="ET182" s="342"/>
      <c r="EW182" s="342"/>
      <c r="EX182" s="342"/>
      <c r="EY182" s="342"/>
      <c r="FB182" s="342"/>
      <c r="FC182" s="342"/>
      <c r="FD182" s="342"/>
      <c r="FG182" s="342"/>
      <c r="FH182" s="342"/>
      <c r="FI182" s="342"/>
      <c r="FL182" s="342"/>
      <c r="FM182" s="342"/>
      <c r="FN182" s="342"/>
      <c r="FQ182" s="342"/>
      <c r="FR182" s="342"/>
      <c r="FS182" s="342"/>
      <c r="FV182" s="342"/>
      <c r="FW182" s="342"/>
      <c r="FX182" s="342"/>
      <c r="GA182" s="342"/>
      <c r="GB182" s="342"/>
      <c r="GC182" s="342"/>
      <c r="GF182" s="342"/>
      <c r="GG182" s="342"/>
      <c r="GH182" s="342"/>
      <c r="GK182" s="342"/>
      <c r="GL182" s="342"/>
      <c r="GM182" s="342"/>
      <c r="GP182" s="342"/>
      <c r="GQ182" s="342"/>
      <c r="GR182" s="342"/>
      <c r="GU182" s="342"/>
      <c r="GV182" s="342"/>
      <c r="GW182" s="342"/>
    </row>
    <row r="183" customFormat="false" ht="21" hidden="true" customHeight="true" outlineLevel="0" collapsed="false">
      <c r="C183" s="342"/>
      <c r="D183" s="342"/>
      <c r="E183" s="342"/>
      <c r="F183" s="281"/>
      <c r="H183" s="342"/>
      <c r="I183" s="342"/>
      <c r="J183" s="342"/>
      <c r="K183" s="281"/>
      <c r="M183" s="342"/>
      <c r="N183" s="342"/>
      <c r="O183" s="342"/>
      <c r="P183" s="281"/>
      <c r="Q183" s="279"/>
      <c r="R183" s="342"/>
      <c r="S183" s="342"/>
      <c r="T183" s="342"/>
      <c r="U183" s="281"/>
      <c r="V183" s="281"/>
      <c r="W183" s="342"/>
      <c r="X183" s="342"/>
      <c r="Y183" s="342"/>
      <c r="Z183" s="281"/>
      <c r="AA183" s="279"/>
      <c r="AB183" s="342"/>
      <c r="AC183" s="342"/>
      <c r="AD183" s="342"/>
      <c r="AE183" s="281"/>
      <c r="AG183" s="342"/>
      <c r="AH183" s="342"/>
      <c r="AI183" s="342"/>
      <c r="AJ183" s="281"/>
      <c r="AK183" s="279"/>
      <c r="AL183" s="342"/>
      <c r="AM183" s="342"/>
      <c r="AN183" s="342"/>
      <c r="AO183" s="281"/>
      <c r="AP183" s="281"/>
      <c r="AQ183" s="342"/>
      <c r="AR183" s="342"/>
      <c r="AS183" s="342"/>
      <c r="AT183" s="281"/>
      <c r="AU183" s="279"/>
      <c r="AV183" s="342"/>
      <c r="AW183" s="342"/>
      <c r="AX183" s="342"/>
      <c r="AY183" s="281"/>
      <c r="BA183" s="342"/>
      <c r="BB183" s="342"/>
      <c r="BC183" s="342"/>
      <c r="BD183" s="281"/>
      <c r="BE183" s="279"/>
      <c r="BF183" s="342"/>
      <c r="BG183" s="342"/>
      <c r="BH183" s="342"/>
      <c r="BI183" s="281"/>
      <c r="BJ183" s="281"/>
      <c r="BK183" s="342"/>
      <c r="BL183" s="342"/>
      <c r="BM183" s="342"/>
      <c r="BN183" s="281"/>
      <c r="BO183" s="279"/>
      <c r="BP183" s="342"/>
      <c r="BQ183" s="342"/>
      <c r="BR183" s="342"/>
      <c r="BS183" s="281"/>
      <c r="BU183" s="342"/>
      <c r="BV183" s="342"/>
      <c r="BW183" s="342"/>
      <c r="BX183" s="281"/>
      <c r="BY183" s="279"/>
      <c r="BZ183" s="342"/>
      <c r="CA183" s="342"/>
      <c r="CB183" s="342"/>
      <c r="CC183" s="281"/>
      <c r="CD183" s="281"/>
      <c r="CE183" s="342"/>
      <c r="CF183" s="342"/>
      <c r="CG183" s="342"/>
      <c r="CH183" s="281"/>
      <c r="CI183" s="279"/>
      <c r="CJ183" s="342"/>
      <c r="CK183" s="342"/>
      <c r="CL183" s="342"/>
      <c r="CM183" s="281"/>
      <c r="CO183" s="342"/>
      <c r="CP183" s="342"/>
      <c r="CQ183" s="342"/>
      <c r="CR183" s="281"/>
      <c r="CS183" s="279"/>
      <c r="CT183" s="342"/>
      <c r="CU183" s="342"/>
      <c r="CV183" s="342"/>
      <c r="CW183" s="281"/>
      <c r="CX183" s="281"/>
      <c r="CY183" s="342"/>
      <c r="CZ183" s="342"/>
      <c r="DA183" s="342"/>
      <c r="DB183" s="281"/>
      <c r="DC183" s="279"/>
      <c r="DD183" s="342"/>
      <c r="DE183" s="342"/>
      <c r="DF183" s="342"/>
      <c r="DG183" s="281"/>
      <c r="DI183" s="342"/>
      <c r="DJ183" s="342"/>
      <c r="DK183" s="342"/>
      <c r="DL183" s="281"/>
      <c r="DM183" s="279"/>
      <c r="DN183" s="342"/>
      <c r="DO183" s="342"/>
      <c r="DP183" s="342"/>
      <c r="DQ183" s="281"/>
      <c r="DR183" s="281"/>
      <c r="DS183" s="342"/>
      <c r="DT183" s="342"/>
      <c r="DU183" s="342"/>
      <c r="DV183" s="281"/>
      <c r="DW183" s="279"/>
      <c r="DX183" s="342"/>
      <c r="DY183" s="342"/>
      <c r="DZ183" s="342"/>
      <c r="EA183" s="281"/>
      <c r="EC183" s="342"/>
      <c r="ED183" s="342"/>
      <c r="EE183" s="342"/>
      <c r="EF183" s="281"/>
      <c r="EG183" s="279"/>
      <c r="EH183" s="342"/>
      <c r="EI183" s="342"/>
      <c r="EJ183" s="342"/>
      <c r="EK183" s="281"/>
      <c r="EL183" s="281"/>
      <c r="EM183" s="342"/>
      <c r="EN183" s="342"/>
      <c r="EO183" s="342"/>
      <c r="EP183" s="281"/>
      <c r="EQ183" s="279"/>
      <c r="ER183" s="342"/>
      <c r="ES183" s="342"/>
      <c r="ET183" s="342"/>
      <c r="EU183" s="281"/>
      <c r="EW183" s="342"/>
      <c r="EX183" s="342"/>
      <c r="EY183" s="342"/>
      <c r="EZ183" s="281"/>
      <c r="FA183" s="279"/>
      <c r="FB183" s="342"/>
      <c r="FC183" s="342"/>
      <c r="FD183" s="342"/>
      <c r="FE183" s="281"/>
      <c r="FF183" s="281"/>
      <c r="FG183" s="342"/>
      <c r="FH183" s="342"/>
      <c r="FI183" s="342"/>
      <c r="FJ183" s="281"/>
      <c r="FK183" s="279"/>
      <c r="FL183" s="342"/>
      <c r="FM183" s="342"/>
      <c r="FN183" s="342"/>
      <c r="FO183" s="281"/>
      <c r="FQ183" s="342"/>
      <c r="FR183" s="342"/>
      <c r="FS183" s="342"/>
      <c r="FT183" s="281"/>
      <c r="FU183" s="279"/>
      <c r="FV183" s="342"/>
      <c r="FW183" s="342"/>
      <c r="FX183" s="342"/>
      <c r="FY183" s="281"/>
      <c r="FZ183" s="281"/>
      <c r="GA183" s="342"/>
      <c r="GB183" s="342"/>
      <c r="GC183" s="342"/>
      <c r="GD183" s="281"/>
      <c r="GE183" s="279"/>
      <c r="GF183" s="342"/>
      <c r="GG183" s="342"/>
      <c r="GH183" s="342"/>
      <c r="GI183" s="281"/>
      <c r="GK183" s="342"/>
      <c r="GL183" s="342"/>
      <c r="GM183" s="342"/>
      <c r="GN183" s="281"/>
      <c r="GO183" s="279"/>
      <c r="GP183" s="342"/>
      <c r="GQ183" s="342"/>
      <c r="GR183" s="342"/>
      <c r="GS183" s="281"/>
      <c r="GT183" s="281"/>
      <c r="GU183" s="342"/>
      <c r="GV183" s="342"/>
      <c r="GW183" s="342"/>
      <c r="GX183" s="281"/>
    </row>
    <row r="184" customFormat="false" ht="15" hidden="true" customHeight="true" outlineLevel="0" collapsed="false">
      <c r="C184" s="342"/>
      <c r="D184" s="342"/>
      <c r="E184" s="342"/>
      <c r="F184" s="298"/>
      <c r="H184" s="342"/>
      <c r="I184" s="342"/>
      <c r="J184" s="342"/>
      <c r="K184" s="298"/>
      <c r="M184" s="342"/>
      <c r="N184" s="342"/>
      <c r="O184" s="342"/>
      <c r="P184" s="298"/>
      <c r="Q184" s="296"/>
      <c r="R184" s="342"/>
      <c r="S184" s="342"/>
      <c r="T184" s="342"/>
      <c r="U184" s="298"/>
      <c r="V184" s="298"/>
      <c r="W184" s="342"/>
      <c r="X184" s="342"/>
      <c r="Y184" s="342"/>
      <c r="Z184" s="298"/>
      <c r="AA184" s="296"/>
      <c r="AB184" s="342"/>
      <c r="AC184" s="342"/>
      <c r="AD184" s="342"/>
      <c r="AE184" s="298"/>
      <c r="AG184" s="342"/>
      <c r="AH184" s="342"/>
      <c r="AI184" s="342"/>
      <c r="AJ184" s="298"/>
      <c r="AK184" s="296"/>
      <c r="AL184" s="342"/>
      <c r="AM184" s="342"/>
      <c r="AN184" s="342"/>
      <c r="AO184" s="298"/>
      <c r="AP184" s="298"/>
      <c r="AQ184" s="342"/>
      <c r="AR184" s="342"/>
      <c r="AS184" s="342"/>
      <c r="AT184" s="298"/>
      <c r="AU184" s="296"/>
      <c r="AV184" s="342"/>
      <c r="AW184" s="342"/>
      <c r="AX184" s="342"/>
      <c r="AY184" s="298"/>
      <c r="BA184" s="342"/>
      <c r="BB184" s="342"/>
      <c r="BC184" s="342"/>
      <c r="BD184" s="298"/>
      <c r="BE184" s="296"/>
      <c r="BF184" s="342"/>
      <c r="BG184" s="342"/>
      <c r="BH184" s="342"/>
      <c r="BI184" s="298"/>
      <c r="BJ184" s="298"/>
      <c r="BK184" s="342"/>
      <c r="BL184" s="342"/>
      <c r="BM184" s="342"/>
      <c r="BN184" s="298"/>
      <c r="BO184" s="296"/>
      <c r="BP184" s="342"/>
      <c r="BQ184" s="342"/>
      <c r="BR184" s="342"/>
      <c r="BS184" s="298"/>
      <c r="BU184" s="342"/>
      <c r="BV184" s="342"/>
      <c r="BW184" s="342"/>
      <c r="BX184" s="298"/>
      <c r="BY184" s="296"/>
      <c r="BZ184" s="342"/>
      <c r="CA184" s="342"/>
      <c r="CB184" s="342"/>
      <c r="CC184" s="298"/>
      <c r="CD184" s="298"/>
      <c r="CE184" s="342"/>
      <c r="CF184" s="342"/>
      <c r="CG184" s="342"/>
      <c r="CH184" s="298"/>
      <c r="CI184" s="296"/>
      <c r="CJ184" s="342"/>
      <c r="CK184" s="342"/>
      <c r="CL184" s="342"/>
      <c r="CM184" s="298"/>
      <c r="CO184" s="342"/>
      <c r="CP184" s="342"/>
      <c r="CQ184" s="342"/>
      <c r="CR184" s="298"/>
      <c r="CS184" s="296"/>
      <c r="CT184" s="342"/>
      <c r="CU184" s="342"/>
      <c r="CV184" s="342"/>
      <c r="CW184" s="298"/>
      <c r="CX184" s="298"/>
      <c r="CY184" s="342"/>
      <c r="CZ184" s="342"/>
      <c r="DA184" s="342"/>
      <c r="DB184" s="298"/>
      <c r="DC184" s="296"/>
      <c r="DD184" s="342"/>
      <c r="DE184" s="342"/>
      <c r="DF184" s="342"/>
      <c r="DG184" s="298"/>
      <c r="DI184" s="342"/>
      <c r="DJ184" s="342"/>
      <c r="DK184" s="342"/>
      <c r="DL184" s="298"/>
      <c r="DM184" s="296"/>
      <c r="DN184" s="342"/>
      <c r="DO184" s="342"/>
      <c r="DP184" s="342"/>
      <c r="DQ184" s="298"/>
      <c r="DR184" s="298"/>
      <c r="DS184" s="342"/>
      <c r="DT184" s="342"/>
      <c r="DU184" s="342"/>
      <c r="DV184" s="298"/>
      <c r="DW184" s="296"/>
      <c r="DX184" s="342"/>
      <c r="DY184" s="342"/>
      <c r="DZ184" s="342"/>
      <c r="EA184" s="298"/>
      <c r="EC184" s="342"/>
      <c r="ED184" s="342"/>
      <c r="EE184" s="342"/>
      <c r="EF184" s="298"/>
      <c r="EG184" s="296"/>
      <c r="EH184" s="342"/>
      <c r="EI184" s="342"/>
      <c r="EJ184" s="342"/>
      <c r="EK184" s="298"/>
      <c r="EL184" s="298"/>
      <c r="EM184" s="342"/>
      <c r="EN184" s="342"/>
      <c r="EO184" s="342"/>
      <c r="EP184" s="298"/>
      <c r="EQ184" s="296"/>
      <c r="ER184" s="342"/>
      <c r="ES184" s="342"/>
      <c r="ET184" s="342"/>
      <c r="EU184" s="298"/>
      <c r="EW184" s="342"/>
      <c r="EX184" s="342"/>
      <c r="EY184" s="342"/>
      <c r="EZ184" s="298"/>
      <c r="FA184" s="296"/>
      <c r="FB184" s="342"/>
      <c r="FC184" s="342"/>
      <c r="FD184" s="342"/>
      <c r="FE184" s="298"/>
      <c r="FF184" s="298"/>
      <c r="FG184" s="342"/>
      <c r="FH184" s="342"/>
      <c r="FI184" s="342"/>
      <c r="FJ184" s="298"/>
      <c r="FK184" s="296"/>
      <c r="FL184" s="342"/>
      <c r="FM184" s="342"/>
      <c r="FN184" s="342"/>
      <c r="FO184" s="298"/>
      <c r="FQ184" s="342"/>
      <c r="FR184" s="342"/>
      <c r="FS184" s="342"/>
      <c r="FT184" s="298"/>
      <c r="FU184" s="296"/>
      <c r="FV184" s="342"/>
      <c r="FW184" s="342"/>
      <c r="FX184" s="342"/>
      <c r="FY184" s="298"/>
      <c r="FZ184" s="298"/>
      <c r="GA184" s="342"/>
      <c r="GB184" s="342"/>
      <c r="GC184" s="342"/>
      <c r="GD184" s="298"/>
      <c r="GE184" s="296"/>
      <c r="GF184" s="342"/>
      <c r="GG184" s="342"/>
      <c r="GH184" s="342"/>
      <c r="GI184" s="298"/>
      <c r="GK184" s="342"/>
      <c r="GL184" s="342"/>
      <c r="GM184" s="342"/>
      <c r="GN184" s="298"/>
      <c r="GO184" s="296"/>
      <c r="GP184" s="342"/>
      <c r="GQ184" s="342"/>
      <c r="GR184" s="342"/>
      <c r="GS184" s="298"/>
      <c r="GT184" s="298"/>
      <c r="GU184" s="342"/>
      <c r="GV184" s="342"/>
      <c r="GW184" s="342"/>
      <c r="GX184" s="298"/>
    </row>
    <row r="186" customFormat="false" ht="15" hidden="true" customHeight="true" outlineLevel="0" collapsed="false">
      <c r="C186" s="344"/>
      <c r="D186" s="344"/>
      <c r="E186" s="344"/>
      <c r="F186" s="344"/>
      <c r="H186" s="344"/>
      <c r="I186" s="344"/>
      <c r="J186" s="344"/>
      <c r="K186" s="344"/>
      <c r="M186" s="344"/>
      <c r="N186" s="344"/>
      <c r="O186" s="344"/>
      <c r="P186" s="344"/>
      <c r="Q186" s="345"/>
      <c r="R186" s="344"/>
      <c r="S186" s="344"/>
      <c r="T186" s="344"/>
      <c r="U186" s="344"/>
      <c r="V186" s="342"/>
      <c r="W186" s="344"/>
      <c r="X186" s="344"/>
      <c r="Y186" s="344"/>
      <c r="Z186" s="344"/>
      <c r="AA186" s="345"/>
      <c r="AB186" s="344"/>
      <c r="AC186" s="344"/>
      <c r="AD186" s="344"/>
      <c r="AE186" s="344"/>
      <c r="AG186" s="344"/>
      <c r="AH186" s="344"/>
      <c r="AI186" s="344"/>
      <c r="AJ186" s="344"/>
      <c r="AK186" s="345"/>
      <c r="AL186" s="344"/>
      <c r="AM186" s="344"/>
      <c r="AN186" s="344"/>
      <c r="AO186" s="344"/>
      <c r="AP186" s="342"/>
      <c r="AQ186" s="344"/>
      <c r="AR186" s="344"/>
      <c r="AS186" s="344"/>
      <c r="AT186" s="344"/>
      <c r="AU186" s="345"/>
      <c r="AV186" s="344"/>
      <c r="AW186" s="344"/>
      <c r="AX186" s="344"/>
      <c r="AY186" s="344"/>
      <c r="BA186" s="344"/>
      <c r="BB186" s="344"/>
      <c r="BC186" s="344"/>
      <c r="BD186" s="344"/>
      <c r="BE186" s="345"/>
      <c r="BF186" s="344"/>
      <c r="BG186" s="344"/>
      <c r="BH186" s="344"/>
      <c r="BI186" s="344"/>
      <c r="BJ186" s="342"/>
      <c r="BK186" s="344"/>
      <c r="BL186" s="344"/>
      <c r="BM186" s="344"/>
      <c r="BN186" s="344"/>
      <c r="BO186" s="345"/>
      <c r="BP186" s="344"/>
      <c r="BQ186" s="344"/>
      <c r="BR186" s="344"/>
      <c r="BS186" s="344"/>
      <c r="BU186" s="344"/>
      <c r="BV186" s="344"/>
      <c r="BW186" s="344"/>
      <c r="BX186" s="344"/>
      <c r="BY186" s="345"/>
      <c r="BZ186" s="344"/>
      <c r="CA186" s="344"/>
      <c r="CB186" s="344"/>
      <c r="CC186" s="344"/>
      <c r="CD186" s="342"/>
      <c r="CE186" s="344"/>
      <c r="CF186" s="344"/>
      <c r="CG186" s="344"/>
      <c r="CH186" s="344"/>
      <c r="CI186" s="345"/>
      <c r="CJ186" s="344"/>
      <c r="CK186" s="344"/>
      <c r="CL186" s="344"/>
      <c r="CM186" s="344"/>
      <c r="CO186" s="344"/>
      <c r="CP186" s="344"/>
      <c r="CQ186" s="344"/>
      <c r="CR186" s="344"/>
      <c r="CS186" s="345"/>
      <c r="CT186" s="344"/>
      <c r="CU186" s="344"/>
      <c r="CV186" s="344"/>
      <c r="CW186" s="344"/>
      <c r="CX186" s="342"/>
      <c r="CY186" s="344"/>
      <c r="CZ186" s="344"/>
      <c r="DA186" s="344"/>
      <c r="DB186" s="344"/>
      <c r="DC186" s="345"/>
      <c r="DD186" s="344"/>
      <c r="DE186" s="344"/>
      <c r="DF186" s="344"/>
      <c r="DG186" s="344"/>
      <c r="DI186" s="344"/>
      <c r="DJ186" s="344"/>
      <c r="DK186" s="344"/>
      <c r="DL186" s="344"/>
      <c r="DM186" s="345"/>
      <c r="DN186" s="344"/>
      <c r="DO186" s="344"/>
      <c r="DP186" s="344"/>
      <c r="DQ186" s="344"/>
      <c r="DR186" s="342"/>
      <c r="DS186" s="344"/>
      <c r="DT186" s="344"/>
      <c r="DU186" s="344"/>
      <c r="DV186" s="344"/>
      <c r="DW186" s="345"/>
      <c r="DX186" s="344"/>
      <c r="DY186" s="344"/>
      <c r="DZ186" s="344"/>
      <c r="EA186" s="344"/>
      <c r="EC186" s="344"/>
      <c r="ED186" s="344"/>
      <c r="EE186" s="344"/>
      <c r="EF186" s="344"/>
      <c r="EG186" s="345"/>
      <c r="EH186" s="344"/>
      <c r="EI186" s="344"/>
      <c r="EJ186" s="344"/>
      <c r="EK186" s="344"/>
      <c r="EL186" s="342"/>
      <c r="EM186" s="344"/>
      <c r="EN186" s="344"/>
      <c r="EO186" s="344"/>
      <c r="EP186" s="344"/>
      <c r="EQ186" s="345"/>
      <c r="ER186" s="344"/>
      <c r="ES186" s="344"/>
      <c r="ET186" s="344"/>
      <c r="EU186" s="344"/>
      <c r="EW186" s="344"/>
      <c r="EX186" s="344"/>
      <c r="EY186" s="344"/>
      <c r="EZ186" s="344"/>
      <c r="FA186" s="345"/>
      <c r="FB186" s="344"/>
      <c r="FC186" s="344"/>
      <c r="FD186" s="344"/>
      <c r="FE186" s="344"/>
      <c r="FF186" s="342"/>
      <c r="FG186" s="344"/>
      <c r="FH186" s="344"/>
      <c r="FI186" s="344"/>
      <c r="FJ186" s="344"/>
      <c r="FK186" s="345"/>
      <c r="FL186" s="344"/>
      <c r="FM186" s="344"/>
      <c r="FN186" s="344"/>
      <c r="FO186" s="344"/>
      <c r="FQ186" s="344"/>
      <c r="FR186" s="344"/>
      <c r="FS186" s="344"/>
      <c r="FT186" s="344"/>
      <c r="FU186" s="345"/>
      <c r="FV186" s="344"/>
      <c r="FW186" s="344"/>
      <c r="FX186" s="344"/>
      <c r="FY186" s="344"/>
      <c r="FZ186" s="342"/>
      <c r="GA186" s="344"/>
      <c r="GB186" s="344"/>
      <c r="GC186" s="344"/>
      <c r="GD186" s="344"/>
      <c r="GE186" s="345"/>
      <c r="GF186" s="344"/>
      <c r="GG186" s="344"/>
      <c r="GH186" s="344"/>
      <c r="GI186" s="344"/>
      <c r="GK186" s="344"/>
      <c r="GL186" s="344"/>
      <c r="GM186" s="344"/>
      <c r="GN186" s="344"/>
      <c r="GO186" s="345"/>
      <c r="GP186" s="344"/>
      <c r="GQ186" s="344"/>
      <c r="GR186" s="344"/>
      <c r="GS186" s="344"/>
      <c r="GT186" s="342"/>
      <c r="GU186" s="344"/>
      <c r="GV186" s="344"/>
      <c r="GW186" s="344"/>
      <c r="GX186" s="344"/>
    </row>
    <row r="187" customFormat="false" ht="15" hidden="true" customHeight="true" outlineLevel="0" collapsed="false">
      <c r="C187" s="342"/>
      <c r="D187" s="342"/>
      <c r="E187" s="342"/>
      <c r="H187" s="342"/>
      <c r="I187" s="342"/>
      <c r="J187" s="342"/>
      <c r="M187" s="342"/>
      <c r="N187" s="342"/>
      <c r="O187" s="342"/>
      <c r="R187" s="342"/>
      <c r="S187" s="342"/>
      <c r="T187" s="342"/>
      <c r="W187" s="342"/>
      <c r="X187" s="342"/>
      <c r="Y187" s="342"/>
      <c r="AB187" s="342"/>
      <c r="AC187" s="342"/>
      <c r="AD187" s="342"/>
      <c r="AG187" s="342"/>
      <c r="AH187" s="342"/>
      <c r="AI187" s="342"/>
      <c r="AL187" s="342"/>
      <c r="AM187" s="342"/>
      <c r="AN187" s="342"/>
      <c r="AQ187" s="342"/>
      <c r="AR187" s="342"/>
      <c r="AS187" s="342"/>
      <c r="AV187" s="342"/>
      <c r="AW187" s="342"/>
      <c r="AX187" s="342"/>
      <c r="BA187" s="342"/>
      <c r="BB187" s="342"/>
      <c r="BC187" s="342"/>
      <c r="BF187" s="342"/>
      <c r="BG187" s="342"/>
      <c r="BH187" s="342"/>
      <c r="BK187" s="342"/>
      <c r="BL187" s="342"/>
      <c r="BM187" s="342"/>
      <c r="BP187" s="342"/>
      <c r="BQ187" s="342"/>
      <c r="BR187" s="342"/>
      <c r="BU187" s="342"/>
      <c r="BV187" s="342"/>
      <c r="BW187" s="342"/>
      <c r="BZ187" s="342"/>
      <c r="CA187" s="342"/>
      <c r="CB187" s="342"/>
      <c r="CE187" s="342"/>
      <c r="CF187" s="342"/>
      <c r="CG187" s="342"/>
      <c r="CJ187" s="342"/>
      <c r="CK187" s="342"/>
      <c r="CL187" s="342"/>
      <c r="CO187" s="342"/>
      <c r="CP187" s="342"/>
      <c r="CQ187" s="342"/>
      <c r="CT187" s="342"/>
      <c r="CU187" s="342"/>
      <c r="CV187" s="342"/>
      <c r="CY187" s="342"/>
      <c r="CZ187" s="342"/>
      <c r="DA187" s="342"/>
      <c r="DD187" s="342"/>
      <c r="DE187" s="342"/>
      <c r="DF187" s="342"/>
      <c r="DI187" s="342"/>
      <c r="DJ187" s="342"/>
      <c r="DK187" s="342"/>
      <c r="DN187" s="342"/>
      <c r="DO187" s="342"/>
      <c r="DP187" s="342"/>
      <c r="DS187" s="342"/>
      <c r="DT187" s="342"/>
      <c r="DU187" s="342"/>
      <c r="DX187" s="342"/>
      <c r="DY187" s="342"/>
      <c r="DZ187" s="342"/>
      <c r="EC187" s="342"/>
      <c r="ED187" s="342"/>
      <c r="EE187" s="342"/>
      <c r="EH187" s="342"/>
      <c r="EI187" s="342"/>
      <c r="EJ187" s="342"/>
      <c r="EM187" s="342"/>
      <c r="EN187" s="342"/>
      <c r="EO187" s="342"/>
      <c r="ER187" s="342"/>
      <c r="ES187" s="342"/>
      <c r="ET187" s="342"/>
      <c r="EW187" s="342"/>
      <c r="EX187" s="342"/>
      <c r="EY187" s="342"/>
      <c r="FB187" s="342"/>
      <c r="FC187" s="342"/>
      <c r="FD187" s="342"/>
      <c r="FG187" s="342"/>
      <c r="FH187" s="342"/>
      <c r="FI187" s="342"/>
      <c r="FL187" s="342"/>
      <c r="FM187" s="342"/>
      <c r="FN187" s="342"/>
      <c r="FQ187" s="342"/>
      <c r="FR187" s="342"/>
      <c r="FS187" s="342"/>
      <c r="FV187" s="342"/>
      <c r="FW187" s="342"/>
      <c r="FX187" s="342"/>
      <c r="GA187" s="342"/>
      <c r="GB187" s="342"/>
      <c r="GC187" s="342"/>
      <c r="GF187" s="342"/>
      <c r="GG187" s="342"/>
      <c r="GH187" s="342"/>
      <c r="GK187" s="342"/>
      <c r="GL187" s="342"/>
      <c r="GM187" s="342"/>
      <c r="GP187" s="342"/>
      <c r="GQ187" s="342"/>
      <c r="GR187" s="342"/>
      <c r="GU187" s="342"/>
      <c r="GV187" s="342"/>
      <c r="GW187" s="342"/>
    </row>
    <row r="188" customFormat="false" ht="15" hidden="true" customHeight="true" outlineLevel="0" collapsed="false">
      <c r="C188" s="342"/>
      <c r="D188" s="342"/>
      <c r="E188" s="342"/>
      <c r="H188" s="342"/>
      <c r="I188" s="342"/>
      <c r="J188" s="342"/>
      <c r="M188" s="342"/>
      <c r="N188" s="342"/>
      <c r="O188" s="342"/>
      <c r="R188" s="342"/>
      <c r="S188" s="342"/>
      <c r="T188" s="342"/>
      <c r="W188" s="342"/>
      <c r="X188" s="342"/>
      <c r="Y188" s="342"/>
      <c r="AB188" s="342"/>
      <c r="AC188" s="342"/>
      <c r="AD188" s="342"/>
      <c r="AG188" s="342"/>
      <c r="AH188" s="342"/>
      <c r="AI188" s="342"/>
      <c r="AL188" s="342"/>
      <c r="AM188" s="342"/>
      <c r="AN188" s="342"/>
      <c r="AQ188" s="342"/>
      <c r="AR188" s="342"/>
      <c r="AS188" s="342"/>
      <c r="AV188" s="342"/>
      <c r="AW188" s="342"/>
      <c r="AX188" s="342"/>
      <c r="BA188" s="342"/>
      <c r="BB188" s="342"/>
      <c r="BC188" s="342"/>
      <c r="BF188" s="342"/>
      <c r="BG188" s="342"/>
      <c r="BH188" s="342"/>
      <c r="BK188" s="342"/>
      <c r="BL188" s="342"/>
      <c r="BM188" s="342"/>
      <c r="BP188" s="342"/>
      <c r="BQ188" s="342"/>
      <c r="BR188" s="342"/>
      <c r="BU188" s="342"/>
      <c r="BV188" s="342"/>
      <c r="BW188" s="342"/>
      <c r="BZ188" s="342"/>
      <c r="CA188" s="342"/>
      <c r="CB188" s="342"/>
      <c r="CE188" s="342"/>
      <c r="CF188" s="342"/>
      <c r="CG188" s="342"/>
      <c r="CJ188" s="342"/>
      <c r="CK188" s="342"/>
      <c r="CL188" s="342"/>
      <c r="CO188" s="342"/>
      <c r="CP188" s="342"/>
      <c r="CQ188" s="342"/>
      <c r="CT188" s="342"/>
      <c r="CU188" s="342"/>
      <c r="CV188" s="342"/>
      <c r="CY188" s="342"/>
      <c r="CZ188" s="342"/>
      <c r="DA188" s="342"/>
      <c r="DD188" s="342"/>
      <c r="DE188" s="342"/>
      <c r="DF188" s="342"/>
      <c r="DI188" s="342"/>
      <c r="DJ188" s="342"/>
      <c r="DK188" s="342"/>
      <c r="DN188" s="342"/>
      <c r="DO188" s="342"/>
      <c r="DP188" s="342"/>
      <c r="DS188" s="342"/>
      <c r="DT188" s="342"/>
      <c r="DU188" s="342"/>
      <c r="DX188" s="342"/>
      <c r="DY188" s="342"/>
      <c r="DZ188" s="342"/>
      <c r="EC188" s="342"/>
      <c r="ED188" s="342"/>
      <c r="EE188" s="342"/>
      <c r="EH188" s="342"/>
      <c r="EI188" s="342"/>
      <c r="EJ188" s="342"/>
      <c r="EM188" s="342"/>
      <c r="EN188" s="342"/>
      <c r="EO188" s="342"/>
      <c r="ER188" s="342"/>
      <c r="ES188" s="342"/>
      <c r="ET188" s="342"/>
      <c r="EW188" s="342"/>
      <c r="EX188" s="342"/>
      <c r="EY188" s="342"/>
      <c r="FB188" s="342"/>
      <c r="FC188" s="342"/>
      <c r="FD188" s="342"/>
      <c r="FG188" s="342"/>
      <c r="FH188" s="342"/>
      <c r="FI188" s="342"/>
      <c r="FL188" s="342"/>
      <c r="FM188" s="342"/>
      <c r="FN188" s="342"/>
      <c r="FQ188" s="342"/>
      <c r="FR188" s="342"/>
      <c r="FS188" s="342"/>
      <c r="FV188" s="342"/>
      <c r="FW188" s="342"/>
      <c r="FX188" s="342"/>
      <c r="GA188" s="342"/>
      <c r="GB188" s="342"/>
      <c r="GC188" s="342"/>
      <c r="GF188" s="342"/>
      <c r="GG188" s="342"/>
      <c r="GH188" s="342"/>
      <c r="GK188" s="342"/>
      <c r="GL188" s="342"/>
      <c r="GM188" s="342"/>
      <c r="GP188" s="342"/>
      <c r="GQ188" s="342"/>
      <c r="GR188" s="342"/>
      <c r="GU188" s="342"/>
      <c r="GV188" s="342"/>
      <c r="GW188" s="342"/>
    </row>
    <row r="189" customFormat="false" ht="15" hidden="true" customHeight="true" outlineLevel="0" collapsed="false">
      <c r="C189" s="342"/>
      <c r="D189" s="342"/>
      <c r="E189" s="342"/>
      <c r="H189" s="342"/>
      <c r="I189" s="342"/>
      <c r="J189" s="342"/>
      <c r="M189" s="342"/>
      <c r="N189" s="342"/>
      <c r="O189" s="342"/>
      <c r="R189" s="342"/>
      <c r="S189" s="342"/>
      <c r="T189" s="342"/>
      <c r="W189" s="342"/>
      <c r="X189" s="342"/>
      <c r="Y189" s="342"/>
      <c r="AB189" s="342"/>
      <c r="AC189" s="342"/>
      <c r="AD189" s="342"/>
      <c r="AG189" s="342"/>
      <c r="AH189" s="342"/>
      <c r="AI189" s="342"/>
      <c r="AL189" s="342"/>
      <c r="AM189" s="342"/>
      <c r="AN189" s="342"/>
      <c r="AQ189" s="342"/>
      <c r="AR189" s="342"/>
      <c r="AS189" s="342"/>
      <c r="AV189" s="342"/>
      <c r="AW189" s="342"/>
      <c r="AX189" s="342"/>
      <c r="BA189" s="342"/>
      <c r="BB189" s="342"/>
      <c r="BC189" s="342"/>
      <c r="BF189" s="342"/>
      <c r="BG189" s="342"/>
      <c r="BH189" s="342"/>
      <c r="BK189" s="342"/>
      <c r="BL189" s="342"/>
      <c r="BM189" s="342"/>
      <c r="BP189" s="342"/>
      <c r="BQ189" s="342"/>
      <c r="BR189" s="342"/>
      <c r="BU189" s="342"/>
      <c r="BV189" s="342"/>
      <c r="BW189" s="342"/>
      <c r="BZ189" s="342"/>
      <c r="CA189" s="342"/>
      <c r="CB189" s="342"/>
      <c r="CE189" s="342"/>
      <c r="CF189" s="342"/>
      <c r="CG189" s="342"/>
      <c r="CJ189" s="342"/>
      <c r="CK189" s="342"/>
      <c r="CL189" s="342"/>
      <c r="CO189" s="342"/>
      <c r="CP189" s="342"/>
      <c r="CQ189" s="342"/>
      <c r="CT189" s="342"/>
      <c r="CU189" s="342"/>
      <c r="CV189" s="342"/>
      <c r="CY189" s="342"/>
      <c r="CZ189" s="342"/>
      <c r="DA189" s="342"/>
      <c r="DD189" s="342"/>
      <c r="DE189" s="342"/>
      <c r="DF189" s="342"/>
      <c r="DI189" s="342"/>
      <c r="DJ189" s="342"/>
      <c r="DK189" s="342"/>
      <c r="DN189" s="342"/>
      <c r="DO189" s="342"/>
      <c r="DP189" s="342"/>
      <c r="DS189" s="342"/>
      <c r="DT189" s="342"/>
      <c r="DU189" s="342"/>
      <c r="DX189" s="342"/>
      <c r="DY189" s="342"/>
      <c r="DZ189" s="342"/>
      <c r="EC189" s="342"/>
      <c r="ED189" s="342"/>
      <c r="EE189" s="342"/>
      <c r="EH189" s="342"/>
      <c r="EI189" s="342"/>
      <c r="EJ189" s="342"/>
      <c r="EM189" s="342"/>
      <c r="EN189" s="342"/>
      <c r="EO189" s="342"/>
      <c r="ER189" s="342"/>
      <c r="ES189" s="342"/>
      <c r="ET189" s="342"/>
      <c r="EW189" s="342"/>
      <c r="EX189" s="342"/>
      <c r="EY189" s="342"/>
      <c r="FB189" s="342"/>
      <c r="FC189" s="342"/>
      <c r="FD189" s="342"/>
      <c r="FG189" s="342"/>
      <c r="FH189" s="342"/>
      <c r="FI189" s="342"/>
      <c r="FL189" s="342"/>
      <c r="FM189" s="342"/>
      <c r="FN189" s="342"/>
      <c r="FQ189" s="342"/>
      <c r="FR189" s="342"/>
      <c r="FS189" s="342"/>
      <c r="FV189" s="342"/>
      <c r="FW189" s="342"/>
      <c r="FX189" s="342"/>
      <c r="GA189" s="342"/>
      <c r="GB189" s="342"/>
      <c r="GC189" s="342"/>
      <c r="GF189" s="342"/>
      <c r="GG189" s="342"/>
      <c r="GH189" s="342"/>
      <c r="GK189" s="342"/>
      <c r="GL189" s="342"/>
      <c r="GM189" s="342"/>
      <c r="GP189" s="342"/>
      <c r="GQ189" s="342"/>
      <c r="GR189" s="342"/>
      <c r="GU189" s="342"/>
      <c r="GV189" s="342"/>
      <c r="GW189" s="342"/>
    </row>
    <row r="190" customFormat="false" ht="21" hidden="true" customHeight="true" outlineLevel="0" collapsed="false">
      <c r="C190" s="342"/>
      <c r="D190" s="342"/>
      <c r="E190" s="342"/>
      <c r="F190" s="281"/>
      <c r="H190" s="342"/>
      <c r="I190" s="342"/>
      <c r="J190" s="342"/>
      <c r="K190" s="281"/>
      <c r="M190" s="342"/>
      <c r="N190" s="342"/>
      <c r="O190" s="342"/>
      <c r="P190" s="281"/>
      <c r="Q190" s="279"/>
      <c r="R190" s="342"/>
      <c r="S190" s="342"/>
      <c r="T190" s="342"/>
      <c r="U190" s="281"/>
      <c r="V190" s="281"/>
      <c r="W190" s="342"/>
      <c r="X190" s="342"/>
      <c r="Y190" s="342"/>
      <c r="Z190" s="281"/>
      <c r="AA190" s="279"/>
      <c r="AB190" s="342"/>
      <c r="AC190" s="342"/>
      <c r="AD190" s="342"/>
      <c r="AE190" s="281"/>
      <c r="AG190" s="342"/>
      <c r="AH190" s="342"/>
      <c r="AI190" s="342"/>
      <c r="AJ190" s="281"/>
      <c r="AK190" s="279"/>
      <c r="AL190" s="342"/>
      <c r="AM190" s="342"/>
      <c r="AN190" s="342"/>
      <c r="AO190" s="281"/>
      <c r="AP190" s="281"/>
      <c r="AQ190" s="342"/>
      <c r="AR190" s="342"/>
      <c r="AS190" s="342"/>
      <c r="AT190" s="281"/>
      <c r="AU190" s="279"/>
      <c r="AV190" s="342"/>
      <c r="AW190" s="342"/>
      <c r="AX190" s="342"/>
      <c r="AY190" s="281"/>
      <c r="BA190" s="342"/>
      <c r="BB190" s="342"/>
      <c r="BC190" s="342"/>
      <c r="BD190" s="281"/>
      <c r="BE190" s="279"/>
      <c r="BF190" s="342"/>
      <c r="BG190" s="342"/>
      <c r="BH190" s="342"/>
      <c r="BI190" s="281"/>
      <c r="BJ190" s="281"/>
      <c r="BK190" s="342"/>
      <c r="BL190" s="342"/>
      <c r="BM190" s="342"/>
      <c r="BN190" s="281"/>
      <c r="BO190" s="279"/>
      <c r="BP190" s="342"/>
      <c r="BQ190" s="342"/>
      <c r="BR190" s="342"/>
      <c r="BS190" s="281"/>
      <c r="BU190" s="342"/>
      <c r="BV190" s="342"/>
      <c r="BW190" s="342"/>
      <c r="BX190" s="281"/>
      <c r="BY190" s="279"/>
      <c r="BZ190" s="342"/>
      <c r="CA190" s="342"/>
      <c r="CB190" s="342"/>
      <c r="CC190" s="281"/>
      <c r="CD190" s="281"/>
      <c r="CE190" s="342"/>
      <c r="CF190" s="342"/>
      <c r="CG190" s="342"/>
      <c r="CH190" s="281"/>
      <c r="CI190" s="279"/>
      <c r="CJ190" s="342"/>
      <c r="CK190" s="342"/>
      <c r="CL190" s="342"/>
      <c r="CM190" s="281"/>
      <c r="CO190" s="342"/>
      <c r="CP190" s="342"/>
      <c r="CQ190" s="342"/>
      <c r="CR190" s="281"/>
      <c r="CS190" s="279"/>
      <c r="CT190" s="342"/>
      <c r="CU190" s="342"/>
      <c r="CV190" s="342"/>
      <c r="CW190" s="281"/>
      <c r="CX190" s="281"/>
      <c r="CY190" s="342"/>
      <c r="CZ190" s="342"/>
      <c r="DA190" s="342"/>
      <c r="DB190" s="281"/>
      <c r="DC190" s="279"/>
      <c r="DD190" s="342"/>
      <c r="DE190" s="342"/>
      <c r="DF190" s="342"/>
      <c r="DG190" s="281"/>
      <c r="DI190" s="342"/>
      <c r="DJ190" s="342"/>
      <c r="DK190" s="342"/>
      <c r="DL190" s="281"/>
      <c r="DM190" s="279"/>
      <c r="DN190" s="342"/>
      <c r="DO190" s="342"/>
      <c r="DP190" s="342"/>
      <c r="DQ190" s="281"/>
      <c r="DR190" s="281"/>
      <c r="DS190" s="342"/>
      <c r="DT190" s="342"/>
      <c r="DU190" s="342"/>
      <c r="DV190" s="281"/>
      <c r="DW190" s="279"/>
      <c r="DX190" s="342"/>
      <c r="DY190" s="342"/>
      <c r="DZ190" s="342"/>
      <c r="EA190" s="281"/>
      <c r="EC190" s="342"/>
      <c r="ED190" s="342"/>
      <c r="EE190" s="342"/>
      <c r="EF190" s="281"/>
      <c r="EG190" s="279"/>
      <c r="EH190" s="342"/>
      <c r="EI190" s="342"/>
      <c r="EJ190" s="342"/>
      <c r="EK190" s="281"/>
      <c r="EL190" s="281"/>
      <c r="EM190" s="342"/>
      <c r="EN190" s="342"/>
      <c r="EO190" s="342"/>
      <c r="EP190" s="281"/>
      <c r="EQ190" s="279"/>
      <c r="ER190" s="342"/>
      <c r="ES190" s="342"/>
      <c r="ET190" s="342"/>
      <c r="EU190" s="281"/>
      <c r="EW190" s="342"/>
      <c r="EX190" s="342"/>
      <c r="EY190" s="342"/>
      <c r="EZ190" s="281"/>
      <c r="FA190" s="279"/>
      <c r="FB190" s="342"/>
      <c r="FC190" s="342"/>
      <c r="FD190" s="342"/>
      <c r="FE190" s="281"/>
      <c r="FF190" s="281"/>
      <c r="FG190" s="342"/>
      <c r="FH190" s="342"/>
      <c r="FI190" s="342"/>
      <c r="FJ190" s="281"/>
      <c r="FK190" s="279"/>
      <c r="FL190" s="342"/>
      <c r="FM190" s="342"/>
      <c r="FN190" s="342"/>
      <c r="FO190" s="281"/>
      <c r="FQ190" s="342"/>
      <c r="FR190" s="342"/>
      <c r="FS190" s="342"/>
      <c r="FT190" s="281"/>
      <c r="FU190" s="279"/>
      <c r="FV190" s="342"/>
      <c r="FW190" s="342"/>
      <c r="FX190" s="342"/>
      <c r="FY190" s="281"/>
      <c r="FZ190" s="281"/>
      <c r="GA190" s="342"/>
      <c r="GB190" s="342"/>
      <c r="GC190" s="342"/>
      <c r="GD190" s="281"/>
      <c r="GE190" s="279"/>
      <c r="GF190" s="342"/>
      <c r="GG190" s="342"/>
      <c r="GH190" s="342"/>
      <c r="GI190" s="281"/>
      <c r="GK190" s="342"/>
      <c r="GL190" s="342"/>
      <c r="GM190" s="342"/>
      <c r="GN190" s="281"/>
      <c r="GO190" s="279"/>
      <c r="GP190" s="342"/>
      <c r="GQ190" s="342"/>
      <c r="GR190" s="342"/>
      <c r="GS190" s="281"/>
      <c r="GT190" s="281"/>
      <c r="GU190" s="342"/>
      <c r="GV190" s="342"/>
      <c r="GW190" s="342"/>
      <c r="GX190" s="281"/>
    </row>
    <row r="191" customFormat="false" ht="15" hidden="true" customHeight="true" outlineLevel="0" collapsed="false">
      <c r="C191" s="342"/>
      <c r="D191" s="342"/>
      <c r="E191" s="342"/>
      <c r="F191" s="298"/>
      <c r="H191" s="342"/>
      <c r="I191" s="342"/>
      <c r="J191" s="342"/>
      <c r="K191" s="298"/>
      <c r="M191" s="342"/>
      <c r="N191" s="342"/>
      <c r="O191" s="342"/>
      <c r="P191" s="298"/>
      <c r="Q191" s="296"/>
      <c r="R191" s="342"/>
      <c r="S191" s="342"/>
      <c r="T191" s="342"/>
      <c r="U191" s="298"/>
      <c r="V191" s="298"/>
      <c r="W191" s="342"/>
      <c r="X191" s="342"/>
      <c r="Y191" s="342"/>
      <c r="Z191" s="298"/>
      <c r="AA191" s="296"/>
      <c r="AB191" s="342"/>
      <c r="AC191" s="342"/>
      <c r="AD191" s="342"/>
      <c r="AE191" s="298"/>
      <c r="AG191" s="342"/>
      <c r="AH191" s="342"/>
      <c r="AI191" s="342"/>
      <c r="AJ191" s="298"/>
      <c r="AK191" s="296"/>
      <c r="AL191" s="342"/>
      <c r="AM191" s="342"/>
      <c r="AN191" s="342"/>
      <c r="AO191" s="298"/>
      <c r="AP191" s="298"/>
      <c r="AQ191" s="342"/>
      <c r="AR191" s="342"/>
      <c r="AS191" s="342"/>
      <c r="AT191" s="298"/>
      <c r="AU191" s="296"/>
      <c r="AV191" s="342"/>
      <c r="AW191" s="342"/>
      <c r="AX191" s="342"/>
      <c r="AY191" s="298"/>
      <c r="BA191" s="342"/>
      <c r="BB191" s="342"/>
      <c r="BC191" s="342"/>
      <c r="BD191" s="298"/>
      <c r="BE191" s="296"/>
      <c r="BF191" s="342"/>
      <c r="BG191" s="342"/>
      <c r="BH191" s="342"/>
      <c r="BI191" s="298"/>
      <c r="BJ191" s="298"/>
      <c r="BK191" s="342"/>
      <c r="BL191" s="342"/>
      <c r="BM191" s="342"/>
      <c r="BN191" s="298"/>
      <c r="BO191" s="296"/>
      <c r="BP191" s="342"/>
      <c r="BQ191" s="342"/>
      <c r="BR191" s="342"/>
      <c r="BS191" s="298"/>
      <c r="BU191" s="342"/>
      <c r="BV191" s="342"/>
      <c r="BW191" s="342"/>
      <c r="BX191" s="298"/>
      <c r="BY191" s="296"/>
      <c r="BZ191" s="342"/>
      <c r="CA191" s="342"/>
      <c r="CB191" s="342"/>
      <c r="CC191" s="298"/>
      <c r="CD191" s="298"/>
      <c r="CE191" s="342"/>
      <c r="CF191" s="342"/>
      <c r="CG191" s="342"/>
      <c r="CH191" s="298"/>
      <c r="CI191" s="296"/>
      <c r="CJ191" s="342"/>
      <c r="CK191" s="342"/>
      <c r="CL191" s="342"/>
      <c r="CM191" s="298"/>
      <c r="CO191" s="342"/>
      <c r="CP191" s="342"/>
      <c r="CQ191" s="342"/>
      <c r="CR191" s="298"/>
      <c r="CS191" s="296"/>
      <c r="CT191" s="342"/>
      <c r="CU191" s="342"/>
      <c r="CV191" s="342"/>
      <c r="CW191" s="298"/>
      <c r="CX191" s="298"/>
      <c r="CY191" s="342"/>
      <c r="CZ191" s="342"/>
      <c r="DA191" s="342"/>
      <c r="DB191" s="298"/>
      <c r="DC191" s="296"/>
      <c r="DD191" s="342"/>
      <c r="DE191" s="342"/>
      <c r="DF191" s="342"/>
      <c r="DG191" s="298"/>
      <c r="DI191" s="342"/>
      <c r="DJ191" s="342"/>
      <c r="DK191" s="342"/>
      <c r="DL191" s="298"/>
      <c r="DM191" s="296"/>
      <c r="DN191" s="342"/>
      <c r="DO191" s="342"/>
      <c r="DP191" s="342"/>
      <c r="DQ191" s="298"/>
      <c r="DR191" s="298"/>
      <c r="DS191" s="342"/>
      <c r="DT191" s="342"/>
      <c r="DU191" s="342"/>
      <c r="DV191" s="298"/>
      <c r="DW191" s="296"/>
      <c r="DX191" s="342"/>
      <c r="DY191" s="342"/>
      <c r="DZ191" s="342"/>
      <c r="EA191" s="298"/>
      <c r="EC191" s="342"/>
      <c r="ED191" s="342"/>
      <c r="EE191" s="342"/>
      <c r="EF191" s="298"/>
      <c r="EG191" s="296"/>
      <c r="EH191" s="342"/>
      <c r="EI191" s="342"/>
      <c r="EJ191" s="342"/>
      <c r="EK191" s="298"/>
      <c r="EL191" s="298"/>
      <c r="EM191" s="342"/>
      <c r="EN191" s="342"/>
      <c r="EO191" s="342"/>
      <c r="EP191" s="298"/>
      <c r="EQ191" s="296"/>
      <c r="ER191" s="342"/>
      <c r="ES191" s="342"/>
      <c r="ET191" s="342"/>
      <c r="EU191" s="298"/>
      <c r="EW191" s="342"/>
      <c r="EX191" s="342"/>
      <c r="EY191" s="342"/>
      <c r="EZ191" s="298"/>
      <c r="FA191" s="296"/>
      <c r="FB191" s="342"/>
      <c r="FC191" s="342"/>
      <c r="FD191" s="342"/>
      <c r="FE191" s="298"/>
      <c r="FF191" s="298"/>
      <c r="FG191" s="342"/>
      <c r="FH191" s="342"/>
      <c r="FI191" s="342"/>
      <c r="FJ191" s="298"/>
      <c r="FK191" s="296"/>
      <c r="FL191" s="342"/>
      <c r="FM191" s="342"/>
      <c r="FN191" s="342"/>
      <c r="FO191" s="298"/>
      <c r="FQ191" s="342"/>
      <c r="FR191" s="342"/>
      <c r="FS191" s="342"/>
      <c r="FT191" s="298"/>
      <c r="FU191" s="296"/>
      <c r="FV191" s="342"/>
      <c r="FW191" s="342"/>
      <c r="FX191" s="342"/>
      <c r="FY191" s="298"/>
      <c r="FZ191" s="298"/>
      <c r="GA191" s="342"/>
      <c r="GB191" s="342"/>
      <c r="GC191" s="342"/>
      <c r="GD191" s="298"/>
      <c r="GE191" s="296"/>
      <c r="GF191" s="342"/>
      <c r="GG191" s="342"/>
      <c r="GH191" s="342"/>
      <c r="GI191" s="298"/>
      <c r="GK191" s="342"/>
      <c r="GL191" s="342"/>
      <c r="GM191" s="342"/>
      <c r="GN191" s="298"/>
      <c r="GO191" s="296"/>
      <c r="GP191" s="342"/>
      <c r="GQ191" s="342"/>
      <c r="GR191" s="342"/>
      <c r="GS191" s="298"/>
      <c r="GT191" s="298"/>
      <c r="GU191" s="342"/>
      <c r="GV191" s="342"/>
      <c r="GW191" s="342"/>
      <c r="GX191" s="298"/>
    </row>
    <row r="193" customFormat="false" ht="15" hidden="true" customHeight="true" outlineLevel="0" collapsed="false">
      <c r="C193" s="344"/>
      <c r="D193" s="344"/>
      <c r="E193" s="344"/>
      <c r="F193" s="344"/>
      <c r="H193" s="344"/>
      <c r="I193" s="344"/>
      <c r="J193" s="344"/>
      <c r="K193" s="344"/>
      <c r="M193" s="344"/>
      <c r="N193" s="344"/>
      <c r="O193" s="344"/>
      <c r="P193" s="344"/>
      <c r="Q193" s="345"/>
      <c r="R193" s="344"/>
      <c r="S193" s="344"/>
      <c r="T193" s="344"/>
      <c r="U193" s="344"/>
      <c r="V193" s="342"/>
      <c r="W193" s="344"/>
      <c r="X193" s="344"/>
      <c r="Y193" s="344"/>
      <c r="Z193" s="344"/>
      <c r="AA193" s="345"/>
      <c r="AB193" s="344"/>
      <c r="AC193" s="344"/>
      <c r="AD193" s="344"/>
      <c r="AE193" s="344"/>
      <c r="AG193" s="344"/>
      <c r="AH193" s="344"/>
      <c r="AI193" s="344"/>
      <c r="AJ193" s="344"/>
      <c r="AK193" s="345"/>
      <c r="AL193" s="344"/>
      <c r="AM193" s="344"/>
      <c r="AN193" s="344"/>
      <c r="AO193" s="344"/>
      <c r="AP193" s="342"/>
      <c r="AQ193" s="344"/>
      <c r="AR193" s="344"/>
      <c r="AS193" s="344"/>
      <c r="AT193" s="344"/>
      <c r="AU193" s="345"/>
      <c r="AV193" s="344"/>
      <c r="AW193" s="344"/>
      <c r="AX193" s="344"/>
      <c r="AY193" s="344"/>
      <c r="BA193" s="344"/>
      <c r="BB193" s="344"/>
      <c r="BC193" s="344"/>
      <c r="BD193" s="344"/>
      <c r="BE193" s="345"/>
      <c r="BF193" s="344"/>
      <c r="BG193" s="344"/>
      <c r="BH193" s="344"/>
      <c r="BI193" s="344"/>
      <c r="BJ193" s="342"/>
      <c r="BK193" s="344"/>
      <c r="BL193" s="344"/>
      <c r="BM193" s="344"/>
      <c r="BN193" s="344"/>
      <c r="BO193" s="345"/>
      <c r="BP193" s="344"/>
      <c r="BQ193" s="344"/>
      <c r="BR193" s="344"/>
      <c r="BS193" s="344"/>
      <c r="BU193" s="344"/>
      <c r="BV193" s="344"/>
      <c r="BW193" s="344"/>
      <c r="BX193" s="344"/>
      <c r="BY193" s="345"/>
      <c r="BZ193" s="344"/>
      <c r="CA193" s="344"/>
      <c r="CB193" s="344"/>
      <c r="CC193" s="344"/>
      <c r="CD193" s="342"/>
      <c r="CE193" s="344"/>
      <c r="CF193" s="344"/>
      <c r="CG193" s="344"/>
      <c r="CH193" s="344"/>
      <c r="CI193" s="345"/>
      <c r="CJ193" s="344"/>
      <c r="CK193" s="344"/>
      <c r="CL193" s="344"/>
      <c r="CM193" s="344"/>
      <c r="CO193" s="344"/>
      <c r="CP193" s="344"/>
      <c r="CQ193" s="344"/>
      <c r="CR193" s="344"/>
      <c r="CS193" s="345"/>
      <c r="CT193" s="344"/>
      <c r="CU193" s="344"/>
      <c r="CV193" s="344"/>
      <c r="CW193" s="344"/>
      <c r="CX193" s="342"/>
      <c r="CY193" s="344"/>
      <c r="CZ193" s="344"/>
      <c r="DA193" s="344"/>
      <c r="DB193" s="344"/>
      <c r="DC193" s="345"/>
      <c r="DD193" s="344"/>
      <c r="DE193" s="344"/>
      <c r="DF193" s="344"/>
      <c r="DG193" s="344"/>
      <c r="DI193" s="344"/>
      <c r="DJ193" s="344"/>
      <c r="DK193" s="344"/>
      <c r="DL193" s="344"/>
      <c r="DM193" s="345"/>
      <c r="DN193" s="344"/>
      <c r="DO193" s="344"/>
      <c r="DP193" s="344"/>
      <c r="DQ193" s="344"/>
      <c r="DR193" s="342"/>
      <c r="DS193" s="344"/>
      <c r="DT193" s="344"/>
      <c r="DU193" s="344"/>
      <c r="DV193" s="344"/>
      <c r="DW193" s="345"/>
      <c r="DX193" s="344"/>
      <c r="DY193" s="344"/>
      <c r="DZ193" s="344"/>
      <c r="EA193" s="344"/>
      <c r="EC193" s="344"/>
      <c r="ED193" s="344"/>
      <c r="EE193" s="344"/>
      <c r="EF193" s="344"/>
      <c r="EG193" s="345"/>
      <c r="EH193" s="344"/>
      <c r="EI193" s="344"/>
      <c r="EJ193" s="344"/>
      <c r="EK193" s="344"/>
      <c r="EL193" s="342"/>
      <c r="EM193" s="344"/>
      <c r="EN193" s="344"/>
      <c r="EO193" s="344"/>
      <c r="EP193" s="344"/>
      <c r="EQ193" s="345"/>
      <c r="ER193" s="344"/>
      <c r="ES193" s="344"/>
      <c r="ET193" s="344"/>
      <c r="EU193" s="344"/>
      <c r="EW193" s="344"/>
      <c r="EX193" s="344"/>
      <c r="EY193" s="344"/>
      <c r="EZ193" s="344"/>
      <c r="FA193" s="345"/>
      <c r="FB193" s="344"/>
      <c r="FC193" s="344"/>
      <c r="FD193" s="344"/>
      <c r="FE193" s="344"/>
      <c r="FF193" s="342"/>
      <c r="FG193" s="344"/>
      <c r="FH193" s="344"/>
      <c r="FI193" s="344"/>
      <c r="FJ193" s="344"/>
      <c r="FK193" s="345"/>
      <c r="FL193" s="344"/>
      <c r="FM193" s="344"/>
      <c r="FN193" s="344"/>
      <c r="FO193" s="344"/>
      <c r="FQ193" s="344"/>
      <c r="FR193" s="344"/>
      <c r="FS193" s="344"/>
      <c r="FT193" s="344"/>
      <c r="FU193" s="345"/>
      <c r="FV193" s="344"/>
      <c r="FW193" s="344"/>
      <c r="FX193" s="344"/>
      <c r="FY193" s="344"/>
      <c r="FZ193" s="342"/>
      <c r="GA193" s="344"/>
      <c r="GB193" s="344"/>
      <c r="GC193" s="344"/>
      <c r="GD193" s="344"/>
      <c r="GE193" s="345"/>
      <c r="GF193" s="344"/>
      <c r="GG193" s="344"/>
      <c r="GH193" s="344"/>
      <c r="GI193" s="344"/>
      <c r="GK193" s="344"/>
      <c r="GL193" s="344"/>
      <c r="GM193" s="344"/>
      <c r="GN193" s="344"/>
      <c r="GO193" s="345"/>
      <c r="GP193" s="344"/>
      <c r="GQ193" s="344"/>
      <c r="GR193" s="344"/>
      <c r="GS193" s="344"/>
      <c r="GT193" s="342"/>
      <c r="GU193" s="344"/>
      <c r="GV193" s="344"/>
      <c r="GW193" s="344"/>
      <c r="GX193" s="344"/>
    </row>
    <row r="194" customFormat="false" ht="15" hidden="true" customHeight="true" outlineLevel="0" collapsed="false">
      <c r="C194" s="342"/>
      <c r="D194" s="342"/>
      <c r="E194" s="342"/>
      <c r="H194" s="342"/>
      <c r="I194" s="342"/>
      <c r="J194" s="342"/>
      <c r="M194" s="342"/>
      <c r="N194" s="342"/>
      <c r="O194" s="342"/>
      <c r="R194" s="342"/>
      <c r="S194" s="342"/>
      <c r="T194" s="342"/>
      <c r="W194" s="342"/>
      <c r="X194" s="342"/>
      <c r="Y194" s="342"/>
      <c r="AB194" s="342"/>
      <c r="AC194" s="342"/>
      <c r="AD194" s="342"/>
      <c r="AG194" s="342"/>
      <c r="AH194" s="342"/>
      <c r="AI194" s="342"/>
      <c r="AL194" s="342"/>
      <c r="AM194" s="342"/>
      <c r="AN194" s="342"/>
      <c r="AQ194" s="342"/>
      <c r="AR194" s="342"/>
      <c r="AS194" s="342"/>
      <c r="AV194" s="342"/>
      <c r="AW194" s="342"/>
      <c r="AX194" s="342"/>
      <c r="BA194" s="342"/>
      <c r="BB194" s="342"/>
      <c r="BC194" s="342"/>
      <c r="BF194" s="342"/>
      <c r="BG194" s="342"/>
      <c r="BH194" s="342"/>
      <c r="BK194" s="342"/>
      <c r="BL194" s="342"/>
      <c r="BM194" s="342"/>
      <c r="BP194" s="342"/>
      <c r="BQ194" s="342"/>
      <c r="BR194" s="342"/>
      <c r="BU194" s="342"/>
      <c r="BV194" s="342"/>
      <c r="BW194" s="342"/>
      <c r="BZ194" s="342"/>
      <c r="CA194" s="342"/>
      <c r="CB194" s="342"/>
      <c r="CE194" s="342"/>
      <c r="CF194" s="342"/>
      <c r="CG194" s="342"/>
      <c r="CJ194" s="342"/>
      <c r="CK194" s="342"/>
      <c r="CL194" s="342"/>
      <c r="CO194" s="342"/>
      <c r="CP194" s="342"/>
      <c r="CQ194" s="342"/>
      <c r="CT194" s="342"/>
      <c r="CU194" s="342"/>
      <c r="CV194" s="342"/>
      <c r="CY194" s="342"/>
      <c r="CZ194" s="342"/>
      <c r="DA194" s="342"/>
      <c r="DD194" s="342"/>
      <c r="DE194" s="342"/>
      <c r="DF194" s="342"/>
      <c r="DI194" s="342"/>
      <c r="DJ194" s="342"/>
      <c r="DK194" s="342"/>
      <c r="DN194" s="342"/>
      <c r="DO194" s="342"/>
      <c r="DP194" s="342"/>
      <c r="DS194" s="342"/>
      <c r="DT194" s="342"/>
      <c r="DU194" s="342"/>
      <c r="DX194" s="342"/>
      <c r="DY194" s="342"/>
      <c r="DZ194" s="342"/>
      <c r="EC194" s="342"/>
      <c r="ED194" s="342"/>
      <c r="EE194" s="342"/>
      <c r="EH194" s="342"/>
      <c r="EI194" s="342"/>
      <c r="EJ194" s="342"/>
      <c r="EM194" s="342"/>
      <c r="EN194" s="342"/>
      <c r="EO194" s="342"/>
      <c r="ER194" s="342"/>
      <c r="ES194" s="342"/>
      <c r="ET194" s="342"/>
      <c r="EW194" s="342"/>
      <c r="EX194" s="342"/>
      <c r="EY194" s="342"/>
      <c r="FB194" s="342"/>
      <c r="FC194" s="342"/>
      <c r="FD194" s="342"/>
      <c r="FG194" s="342"/>
      <c r="FH194" s="342"/>
      <c r="FI194" s="342"/>
      <c r="FL194" s="342"/>
      <c r="FM194" s="342"/>
      <c r="FN194" s="342"/>
      <c r="FQ194" s="342"/>
      <c r="FR194" s="342"/>
      <c r="FS194" s="342"/>
      <c r="FV194" s="342"/>
      <c r="FW194" s="342"/>
      <c r="FX194" s="342"/>
      <c r="GA194" s="342"/>
      <c r="GB194" s="342"/>
      <c r="GC194" s="342"/>
      <c r="GF194" s="342"/>
      <c r="GG194" s="342"/>
      <c r="GH194" s="342"/>
      <c r="GK194" s="342"/>
      <c r="GL194" s="342"/>
      <c r="GM194" s="342"/>
      <c r="GP194" s="342"/>
      <c r="GQ194" s="342"/>
      <c r="GR194" s="342"/>
      <c r="GU194" s="342"/>
      <c r="GV194" s="342"/>
      <c r="GW194" s="342"/>
    </row>
    <row r="195" customFormat="false" ht="15" hidden="true" customHeight="true" outlineLevel="0" collapsed="false">
      <c r="C195" s="342"/>
      <c r="D195" s="342"/>
      <c r="E195" s="342"/>
      <c r="H195" s="342"/>
      <c r="I195" s="342"/>
      <c r="J195" s="342"/>
      <c r="M195" s="342"/>
      <c r="N195" s="342"/>
      <c r="O195" s="342"/>
      <c r="R195" s="342"/>
      <c r="S195" s="342"/>
      <c r="T195" s="342"/>
      <c r="W195" s="342"/>
      <c r="X195" s="342"/>
      <c r="Y195" s="342"/>
      <c r="AB195" s="342"/>
      <c r="AC195" s="342"/>
      <c r="AD195" s="342"/>
      <c r="AG195" s="342"/>
      <c r="AH195" s="342"/>
      <c r="AI195" s="342"/>
      <c r="AL195" s="342"/>
      <c r="AM195" s="342"/>
      <c r="AN195" s="342"/>
      <c r="AQ195" s="342"/>
      <c r="AR195" s="342"/>
      <c r="AS195" s="342"/>
      <c r="AV195" s="342"/>
      <c r="AW195" s="342"/>
      <c r="AX195" s="342"/>
      <c r="BA195" s="342"/>
      <c r="BB195" s="342"/>
      <c r="BC195" s="342"/>
      <c r="BF195" s="342"/>
      <c r="BG195" s="342"/>
      <c r="BH195" s="342"/>
      <c r="BK195" s="342"/>
      <c r="BL195" s="342"/>
      <c r="BM195" s="342"/>
      <c r="BP195" s="342"/>
      <c r="BQ195" s="342"/>
      <c r="BR195" s="342"/>
      <c r="BU195" s="342"/>
      <c r="BV195" s="342"/>
      <c r="BW195" s="342"/>
      <c r="BZ195" s="342"/>
      <c r="CA195" s="342"/>
      <c r="CB195" s="342"/>
      <c r="CE195" s="342"/>
      <c r="CF195" s="342"/>
      <c r="CG195" s="342"/>
      <c r="CJ195" s="342"/>
      <c r="CK195" s="342"/>
      <c r="CL195" s="342"/>
      <c r="CO195" s="342"/>
      <c r="CP195" s="342"/>
      <c r="CQ195" s="342"/>
      <c r="CT195" s="342"/>
      <c r="CU195" s="342"/>
      <c r="CV195" s="342"/>
      <c r="CY195" s="342"/>
      <c r="CZ195" s="342"/>
      <c r="DA195" s="342"/>
      <c r="DD195" s="342"/>
      <c r="DE195" s="342"/>
      <c r="DF195" s="342"/>
      <c r="DI195" s="342"/>
      <c r="DJ195" s="342"/>
      <c r="DK195" s="342"/>
      <c r="DN195" s="342"/>
      <c r="DO195" s="342"/>
      <c r="DP195" s="342"/>
      <c r="DS195" s="342"/>
      <c r="DT195" s="342"/>
      <c r="DU195" s="342"/>
      <c r="DX195" s="342"/>
      <c r="DY195" s="342"/>
      <c r="DZ195" s="342"/>
      <c r="EC195" s="342"/>
      <c r="ED195" s="342"/>
      <c r="EE195" s="342"/>
      <c r="EH195" s="342"/>
      <c r="EI195" s="342"/>
      <c r="EJ195" s="342"/>
      <c r="EM195" s="342"/>
      <c r="EN195" s="342"/>
      <c r="EO195" s="342"/>
      <c r="ER195" s="342"/>
      <c r="ES195" s="342"/>
      <c r="ET195" s="342"/>
      <c r="EW195" s="342"/>
      <c r="EX195" s="342"/>
      <c r="EY195" s="342"/>
      <c r="FB195" s="342"/>
      <c r="FC195" s="342"/>
      <c r="FD195" s="342"/>
      <c r="FG195" s="342"/>
      <c r="FH195" s="342"/>
      <c r="FI195" s="342"/>
      <c r="FL195" s="342"/>
      <c r="FM195" s="342"/>
      <c r="FN195" s="342"/>
      <c r="FQ195" s="342"/>
      <c r="FR195" s="342"/>
      <c r="FS195" s="342"/>
      <c r="FV195" s="342"/>
      <c r="FW195" s="342"/>
      <c r="FX195" s="342"/>
      <c r="GA195" s="342"/>
      <c r="GB195" s="342"/>
      <c r="GC195" s="342"/>
      <c r="GF195" s="342"/>
      <c r="GG195" s="342"/>
      <c r="GH195" s="342"/>
      <c r="GK195" s="342"/>
      <c r="GL195" s="342"/>
      <c r="GM195" s="342"/>
      <c r="GP195" s="342"/>
      <c r="GQ195" s="342"/>
      <c r="GR195" s="342"/>
      <c r="GU195" s="342"/>
      <c r="GV195" s="342"/>
      <c r="GW195" s="342"/>
    </row>
    <row r="196" customFormat="false" ht="15" hidden="true" customHeight="true" outlineLevel="0" collapsed="false">
      <c r="C196" s="342"/>
      <c r="D196" s="342"/>
      <c r="E196" s="342"/>
      <c r="H196" s="342"/>
      <c r="I196" s="342"/>
      <c r="J196" s="342"/>
      <c r="M196" s="342"/>
      <c r="N196" s="342"/>
      <c r="O196" s="342"/>
      <c r="R196" s="342"/>
      <c r="S196" s="342"/>
      <c r="T196" s="342"/>
      <c r="W196" s="342"/>
      <c r="X196" s="342"/>
      <c r="Y196" s="342"/>
      <c r="AB196" s="342"/>
      <c r="AC196" s="342"/>
      <c r="AD196" s="342"/>
      <c r="AG196" s="342"/>
      <c r="AH196" s="342"/>
      <c r="AI196" s="342"/>
      <c r="AL196" s="342"/>
      <c r="AM196" s="342"/>
      <c r="AN196" s="342"/>
      <c r="AQ196" s="342"/>
      <c r="AR196" s="342"/>
      <c r="AS196" s="342"/>
      <c r="AV196" s="342"/>
      <c r="AW196" s="342"/>
      <c r="AX196" s="342"/>
      <c r="BA196" s="342"/>
      <c r="BB196" s="342"/>
      <c r="BC196" s="342"/>
      <c r="BF196" s="342"/>
      <c r="BG196" s="342"/>
      <c r="BH196" s="342"/>
      <c r="BK196" s="342"/>
      <c r="BL196" s="342"/>
      <c r="BM196" s="342"/>
      <c r="BP196" s="342"/>
      <c r="BQ196" s="342"/>
      <c r="BR196" s="342"/>
      <c r="BU196" s="342"/>
      <c r="BV196" s="342"/>
      <c r="BW196" s="342"/>
      <c r="BZ196" s="342"/>
      <c r="CA196" s="342"/>
      <c r="CB196" s="342"/>
      <c r="CE196" s="342"/>
      <c r="CF196" s="342"/>
      <c r="CG196" s="342"/>
      <c r="CJ196" s="342"/>
      <c r="CK196" s="342"/>
      <c r="CL196" s="342"/>
      <c r="CO196" s="342"/>
      <c r="CP196" s="342"/>
      <c r="CQ196" s="342"/>
      <c r="CT196" s="342"/>
      <c r="CU196" s="342"/>
      <c r="CV196" s="342"/>
      <c r="CY196" s="342"/>
      <c r="CZ196" s="342"/>
      <c r="DA196" s="342"/>
      <c r="DD196" s="342"/>
      <c r="DE196" s="342"/>
      <c r="DF196" s="342"/>
      <c r="DI196" s="342"/>
      <c r="DJ196" s="342"/>
      <c r="DK196" s="342"/>
      <c r="DN196" s="342"/>
      <c r="DO196" s="342"/>
      <c r="DP196" s="342"/>
      <c r="DS196" s="342"/>
      <c r="DT196" s="342"/>
      <c r="DU196" s="342"/>
      <c r="DX196" s="342"/>
      <c r="DY196" s="342"/>
      <c r="DZ196" s="342"/>
      <c r="EC196" s="342"/>
      <c r="ED196" s="342"/>
      <c r="EE196" s="342"/>
      <c r="EH196" s="342"/>
      <c r="EI196" s="342"/>
      <c r="EJ196" s="342"/>
      <c r="EM196" s="342"/>
      <c r="EN196" s="342"/>
      <c r="EO196" s="342"/>
      <c r="ER196" s="342"/>
      <c r="ES196" s="342"/>
      <c r="ET196" s="342"/>
      <c r="EW196" s="342"/>
      <c r="EX196" s="342"/>
      <c r="EY196" s="342"/>
      <c r="FB196" s="342"/>
      <c r="FC196" s="342"/>
      <c r="FD196" s="342"/>
      <c r="FG196" s="342"/>
      <c r="FH196" s="342"/>
      <c r="FI196" s="342"/>
      <c r="FL196" s="342"/>
      <c r="FM196" s="342"/>
      <c r="FN196" s="342"/>
      <c r="FQ196" s="342"/>
      <c r="FR196" s="342"/>
      <c r="FS196" s="342"/>
      <c r="FV196" s="342"/>
      <c r="FW196" s="342"/>
      <c r="FX196" s="342"/>
      <c r="GA196" s="342"/>
      <c r="GB196" s="342"/>
      <c r="GC196" s="342"/>
      <c r="GF196" s="342"/>
      <c r="GG196" s="342"/>
      <c r="GH196" s="342"/>
      <c r="GK196" s="342"/>
      <c r="GL196" s="342"/>
      <c r="GM196" s="342"/>
      <c r="GP196" s="342"/>
      <c r="GQ196" s="342"/>
      <c r="GR196" s="342"/>
      <c r="GU196" s="342"/>
      <c r="GV196" s="342"/>
      <c r="GW196" s="342"/>
    </row>
    <row r="197" customFormat="false" ht="21" hidden="true" customHeight="true" outlineLevel="0" collapsed="false">
      <c r="C197" s="342"/>
      <c r="D197" s="342"/>
      <c r="E197" s="342"/>
      <c r="F197" s="281"/>
      <c r="H197" s="342"/>
      <c r="I197" s="342"/>
      <c r="J197" s="342"/>
      <c r="K197" s="281"/>
      <c r="M197" s="342"/>
      <c r="N197" s="342"/>
      <c r="O197" s="342"/>
      <c r="P197" s="281"/>
      <c r="Q197" s="279"/>
      <c r="R197" s="342"/>
      <c r="S197" s="342"/>
      <c r="T197" s="342"/>
      <c r="U197" s="281"/>
      <c r="V197" s="281"/>
      <c r="W197" s="342"/>
      <c r="X197" s="342"/>
      <c r="Y197" s="342"/>
      <c r="Z197" s="281"/>
      <c r="AA197" s="279"/>
      <c r="AB197" s="342"/>
      <c r="AC197" s="342"/>
      <c r="AD197" s="342"/>
      <c r="AE197" s="281"/>
      <c r="AG197" s="342"/>
      <c r="AH197" s="342"/>
      <c r="AI197" s="342"/>
      <c r="AJ197" s="281"/>
      <c r="AK197" s="279"/>
      <c r="AL197" s="342"/>
      <c r="AM197" s="342"/>
      <c r="AN197" s="342"/>
      <c r="AO197" s="281"/>
      <c r="AP197" s="281"/>
      <c r="AQ197" s="342"/>
      <c r="AR197" s="342"/>
      <c r="AS197" s="342"/>
      <c r="AT197" s="281"/>
      <c r="AU197" s="279"/>
      <c r="AV197" s="342"/>
      <c r="AW197" s="342"/>
      <c r="AX197" s="342"/>
      <c r="AY197" s="281"/>
      <c r="BA197" s="342"/>
      <c r="BB197" s="342"/>
      <c r="BC197" s="342"/>
      <c r="BD197" s="281"/>
      <c r="BE197" s="279"/>
      <c r="BF197" s="342"/>
      <c r="BG197" s="342"/>
      <c r="BH197" s="342"/>
      <c r="BI197" s="281"/>
      <c r="BJ197" s="281"/>
      <c r="BK197" s="342"/>
      <c r="BL197" s="342"/>
      <c r="BM197" s="342"/>
      <c r="BN197" s="281"/>
      <c r="BO197" s="279"/>
      <c r="BP197" s="342"/>
      <c r="BQ197" s="342"/>
      <c r="BR197" s="342"/>
      <c r="BS197" s="281"/>
      <c r="BU197" s="342"/>
      <c r="BV197" s="342"/>
      <c r="BW197" s="342"/>
      <c r="BX197" s="281"/>
      <c r="BY197" s="279"/>
      <c r="BZ197" s="342"/>
      <c r="CA197" s="342"/>
      <c r="CB197" s="342"/>
      <c r="CC197" s="281"/>
      <c r="CD197" s="281"/>
      <c r="CE197" s="342"/>
      <c r="CF197" s="342"/>
      <c r="CG197" s="342"/>
      <c r="CH197" s="281"/>
      <c r="CI197" s="279"/>
      <c r="CJ197" s="342"/>
      <c r="CK197" s="342"/>
      <c r="CL197" s="342"/>
      <c r="CM197" s="281"/>
      <c r="CO197" s="342"/>
      <c r="CP197" s="342"/>
      <c r="CQ197" s="342"/>
      <c r="CR197" s="281"/>
      <c r="CS197" s="279"/>
      <c r="CT197" s="342"/>
      <c r="CU197" s="342"/>
      <c r="CV197" s="342"/>
      <c r="CW197" s="281"/>
      <c r="CX197" s="281"/>
      <c r="CY197" s="342"/>
      <c r="CZ197" s="342"/>
      <c r="DA197" s="342"/>
      <c r="DB197" s="281"/>
      <c r="DC197" s="279"/>
      <c r="DD197" s="342"/>
      <c r="DE197" s="342"/>
      <c r="DF197" s="342"/>
      <c r="DG197" s="281"/>
      <c r="DI197" s="342"/>
      <c r="DJ197" s="342"/>
      <c r="DK197" s="342"/>
      <c r="DL197" s="281"/>
      <c r="DM197" s="279"/>
      <c r="DN197" s="342"/>
      <c r="DO197" s="342"/>
      <c r="DP197" s="342"/>
      <c r="DQ197" s="281"/>
      <c r="DR197" s="281"/>
      <c r="DS197" s="342"/>
      <c r="DT197" s="342"/>
      <c r="DU197" s="342"/>
      <c r="DV197" s="281"/>
      <c r="DW197" s="279"/>
      <c r="DX197" s="342"/>
      <c r="DY197" s="342"/>
      <c r="DZ197" s="342"/>
      <c r="EA197" s="281"/>
      <c r="EC197" s="342"/>
      <c r="ED197" s="342"/>
      <c r="EE197" s="342"/>
      <c r="EF197" s="281"/>
      <c r="EG197" s="279"/>
      <c r="EH197" s="342"/>
      <c r="EI197" s="342"/>
      <c r="EJ197" s="342"/>
      <c r="EK197" s="281"/>
      <c r="EL197" s="281"/>
      <c r="EM197" s="342"/>
      <c r="EN197" s="342"/>
      <c r="EO197" s="342"/>
      <c r="EP197" s="281"/>
      <c r="EQ197" s="279"/>
      <c r="ER197" s="342"/>
      <c r="ES197" s="342"/>
      <c r="ET197" s="342"/>
      <c r="EU197" s="281"/>
      <c r="EW197" s="342"/>
      <c r="EX197" s="342"/>
      <c r="EY197" s="342"/>
      <c r="EZ197" s="281"/>
      <c r="FA197" s="279"/>
      <c r="FB197" s="342"/>
      <c r="FC197" s="342"/>
      <c r="FD197" s="342"/>
      <c r="FE197" s="281"/>
      <c r="FF197" s="281"/>
      <c r="FG197" s="342"/>
      <c r="FH197" s="342"/>
      <c r="FI197" s="342"/>
      <c r="FJ197" s="281"/>
      <c r="FK197" s="279"/>
      <c r="FL197" s="342"/>
      <c r="FM197" s="342"/>
      <c r="FN197" s="342"/>
      <c r="FO197" s="281"/>
      <c r="FQ197" s="342"/>
      <c r="FR197" s="342"/>
      <c r="FS197" s="342"/>
      <c r="FT197" s="281"/>
      <c r="FU197" s="279"/>
      <c r="FV197" s="342"/>
      <c r="FW197" s="342"/>
      <c r="FX197" s="342"/>
      <c r="FY197" s="281"/>
      <c r="FZ197" s="281"/>
      <c r="GA197" s="342"/>
      <c r="GB197" s="342"/>
      <c r="GC197" s="342"/>
      <c r="GD197" s="281"/>
      <c r="GE197" s="279"/>
      <c r="GF197" s="342"/>
      <c r="GG197" s="342"/>
      <c r="GH197" s="342"/>
      <c r="GI197" s="281"/>
      <c r="GK197" s="342"/>
      <c r="GL197" s="342"/>
      <c r="GM197" s="342"/>
      <c r="GN197" s="281"/>
      <c r="GO197" s="279"/>
      <c r="GP197" s="342"/>
      <c r="GQ197" s="342"/>
      <c r="GR197" s="342"/>
      <c r="GS197" s="281"/>
      <c r="GT197" s="281"/>
      <c r="GU197" s="342"/>
      <c r="GV197" s="342"/>
      <c r="GW197" s="342"/>
      <c r="GX197" s="281"/>
    </row>
    <row r="198" customFormat="false" ht="15" hidden="true" customHeight="true" outlineLevel="0" collapsed="false">
      <c r="C198" s="342"/>
      <c r="D198" s="342"/>
      <c r="E198" s="342"/>
      <c r="F198" s="298"/>
      <c r="H198" s="342"/>
      <c r="I198" s="342"/>
      <c r="J198" s="342"/>
      <c r="K198" s="298"/>
      <c r="M198" s="342"/>
      <c r="N198" s="342"/>
      <c r="O198" s="342"/>
      <c r="P198" s="298"/>
      <c r="Q198" s="296"/>
      <c r="R198" s="342"/>
      <c r="S198" s="342"/>
      <c r="T198" s="342"/>
      <c r="U198" s="298"/>
      <c r="V198" s="298"/>
      <c r="W198" s="342"/>
      <c r="X198" s="342"/>
      <c r="Y198" s="342"/>
      <c r="Z198" s="298"/>
      <c r="AA198" s="296"/>
      <c r="AB198" s="342"/>
      <c r="AC198" s="342"/>
      <c r="AD198" s="342"/>
      <c r="AE198" s="298"/>
      <c r="AG198" s="342"/>
      <c r="AH198" s="342"/>
      <c r="AI198" s="342"/>
      <c r="AJ198" s="298"/>
      <c r="AK198" s="296"/>
      <c r="AL198" s="342"/>
      <c r="AM198" s="342"/>
      <c r="AN198" s="342"/>
      <c r="AO198" s="298"/>
      <c r="AP198" s="298"/>
      <c r="AQ198" s="342"/>
      <c r="AR198" s="342"/>
      <c r="AS198" s="342"/>
      <c r="AT198" s="298"/>
      <c r="AU198" s="296"/>
      <c r="AV198" s="342"/>
      <c r="AW198" s="342"/>
      <c r="AX198" s="342"/>
      <c r="AY198" s="298"/>
      <c r="BA198" s="342"/>
      <c r="BB198" s="342"/>
      <c r="BC198" s="342"/>
      <c r="BD198" s="298"/>
      <c r="BE198" s="296"/>
      <c r="BF198" s="342"/>
      <c r="BG198" s="342"/>
      <c r="BH198" s="342"/>
      <c r="BI198" s="298"/>
      <c r="BJ198" s="298"/>
      <c r="BK198" s="342"/>
      <c r="BL198" s="342"/>
      <c r="BM198" s="342"/>
      <c r="BN198" s="298"/>
      <c r="BO198" s="296"/>
      <c r="BP198" s="342"/>
      <c r="BQ198" s="342"/>
      <c r="BR198" s="342"/>
      <c r="BS198" s="298"/>
      <c r="BU198" s="342"/>
      <c r="BV198" s="342"/>
      <c r="BW198" s="342"/>
      <c r="BX198" s="298"/>
      <c r="BY198" s="296"/>
      <c r="BZ198" s="342"/>
      <c r="CA198" s="342"/>
      <c r="CB198" s="342"/>
      <c r="CC198" s="298"/>
      <c r="CD198" s="298"/>
      <c r="CE198" s="342"/>
      <c r="CF198" s="342"/>
      <c r="CG198" s="342"/>
      <c r="CH198" s="298"/>
      <c r="CI198" s="296"/>
      <c r="CJ198" s="342"/>
      <c r="CK198" s="342"/>
      <c r="CL198" s="342"/>
      <c r="CM198" s="298"/>
      <c r="CO198" s="342"/>
      <c r="CP198" s="342"/>
      <c r="CQ198" s="342"/>
      <c r="CR198" s="298"/>
      <c r="CS198" s="296"/>
      <c r="CT198" s="342"/>
      <c r="CU198" s="342"/>
      <c r="CV198" s="342"/>
      <c r="CW198" s="298"/>
      <c r="CX198" s="298"/>
      <c r="CY198" s="342"/>
      <c r="CZ198" s="342"/>
      <c r="DA198" s="342"/>
      <c r="DB198" s="298"/>
      <c r="DC198" s="296"/>
      <c r="DD198" s="342"/>
      <c r="DE198" s="342"/>
      <c r="DF198" s="342"/>
      <c r="DG198" s="298"/>
      <c r="DI198" s="342"/>
      <c r="DJ198" s="342"/>
      <c r="DK198" s="342"/>
      <c r="DL198" s="298"/>
      <c r="DM198" s="296"/>
      <c r="DN198" s="342"/>
      <c r="DO198" s="342"/>
      <c r="DP198" s="342"/>
      <c r="DQ198" s="298"/>
      <c r="DR198" s="298"/>
      <c r="DS198" s="342"/>
      <c r="DT198" s="342"/>
      <c r="DU198" s="342"/>
      <c r="DV198" s="298"/>
      <c r="DW198" s="296"/>
      <c r="DX198" s="342"/>
      <c r="DY198" s="342"/>
      <c r="DZ198" s="342"/>
      <c r="EA198" s="298"/>
      <c r="EC198" s="342"/>
      <c r="ED198" s="342"/>
      <c r="EE198" s="342"/>
      <c r="EF198" s="298"/>
      <c r="EG198" s="296"/>
      <c r="EH198" s="342"/>
      <c r="EI198" s="342"/>
      <c r="EJ198" s="342"/>
      <c r="EK198" s="298"/>
      <c r="EL198" s="298"/>
      <c r="EM198" s="342"/>
      <c r="EN198" s="342"/>
      <c r="EO198" s="342"/>
      <c r="EP198" s="298"/>
      <c r="EQ198" s="296"/>
      <c r="ER198" s="342"/>
      <c r="ES198" s="342"/>
      <c r="ET198" s="342"/>
      <c r="EU198" s="298"/>
      <c r="EW198" s="342"/>
      <c r="EX198" s="342"/>
      <c r="EY198" s="342"/>
      <c r="EZ198" s="298"/>
      <c r="FA198" s="296"/>
      <c r="FB198" s="342"/>
      <c r="FC198" s="342"/>
      <c r="FD198" s="342"/>
      <c r="FE198" s="298"/>
      <c r="FF198" s="298"/>
      <c r="FG198" s="342"/>
      <c r="FH198" s="342"/>
      <c r="FI198" s="342"/>
      <c r="FJ198" s="298"/>
      <c r="FK198" s="296"/>
      <c r="FL198" s="342"/>
      <c r="FM198" s="342"/>
      <c r="FN198" s="342"/>
      <c r="FO198" s="298"/>
      <c r="FQ198" s="342"/>
      <c r="FR198" s="342"/>
      <c r="FS198" s="342"/>
      <c r="FT198" s="298"/>
      <c r="FU198" s="296"/>
      <c r="FV198" s="342"/>
      <c r="FW198" s="342"/>
      <c r="FX198" s="342"/>
      <c r="FY198" s="298"/>
      <c r="FZ198" s="298"/>
      <c r="GA198" s="342"/>
      <c r="GB198" s="342"/>
      <c r="GC198" s="342"/>
      <c r="GD198" s="298"/>
      <c r="GE198" s="296"/>
      <c r="GF198" s="342"/>
      <c r="GG198" s="342"/>
      <c r="GH198" s="342"/>
      <c r="GI198" s="298"/>
      <c r="GK198" s="342"/>
      <c r="GL198" s="342"/>
      <c r="GM198" s="342"/>
      <c r="GN198" s="298"/>
      <c r="GO198" s="296"/>
      <c r="GP198" s="342"/>
      <c r="GQ198" s="342"/>
      <c r="GR198" s="342"/>
      <c r="GS198" s="298"/>
      <c r="GT198" s="298"/>
      <c r="GU198" s="342"/>
      <c r="GV198" s="342"/>
      <c r="GW198" s="342"/>
      <c r="GX198" s="298"/>
    </row>
    <row r="200" customFormat="false" ht="15" hidden="true" customHeight="true" outlineLevel="0" collapsed="false">
      <c r="C200" s="344"/>
      <c r="D200" s="344"/>
      <c r="E200" s="344"/>
      <c r="F200" s="344"/>
      <c r="H200" s="344"/>
      <c r="I200" s="344"/>
      <c r="J200" s="344"/>
      <c r="K200" s="344"/>
      <c r="M200" s="344"/>
      <c r="N200" s="344"/>
      <c r="O200" s="344"/>
      <c r="P200" s="344"/>
      <c r="Q200" s="345"/>
      <c r="R200" s="344"/>
      <c r="S200" s="344"/>
      <c r="T200" s="344"/>
      <c r="U200" s="344"/>
      <c r="V200" s="342"/>
      <c r="W200" s="344"/>
      <c r="X200" s="344"/>
      <c r="Y200" s="344"/>
      <c r="Z200" s="344"/>
      <c r="AA200" s="345"/>
      <c r="AB200" s="344"/>
      <c r="AC200" s="344"/>
      <c r="AD200" s="344"/>
      <c r="AE200" s="344"/>
      <c r="AG200" s="344"/>
      <c r="AH200" s="344"/>
      <c r="AI200" s="344"/>
      <c r="AJ200" s="344"/>
      <c r="AK200" s="345"/>
      <c r="AL200" s="344"/>
      <c r="AM200" s="344"/>
      <c r="AN200" s="344"/>
      <c r="AO200" s="344"/>
      <c r="AP200" s="342"/>
      <c r="AQ200" s="344"/>
      <c r="AR200" s="344"/>
      <c r="AS200" s="344"/>
      <c r="AT200" s="344"/>
      <c r="AU200" s="345"/>
      <c r="AV200" s="344"/>
      <c r="AW200" s="344"/>
      <c r="AX200" s="344"/>
      <c r="AY200" s="344"/>
      <c r="BA200" s="344"/>
      <c r="BB200" s="344"/>
      <c r="BC200" s="344"/>
      <c r="BD200" s="344"/>
      <c r="BE200" s="345"/>
      <c r="BF200" s="344"/>
      <c r="BG200" s="344"/>
      <c r="BH200" s="344"/>
      <c r="BI200" s="344"/>
      <c r="BJ200" s="342"/>
      <c r="BK200" s="344"/>
      <c r="BL200" s="344"/>
      <c r="BM200" s="344"/>
      <c r="BN200" s="344"/>
      <c r="BO200" s="345"/>
      <c r="BP200" s="344"/>
      <c r="BQ200" s="344"/>
      <c r="BR200" s="344"/>
      <c r="BS200" s="344"/>
      <c r="BU200" s="344"/>
      <c r="BV200" s="344"/>
      <c r="BW200" s="344"/>
      <c r="BX200" s="344"/>
      <c r="BY200" s="345"/>
      <c r="BZ200" s="344"/>
      <c r="CA200" s="344"/>
      <c r="CB200" s="344"/>
      <c r="CC200" s="344"/>
      <c r="CD200" s="342"/>
      <c r="CE200" s="344"/>
      <c r="CF200" s="344"/>
      <c r="CG200" s="344"/>
      <c r="CH200" s="344"/>
      <c r="CI200" s="345"/>
      <c r="CJ200" s="344"/>
      <c r="CK200" s="344"/>
      <c r="CL200" s="344"/>
      <c r="CM200" s="344"/>
      <c r="CO200" s="344"/>
      <c r="CP200" s="344"/>
      <c r="CQ200" s="344"/>
      <c r="CR200" s="344"/>
      <c r="CS200" s="345"/>
      <c r="CT200" s="344"/>
      <c r="CU200" s="344"/>
      <c r="CV200" s="344"/>
      <c r="CW200" s="344"/>
      <c r="CX200" s="342"/>
      <c r="CY200" s="344"/>
      <c r="CZ200" s="344"/>
      <c r="DA200" s="344"/>
      <c r="DB200" s="344"/>
      <c r="DC200" s="345"/>
      <c r="DD200" s="344"/>
      <c r="DE200" s="344"/>
      <c r="DF200" s="344"/>
      <c r="DG200" s="344"/>
      <c r="DI200" s="344"/>
      <c r="DJ200" s="344"/>
      <c r="DK200" s="344"/>
      <c r="DL200" s="344"/>
      <c r="DM200" s="345"/>
      <c r="DN200" s="344"/>
      <c r="DO200" s="344"/>
      <c r="DP200" s="344"/>
      <c r="DQ200" s="344"/>
      <c r="DR200" s="342"/>
      <c r="DS200" s="344"/>
      <c r="DT200" s="344"/>
      <c r="DU200" s="344"/>
      <c r="DV200" s="344"/>
      <c r="DW200" s="345"/>
      <c r="DX200" s="344"/>
      <c r="DY200" s="344"/>
      <c r="DZ200" s="344"/>
      <c r="EA200" s="344"/>
      <c r="EC200" s="344"/>
      <c r="ED200" s="344"/>
      <c r="EE200" s="344"/>
      <c r="EF200" s="344"/>
      <c r="EG200" s="345"/>
      <c r="EH200" s="344"/>
      <c r="EI200" s="344"/>
      <c r="EJ200" s="344"/>
      <c r="EK200" s="344"/>
      <c r="EL200" s="342"/>
      <c r="EM200" s="344"/>
      <c r="EN200" s="344"/>
      <c r="EO200" s="344"/>
      <c r="EP200" s="344"/>
      <c r="EQ200" s="345"/>
      <c r="ER200" s="344"/>
      <c r="ES200" s="344"/>
      <c r="ET200" s="344"/>
      <c r="EU200" s="344"/>
      <c r="EW200" s="344"/>
      <c r="EX200" s="344"/>
      <c r="EY200" s="344"/>
      <c r="EZ200" s="344"/>
      <c r="FA200" s="345"/>
      <c r="FB200" s="344"/>
      <c r="FC200" s="344"/>
      <c r="FD200" s="344"/>
      <c r="FE200" s="344"/>
      <c r="FF200" s="342"/>
      <c r="FG200" s="344"/>
      <c r="FH200" s="344"/>
      <c r="FI200" s="344"/>
      <c r="FJ200" s="344"/>
      <c r="FK200" s="345"/>
      <c r="FL200" s="344"/>
      <c r="FM200" s="344"/>
      <c r="FN200" s="344"/>
      <c r="FO200" s="344"/>
      <c r="FQ200" s="344"/>
      <c r="FR200" s="344"/>
      <c r="FS200" s="344"/>
      <c r="FT200" s="344"/>
      <c r="FU200" s="345"/>
      <c r="FV200" s="344"/>
      <c r="FW200" s="344"/>
      <c r="FX200" s="344"/>
      <c r="FY200" s="344"/>
      <c r="FZ200" s="342"/>
      <c r="GA200" s="344"/>
      <c r="GB200" s="344"/>
      <c r="GC200" s="344"/>
      <c r="GD200" s="344"/>
      <c r="GE200" s="345"/>
      <c r="GF200" s="344"/>
      <c r="GG200" s="344"/>
      <c r="GH200" s="344"/>
      <c r="GI200" s="344"/>
      <c r="GK200" s="344"/>
      <c r="GL200" s="344"/>
      <c r="GM200" s="344"/>
      <c r="GN200" s="344"/>
      <c r="GO200" s="345"/>
      <c r="GP200" s="344"/>
      <c r="GQ200" s="344"/>
      <c r="GR200" s="344"/>
      <c r="GS200" s="344"/>
      <c r="GT200" s="342"/>
      <c r="GU200" s="344"/>
      <c r="GV200" s="344"/>
      <c r="GW200" s="344"/>
      <c r="GX200" s="344"/>
    </row>
    <row r="201" customFormat="false" ht="15" hidden="true" customHeight="true" outlineLevel="0" collapsed="false">
      <c r="C201" s="342"/>
      <c r="D201" s="342"/>
      <c r="E201" s="342"/>
      <c r="H201" s="342"/>
      <c r="I201" s="342"/>
      <c r="J201" s="342"/>
      <c r="M201" s="342"/>
      <c r="N201" s="342"/>
      <c r="O201" s="342"/>
      <c r="R201" s="342"/>
      <c r="S201" s="342"/>
      <c r="T201" s="342"/>
      <c r="W201" s="342"/>
      <c r="X201" s="342"/>
      <c r="Y201" s="342"/>
      <c r="AB201" s="342"/>
      <c r="AC201" s="342"/>
      <c r="AD201" s="342"/>
      <c r="AG201" s="342"/>
      <c r="AH201" s="342"/>
      <c r="AI201" s="342"/>
      <c r="AL201" s="342"/>
      <c r="AM201" s="342"/>
      <c r="AN201" s="342"/>
      <c r="AQ201" s="342"/>
      <c r="AR201" s="342"/>
      <c r="AS201" s="342"/>
      <c r="AV201" s="342"/>
      <c r="AW201" s="342"/>
      <c r="AX201" s="342"/>
      <c r="BA201" s="342"/>
      <c r="BB201" s="342"/>
      <c r="BC201" s="342"/>
      <c r="BF201" s="342"/>
      <c r="BG201" s="342"/>
      <c r="BH201" s="342"/>
      <c r="BK201" s="342"/>
      <c r="BL201" s="342"/>
      <c r="BM201" s="342"/>
      <c r="BP201" s="342"/>
      <c r="BQ201" s="342"/>
      <c r="BR201" s="342"/>
      <c r="BU201" s="342"/>
      <c r="BV201" s="342"/>
      <c r="BW201" s="342"/>
      <c r="BZ201" s="342"/>
      <c r="CA201" s="342"/>
      <c r="CB201" s="342"/>
      <c r="CE201" s="342"/>
      <c r="CF201" s="342"/>
      <c r="CG201" s="342"/>
      <c r="CJ201" s="342"/>
      <c r="CK201" s="342"/>
      <c r="CL201" s="342"/>
      <c r="CO201" s="342"/>
      <c r="CP201" s="342"/>
      <c r="CQ201" s="342"/>
      <c r="CT201" s="342"/>
      <c r="CU201" s="342"/>
      <c r="CV201" s="342"/>
      <c r="CY201" s="342"/>
      <c r="CZ201" s="342"/>
      <c r="DA201" s="342"/>
      <c r="DD201" s="342"/>
      <c r="DE201" s="342"/>
      <c r="DF201" s="342"/>
      <c r="DI201" s="342"/>
      <c r="DJ201" s="342"/>
      <c r="DK201" s="342"/>
      <c r="DN201" s="342"/>
      <c r="DO201" s="342"/>
      <c r="DP201" s="342"/>
      <c r="DS201" s="342"/>
      <c r="DT201" s="342"/>
      <c r="DU201" s="342"/>
      <c r="DX201" s="342"/>
      <c r="DY201" s="342"/>
      <c r="DZ201" s="342"/>
      <c r="EC201" s="342"/>
      <c r="ED201" s="342"/>
      <c r="EE201" s="342"/>
      <c r="EH201" s="342"/>
      <c r="EI201" s="342"/>
      <c r="EJ201" s="342"/>
      <c r="EM201" s="342"/>
      <c r="EN201" s="342"/>
      <c r="EO201" s="342"/>
      <c r="ER201" s="342"/>
      <c r="ES201" s="342"/>
      <c r="ET201" s="342"/>
      <c r="EW201" s="342"/>
      <c r="EX201" s="342"/>
      <c r="EY201" s="342"/>
      <c r="FB201" s="342"/>
      <c r="FC201" s="342"/>
      <c r="FD201" s="342"/>
      <c r="FG201" s="342"/>
      <c r="FH201" s="342"/>
      <c r="FI201" s="342"/>
      <c r="FL201" s="342"/>
      <c r="FM201" s="342"/>
      <c r="FN201" s="342"/>
      <c r="FQ201" s="342"/>
      <c r="FR201" s="342"/>
      <c r="FS201" s="342"/>
      <c r="FV201" s="342"/>
      <c r="FW201" s="342"/>
      <c r="FX201" s="342"/>
      <c r="GA201" s="342"/>
      <c r="GB201" s="342"/>
      <c r="GC201" s="342"/>
      <c r="GF201" s="342"/>
      <c r="GG201" s="342"/>
      <c r="GH201" s="342"/>
      <c r="GK201" s="342"/>
      <c r="GL201" s="342"/>
      <c r="GM201" s="342"/>
      <c r="GP201" s="342"/>
      <c r="GQ201" s="342"/>
      <c r="GR201" s="342"/>
      <c r="GU201" s="342"/>
      <c r="GV201" s="342"/>
      <c r="GW201" s="342"/>
    </row>
    <row r="202" customFormat="false" ht="15" hidden="true" customHeight="true" outlineLevel="0" collapsed="false">
      <c r="C202" s="342"/>
      <c r="D202" s="342"/>
      <c r="E202" s="342"/>
      <c r="H202" s="342"/>
      <c r="I202" s="342"/>
      <c r="J202" s="342"/>
      <c r="M202" s="342"/>
      <c r="N202" s="342"/>
      <c r="O202" s="342"/>
      <c r="R202" s="342"/>
      <c r="S202" s="342"/>
      <c r="T202" s="342"/>
      <c r="W202" s="342"/>
      <c r="X202" s="342"/>
      <c r="Y202" s="342"/>
      <c r="AB202" s="342"/>
      <c r="AC202" s="342"/>
      <c r="AD202" s="342"/>
      <c r="AG202" s="342"/>
      <c r="AH202" s="342"/>
      <c r="AI202" s="342"/>
      <c r="AL202" s="342"/>
      <c r="AM202" s="342"/>
      <c r="AN202" s="342"/>
      <c r="AQ202" s="342"/>
      <c r="AR202" s="342"/>
      <c r="AS202" s="342"/>
      <c r="AV202" s="342"/>
      <c r="AW202" s="342"/>
      <c r="AX202" s="342"/>
      <c r="BA202" s="342"/>
      <c r="BB202" s="342"/>
      <c r="BC202" s="342"/>
      <c r="BF202" s="342"/>
      <c r="BG202" s="342"/>
      <c r="BH202" s="342"/>
      <c r="BK202" s="342"/>
      <c r="BL202" s="342"/>
      <c r="BM202" s="342"/>
      <c r="BP202" s="342"/>
      <c r="BQ202" s="342"/>
      <c r="BR202" s="342"/>
      <c r="BU202" s="342"/>
      <c r="BV202" s="342"/>
      <c r="BW202" s="342"/>
      <c r="BZ202" s="342"/>
      <c r="CA202" s="342"/>
      <c r="CB202" s="342"/>
      <c r="CE202" s="342"/>
      <c r="CF202" s="342"/>
      <c r="CG202" s="342"/>
      <c r="CJ202" s="342"/>
      <c r="CK202" s="342"/>
      <c r="CL202" s="342"/>
      <c r="CO202" s="342"/>
      <c r="CP202" s="342"/>
      <c r="CQ202" s="342"/>
      <c r="CT202" s="342"/>
      <c r="CU202" s="342"/>
      <c r="CV202" s="342"/>
      <c r="CY202" s="342"/>
      <c r="CZ202" s="342"/>
      <c r="DA202" s="342"/>
      <c r="DD202" s="342"/>
      <c r="DE202" s="342"/>
      <c r="DF202" s="342"/>
      <c r="DI202" s="342"/>
      <c r="DJ202" s="342"/>
      <c r="DK202" s="342"/>
      <c r="DN202" s="342"/>
      <c r="DO202" s="342"/>
      <c r="DP202" s="342"/>
      <c r="DS202" s="342"/>
      <c r="DT202" s="342"/>
      <c r="DU202" s="342"/>
      <c r="DX202" s="342"/>
      <c r="DY202" s="342"/>
      <c r="DZ202" s="342"/>
      <c r="EC202" s="342"/>
      <c r="ED202" s="342"/>
      <c r="EE202" s="342"/>
      <c r="EH202" s="342"/>
      <c r="EI202" s="342"/>
      <c r="EJ202" s="342"/>
      <c r="EM202" s="342"/>
      <c r="EN202" s="342"/>
      <c r="EO202" s="342"/>
      <c r="ER202" s="342"/>
      <c r="ES202" s="342"/>
      <c r="ET202" s="342"/>
      <c r="EW202" s="342"/>
      <c r="EX202" s="342"/>
      <c r="EY202" s="342"/>
      <c r="FB202" s="342"/>
      <c r="FC202" s="342"/>
      <c r="FD202" s="342"/>
      <c r="FG202" s="342"/>
      <c r="FH202" s="342"/>
      <c r="FI202" s="342"/>
      <c r="FL202" s="342"/>
      <c r="FM202" s="342"/>
      <c r="FN202" s="342"/>
      <c r="FQ202" s="342"/>
      <c r="FR202" s="342"/>
      <c r="FS202" s="342"/>
      <c r="FV202" s="342"/>
      <c r="FW202" s="342"/>
      <c r="FX202" s="342"/>
      <c r="GA202" s="342"/>
      <c r="GB202" s="342"/>
      <c r="GC202" s="342"/>
      <c r="GF202" s="342"/>
      <c r="GG202" s="342"/>
      <c r="GH202" s="342"/>
      <c r="GK202" s="342"/>
      <c r="GL202" s="342"/>
      <c r="GM202" s="342"/>
      <c r="GP202" s="342"/>
      <c r="GQ202" s="342"/>
      <c r="GR202" s="342"/>
      <c r="GU202" s="342"/>
      <c r="GV202" s="342"/>
      <c r="GW202" s="342"/>
    </row>
    <row r="203" customFormat="false" ht="15" hidden="true" customHeight="true" outlineLevel="0" collapsed="false">
      <c r="C203" s="342"/>
      <c r="D203" s="342"/>
      <c r="E203" s="342"/>
      <c r="H203" s="342"/>
      <c r="I203" s="342"/>
      <c r="J203" s="342"/>
      <c r="M203" s="342"/>
      <c r="N203" s="342"/>
      <c r="O203" s="342"/>
      <c r="R203" s="342"/>
      <c r="S203" s="342"/>
      <c r="T203" s="342"/>
      <c r="W203" s="342"/>
      <c r="X203" s="342"/>
      <c r="Y203" s="342"/>
      <c r="AB203" s="342"/>
      <c r="AC203" s="342"/>
      <c r="AD203" s="342"/>
      <c r="AG203" s="342"/>
      <c r="AH203" s="342"/>
      <c r="AI203" s="342"/>
      <c r="AL203" s="342"/>
      <c r="AM203" s="342"/>
      <c r="AN203" s="342"/>
      <c r="AQ203" s="342"/>
      <c r="AR203" s="342"/>
      <c r="AS203" s="342"/>
      <c r="AV203" s="342"/>
      <c r="AW203" s="342"/>
      <c r="AX203" s="342"/>
      <c r="BA203" s="342"/>
      <c r="BB203" s="342"/>
      <c r="BC203" s="342"/>
      <c r="BF203" s="342"/>
      <c r="BG203" s="342"/>
      <c r="BH203" s="342"/>
      <c r="BK203" s="342"/>
      <c r="BL203" s="342"/>
      <c r="BM203" s="342"/>
      <c r="BP203" s="342"/>
      <c r="BQ203" s="342"/>
      <c r="BR203" s="342"/>
      <c r="BU203" s="342"/>
      <c r="BV203" s="342"/>
      <c r="BW203" s="342"/>
      <c r="BZ203" s="342"/>
      <c r="CA203" s="342"/>
      <c r="CB203" s="342"/>
      <c r="CE203" s="342"/>
      <c r="CF203" s="342"/>
      <c r="CG203" s="342"/>
      <c r="CJ203" s="342"/>
      <c r="CK203" s="342"/>
      <c r="CL203" s="342"/>
      <c r="CO203" s="342"/>
      <c r="CP203" s="342"/>
      <c r="CQ203" s="342"/>
      <c r="CT203" s="342"/>
      <c r="CU203" s="342"/>
      <c r="CV203" s="342"/>
      <c r="CY203" s="342"/>
      <c r="CZ203" s="342"/>
      <c r="DA203" s="342"/>
      <c r="DD203" s="342"/>
      <c r="DE203" s="342"/>
      <c r="DF203" s="342"/>
      <c r="DI203" s="342"/>
      <c r="DJ203" s="342"/>
      <c r="DK203" s="342"/>
      <c r="DN203" s="342"/>
      <c r="DO203" s="342"/>
      <c r="DP203" s="342"/>
      <c r="DS203" s="342"/>
      <c r="DT203" s="342"/>
      <c r="DU203" s="342"/>
      <c r="DX203" s="342"/>
      <c r="DY203" s="342"/>
      <c r="DZ203" s="342"/>
      <c r="EC203" s="342"/>
      <c r="ED203" s="342"/>
      <c r="EE203" s="342"/>
      <c r="EH203" s="342"/>
      <c r="EI203" s="342"/>
      <c r="EJ203" s="342"/>
      <c r="EM203" s="342"/>
      <c r="EN203" s="342"/>
      <c r="EO203" s="342"/>
      <c r="ER203" s="342"/>
      <c r="ES203" s="342"/>
      <c r="ET203" s="342"/>
      <c r="EW203" s="342"/>
      <c r="EX203" s="342"/>
      <c r="EY203" s="342"/>
      <c r="FB203" s="342"/>
      <c r="FC203" s="342"/>
      <c r="FD203" s="342"/>
      <c r="FG203" s="342"/>
      <c r="FH203" s="342"/>
      <c r="FI203" s="342"/>
      <c r="FL203" s="342"/>
      <c r="FM203" s="342"/>
      <c r="FN203" s="342"/>
      <c r="FQ203" s="342"/>
      <c r="FR203" s="342"/>
      <c r="FS203" s="342"/>
      <c r="FV203" s="342"/>
      <c r="FW203" s="342"/>
      <c r="FX203" s="342"/>
      <c r="GA203" s="342"/>
      <c r="GB203" s="342"/>
      <c r="GC203" s="342"/>
      <c r="GF203" s="342"/>
      <c r="GG203" s="342"/>
      <c r="GH203" s="342"/>
      <c r="GK203" s="342"/>
      <c r="GL203" s="342"/>
      <c r="GM203" s="342"/>
      <c r="GP203" s="342"/>
      <c r="GQ203" s="342"/>
      <c r="GR203" s="342"/>
      <c r="GU203" s="342"/>
      <c r="GV203" s="342"/>
      <c r="GW203" s="342"/>
    </row>
    <row r="204" customFormat="false" ht="21" hidden="true" customHeight="true" outlineLevel="0" collapsed="false">
      <c r="C204" s="342"/>
      <c r="D204" s="342"/>
      <c r="E204" s="342"/>
      <c r="F204" s="281"/>
      <c r="H204" s="342"/>
      <c r="I204" s="342"/>
      <c r="J204" s="342"/>
      <c r="K204" s="281"/>
      <c r="M204" s="342"/>
      <c r="N204" s="342"/>
      <c r="O204" s="342"/>
      <c r="P204" s="281"/>
      <c r="Q204" s="279"/>
      <c r="R204" s="342"/>
      <c r="S204" s="342"/>
      <c r="T204" s="342"/>
      <c r="U204" s="281"/>
      <c r="V204" s="281"/>
      <c r="W204" s="342"/>
      <c r="X204" s="342"/>
      <c r="Y204" s="342"/>
      <c r="Z204" s="281"/>
      <c r="AA204" s="279"/>
      <c r="AB204" s="342"/>
      <c r="AC204" s="342"/>
      <c r="AD204" s="342"/>
      <c r="AE204" s="281"/>
      <c r="AG204" s="342"/>
      <c r="AH204" s="342"/>
      <c r="AI204" s="342"/>
      <c r="AJ204" s="281"/>
      <c r="AK204" s="279"/>
      <c r="AL204" s="342"/>
      <c r="AM204" s="342"/>
      <c r="AN204" s="342"/>
      <c r="AO204" s="281"/>
      <c r="AP204" s="281"/>
      <c r="AQ204" s="342"/>
      <c r="AR204" s="342"/>
      <c r="AS204" s="342"/>
      <c r="AT204" s="281"/>
      <c r="AU204" s="279"/>
      <c r="AV204" s="342"/>
      <c r="AW204" s="342"/>
      <c r="AX204" s="342"/>
      <c r="AY204" s="281"/>
      <c r="BA204" s="342"/>
      <c r="BB204" s="342"/>
      <c r="BC204" s="342"/>
      <c r="BD204" s="281"/>
      <c r="BE204" s="279"/>
      <c r="BF204" s="342"/>
      <c r="BG204" s="342"/>
      <c r="BH204" s="342"/>
      <c r="BI204" s="281"/>
      <c r="BJ204" s="281"/>
      <c r="BK204" s="342"/>
      <c r="BL204" s="342"/>
      <c r="BM204" s="342"/>
      <c r="BN204" s="281"/>
      <c r="BO204" s="279"/>
      <c r="BP204" s="342"/>
      <c r="BQ204" s="342"/>
      <c r="BR204" s="342"/>
      <c r="BS204" s="281"/>
      <c r="BU204" s="342"/>
      <c r="BV204" s="342"/>
      <c r="BW204" s="342"/>
      <c r="BX204" s="281"/>
      <c r="BY204" s="279"/>
      <c r="BZ204" s="342"/>
      <c r="CA204" s="342"/>
      <c r="CB204" s="342"/>
      <c r="CC204" s="281"/>
      <c r="CD204" s="281"/>
      <c r="CE204" s="342"/>
      <c r="CF204" s="342"/>
      <c r="CG204" s="342"/>
      <c r="CH204" s="281"/>
      <c r="CI204" s="279"/>
      <c r="CJ204" s="342"/>
      <c r="CK204" s="342"/>
      <c r="CL204" s="342"/>
      <c r="CM204" s="281"/>
      <c r="CO204" s="342"/>
      <c r="CP204" s="342"/>
      <c r="CQ204" s="342"/>
      <c r="CR204" s="281"/>
      <c r="CS204" s="279"/>
      <c r="CT204" s="342"/>
      <c r="CU204" s="342"/>
      <c r="CV204" s="342"/>
      <c r="CW204" s="281"/>
      <c r="CX204" s="281"/>
      <c r="CY204" s="342"/>
      <c r="CZ204" s="342"/>
      <c r="DA204" s="342"/>
      <c r="DB204" s="281"/>
      <c r="DC204" s="279"/>
      <c r="DD204" s="342"/>
      <c r="DE204" s="342"/>
      <c r="DF204" s="342"/>
      <c r="DG204" s="281"/>
      <c r="DI204" s="342"/>
      <c r="DJ204" s="342"/>
      <c r="DK204" s="342"/>
      <c r="DL204" s="281"/>
      <c r="DM204" s="279"/>
      <c r="DN204" s="342"/>
      <c r="DO204" s="342"/>
      <c r="DP204" s="342"/>
      <c r="DQ204" s="281"/>
      <c r="DR204" s="281"/>
      <c r="DS204" s="342"/>
      <c r="DT204" s="342"/>
      <c r="DU204" s="342"/>
      <c r="DV204" s="281"/>
      <c r="DW204" s="279"/>
      <c r="DX204" s="342"/>
      <c r="DY204" s="342"/>
      <c r="DZ204" s="342"/>
      <c r="EA204" s="281"/>
      <c r="EC204" s="342"/>
      <c r="ED204" s="342"/>
      <c r="EE204" s="342"/>
      <c r="EF204" s="281"/>
      <c r="EG204" s="279"/>
      <c r="EH204" s="342"/>
      <c r="EI204" s="342"/>
      <c r="EJ204" s="342"/>
      <c r="EK204" s="281"/>
      <c r="EL204" s="281"/>
      <c r="EM204" s="342"/>
      <c r="EN204" s="342"/>
      <c r="EO204" s="342"/>
      <c r="EP204" s="281"/>
      <c r="EQ204" s="279"/>
      <c r="ER204" s="342"/>
      <c r="ES204" s="342"/>
      <c r="ET204" s="342"/>
      <c r="EU204" s="281"/>
      <c r="EW204" s="342"/>
      <c r="EX204" s="342"/>
      <c r="EY204" s="342"/>
      <c r="EZ204" s="281"/>
      <c r="FA204" s="279"/>
      <c r="FB204" s="342"/>
      <c r="FC204" s="342"/>
      <c r="FD204" s="342"/>
      <c r="FE204" s="281"/>
      <c r="FF204" s="281"/>
      <c r="FG204" s="342"/>
      <c r="FH204" s="342"/>
      <c r="FI204" s="342"/>
      <c r="FJ204" s="281"/>
      <c r="FK204" s="279"/>
      <c r="FL204" s="342"/>
      <c r="FM204" s="342"/>
      <c r="FN204" s="342"/>
      <c r="FO204" s="281"/>
      <c r="FQ204" s="342"/>
      <c r="FR204" s="342"/>
      <c r="FS204" s="342"/>
      <c r="FT204" s="281"/>
      <c r="FU204" s="279"/>
      <c r="FV204" s="342"/>
      <c r="FW204" s="342"/>
      <c r="FX204" s="342"/>
      <c r="FY204" s="281"/>
      <c r="FZ204" s="281"/>
      <c r="GA204" s="342"/>
      <c r="GB204" s="342"/>
      <c r="GC204" s="342"/>
      <c r="GD204" s="281"/>
      <c r="GE204" s="279"/>
      <c r="GF204" s="342"/>
      <c r="GG204" s="342"/>
      <c r="GH204" s="342"/>
      <c r="GI204" s="281"/>
      <c r="GK204" s="342"/>
      <c r="GL204" s="342"/>
      <c r="GM204" s="342"/>
      <c r="GN204" s="281"/>
      <c r="GO204" s="279"/>
      <c r="GP204" s="342"/>
      <c r="GQ204" s="342"/>
      <c r="GR204" s="342"/>
      <c r="GS204" s="281"/>
      <c r="GT204" s="281"/>
      <c r="GU204" s="342"/>
      <c r="GV204" s="342"/>
      <c r="GW204" s="342"/>
      <c r="GX204" s="281"/>
    </row>
    <row r="205" customFormat="false" ht="15" hidden="true" customHeight="true" outlineLevel="0" collapsed="false">
      <c r="C205" s="342"/>
      <c r="D205" s="342"/>
      <c r="E205" s="342"/>
      <c r="F205" s="298"/>
      <c r="H205" s="342"/>
      <c r="I205" s="342"/>
      <c r="J205" s="342"/>
      <c r="K205" s="298"/>
      <c r="M205" s="342"/>
      <c r="N205" s="342"/>
      <c r="O205" s="342"/>
      <c r="P205" s="298"/>
      <c r="Q205" s="296"/>
      <c r="R205" s="342"/>
      <c r="S205" s="342"/>
      <c r="T205" s="342"/>
      <c r="U205" s="298"/>
      <c r="V205" s="298"/>
      <c r="W205" s="342"/>
      <c r="X205" s="342"/>
      <c r="Y205" s="342"/>
      <c r="Z205" s="298"/>
      <c r="AA205" s="296"/>
      <c r="AB205" s="342"/>
      <c r="AC205" s="342"/>
      <c r="AD205" s="342"/>
      <c r="AE205" s="298"/>
      <c r="AG205" s="342"/>
      <c r="AH205" s="342"/>
      <c r="AI205" s="342"/>
      <c r="AJ205" s="298"/>
      <c r="AK205" s="296"/>
      <c r="AL205" s="342"/>
      <c r="AM205" s="342"/>
      <c r="AN205" s="342"/>
      <c r="AO205" s="298"/>
      <c r="AP205" s="298"/>
      <c r="AQ205" s="342"/>
      <c r="AR205" s="342"/>
      <c r="AS205" s="342"/>
      <c r="AT205" s="298"/>
      <c r="AU205" s="296"/>
      <c r="AV205" s="342"/>
      <c r="AW205" s="342"/>
      <c r="AX205" s="342"/>
      <c r="AY205" s="298"/>
      <c r="BA205" s="342"/>
      <c r="BB205" s="342"/>
      <c r="BC205" s="342"/>
      <c r="BD205" s="298"/>
      <c r="BE205" s="296"/>
      <c r="BF205" s="342"/>
      <c r="BG205" s="342"/>
      <c r="BH205" s="342"/>
      <c r="BI205" s="298"/>
      <c r="BJ205" s="298"/>
      <c r="BK205" s="342"/>
      <c r="BL205" s="342"/>
      <c r="BM205" s="342"/>
      <c r="BN205" s="298"/>
      <c r="BO205" s="296"/>
      <c r="BP205" s="342"/>
      <c r="BQ205" s="342"/>
      <c r="BR205" s="342"/>
      <c r="BS205" s="298"/>
      <c r="BU205" s="342"/>
      <c r="BV205" s="342"/>
      <c r="BW205" s="342"/>
      <c r="BX205" s="298"/>
      <c r="BY205" s="296"/>
      <c r="BZ205" s="342"/>
      <c r="CA205" s="342"/>
      <c r="CB205" s="342"/>
      <c r="CC205" s="298"/>
      <c r="CD205" s="298"/>
      <c r="CE205" s="342"/>
      <c r="CF205" s="342"/>
      <c r="CG205" s="342"/>
      <c r="CH205" s="298"/>
      <c r="CI205" s="296"/>
      <c r="CJ205" s="342"/>
      <c r="CK205" s="342"/>
      <c r="CL205" s="342"/>
      <c r="CM205" s="298"/>
      <c r="CO205" s="342"/>
      <c r="CP205" s="342"/>
      <c r="CQ205" s="342"/>
      <c r="CR205" s="298"/>
      <c r="CS205" s="296"/>
      <c r="CT205" s="342"/>
      <c r="CU205" s="342"/>
      <c r="CV205" s="342"/>
      <c r="CW205" s="298"/>
      <c r="CX205" s="298"/>
      <c r="CY205" s="342"/>
      <c r="CZ205" s="342"/>
      <c r="DA205" s="342"/>
      <c r="DB205" s="298"/>
      <c r="DC205" s="296"/>
      <c r="DD205" s="342"/>
      <c r="DE205" s="342"/>
      <c r="DF205" s="342"/>
      <c r="DG205" s="298"/>
      <c r="DI205" s="342"/>
      <c r="DJ205" s="342"/>
      <c r="DK205" s="342"/>
      <c r="DL205" s="298"/>
      <c r="DM205" s="296"/>
      <c r="DN205" s="342"/>
      <c r="DO205" s="342"/>
      <c r="DP205" s="342"/>
      <c r="DQ205" s="298"/>
      <c r="DR205" s="298"/>
      <c r="DS205" s="342"/>
      <c r="DT205" s="342"/>
      <c r="DU205" s="342"/>
      <c r="DV205" s="298"/>
      <c r="DW205" s="296"/>
      <c r="DX205" s="342"/>
      <c r="DY205" s="342"/>
      <c r="DZ205" s="342"/>
      <c r="EA205" s="298"/>
      <c r="EC205" s="342"/>
      <c r="ED205" s="342"/>
      <c r="EE205" s="342"/>
      <c r="EF205" s="298"/>
      <c r="EG205" s="296"/>
      <c r="EH205" s="342"/>
      <c r="EI205" s="342"/>
      <c r="EJ205" s="342"/>
      <c r="EK205" s="298"/>
      <c r="EL205" s="298"/>
      <c r="EM205" s="342"/>
      <c r="EN205" s="342"/>
      <c r="EO205" s="342"/>
      <c r="EP205" s="298"/>
      <c r="EQ205" s="296"/>
      <c r="ER205" s="342"/>
      <c r="ES205" s="342"/>
      <c r="ET205" s="342"/>
      <c r="EU205" s="298"/>
      <c r="EW205" s="342"/>
      <c r="EX205" s="342"/>
      <c r="EY205" s="342"/>
      <c r="EZ205" s="298"/>
      <c r="FA205" s="296"/>
      <c r="FB205" s="342"/>
      <c r="FC205" s="342"/>
      <c r="FD205" s="342"/>
      <c r="FE205" s="298"/>
      <c r="FF205" s="298"/>
      <c r="FG205" s="342"/>
      <c r="FH205" s="342"/>
      <c r="FI205" s="342"/>
      <c r="FJ205" s="298"/>
      <c r="FK205" s="296"/>
      <c r="FL205" s="342"/>
      <c r="FM205" s="342"/>
      <c r="FN205" s="342"/>
      <c r="FO205" s="298"/>
      <c r="FQ205" s="342"/>
      <c r="FR205" s="342"/>
      <c r="FS205" s="342"/>
      <c r="FT205" s="298"/>
      <c r="FU205" s="296"/>
      <c r="FV205" s="342"/>
      <c r="FW205" s="342"/>
      <c r="FX205" s="342"/>
      <c r="FY205" s="298"/>
      <c r="FZ205" s="298"/>
      <c r="GA205" s="342"/>
      <c r="GB205" s="342"/>
      <c r="GC205" s="342"/>
      <c r="GD205" s="298"/>
      <c r="GE205" s="296"/>
      <c r="GF205" s="342"/>
      <c r="GG205" s="342"/>
      <c r="GH205" s="342"/>
      <c r="GI205" s="298"/>
      <c r="GK205" s="342"/>
      <c r="GL205" s="342"/>
      <c r="GM205" s="342"/>
      <c r="GN205" s="298"/>
      <c r="GO205" s="296"/>
      <c r="GP205" s="342"/>
      <c r="GQ205" s="342"/>
      <c r="GR205" s="342"/>
      <c r="GS205" s="298"/>
      <c r="GT205" s="298"/>
      <c r="GU205" s="342"/>
      <c r="GV205" s="342"/>
      <c r="GW205" s="342"/>
      <c r="GX205" s="298"/>
    </row>
    <row r="207" customFormat="false" ht="15" hidden="true" customHeight="true" outlineLevel="0" collapsed="false">
      <c r="C207" s="344"/>
      <c r="D207" s="344"/>
      <c r="E207" s="344"/>
      <c r="F207" s="344"/>
      <c r="H207" s="344"/>
      <c r="I207" s="344"/>
      <c r="J207" s="344"/>
      <c r="K207" s="344"/>
      <c r="M207" s="344"/>
      <c r="N207" s="344"/>
      <c r="O207" s="344"/>
      <c r="P207" s="344"/>
      <c r="Q207" s="345"/>
      <c r="R207" s="344"/>
      <c r="S207" s="344"/>
      <c r="T207" s="344"/>
      <c r="U207" s="344"/>
      <c r="V207" s="342"/>
      <c r="W207" s="344"/>
      <c r="X207" s="344"/>
      <c r="Y207" s="344"/>
      <c r="Z207" s="344"/>
      <c r="AA207" s="345"/>
      <c r="AB207" s="344"/>
      <c r="AC207" s="344"/>
      <c r="AD207" s="344"/>
      <c r="AE207" s="344"/>
      <c r="AG207" s="344"/>
      <c r="AH207" s="344"/>
      <c r="AI207" s="344"/>
      <c r="AJ207" s="344"/>
      <c r="AK207" s="345"/>
      <c r="AL207" s="344"/>
      <c r="AM207" s="344"/>
      <c r="AN207" s="344"/>
      <c r="AO207" s="344"/>
      <c r="AP207" s="342"/>
      <c r="AQ207" s="344"/>
      <c r="AR207" s="344"/>
      <c r="AS207" s="344"/>
      <c r="AT207" s="344"/>
      <c r="AU207" s="345"/>
      <c r="AV207" s="344"/>
      <c r="AW207" s="344"/>
      <c r="AX207" s="344"/>
      <c r="AY207" s="344"/>
      <c r="BA207" s="344"/>
      <c r="BB207" s="344"/>
      <c r="BC207" s="344"/>
      <c r="BD207" s="344"/>
      <c r="BE207" s="345"/>
      <c r="BF207" s="344"/>
      <c r="BG207" s="344"/>
      <c r="BH207" s="344"/>
      <c r="BI207" s="344"/>
      <c r="BJ207" s="342"/>
      <c r="BK207" s="344"/>
      <c r="BL207" s="344"/>
      <c r="BM207" s="344"/>
      <c r="BN207" s="344"/>
      <c r="BO207" s="345"/>
      <c r="BP207" s="344"/>
      <c r="BQ207" s="344"/>
      <c r="BR207" s="344"/>
      <c r="BS207" s="344"/>
      <c r="BU207" s="344"/>
      <c r="BV207" s="344"/>
      <c r="BW207" s="344"/>
      <c r="BX207" s="344"/>
      <c r="BY207" s="345"/>
      <c r="BZ207" s="344"/>
      <c r="CA207" s="344"/>
      <c r="CB207" s="344"/>
      <c r="CC207" s="344"/>
      <c r="CD207" s="342"/>
      <c r="CE207" s="344"/>
      <c r="CF207" s="344"/>
      <c r="CG207" s="344"/>
      <c r="CH207" s="344"/>
      <c r="CI207" s="345"/>
      <c r="CJ207" s="344"/>
      <c r="CK207" s="344"/>
      <c r="CL207" s="344"/>
      <c r="CM207" s="344"/>
      <c r="CO207" s="344"/>
      <c r="CP207" s="344"/>
      <c r="CQ207" s="344"/>
      <c r="CR207" s="344"/>
      <c r="CS207" s="345"/>
      <c r="CT207" s="344"/>
      <c r="CU207" s="344"/>
      <c r="CV207" s="344"/>
      <c r="CW207" s="344"/>
      <c r="CX207" s="342"/>
      <c r="CY207" s="344"/>
      <c r="CZ207" s="344"/>
      <c r="DA207" s="344"/>
      <c r="DB207" s="344"/>
      <c r="DC207" s="345"/>
      <c r="DD207" s="344"/>
      <c r="DE207" s="344"/>
      <c r="DF207" s="344"/>
      <c r="DG207" s="344"/>
      <c r="DI207" s="344"/>
      <c r="DJ207" s="344"/>
      <c r="DK207" s="344"/>
      <c r="DL207" s="344"/>
      <c r="DM207" s="345"/>
      <c r="DN207" s="344"/>
      <c r="DO207" s="344"/>
      <c r="DP207" s="344"/>
      <c r="DQ207" s="344"/>
      <c r="DR207" s="342"/>
      <c r="DS207" s="344"/>
      <c r="DT207" s="344"/>
      <c r="DU207" s="344"/>
      <c r="DV207" s="344"/>
      <c r="DW207" s="345"/>
      <c r="DX207" s="344"/>
      <c r="DY207" s="344"/>
      <c r="DZ207" s="344"/>
      <c r="EA207" s="344"/>
      <c r="EC207" s="344"/>
      <c r="ED207" s="344"/>
      <c r="EE207" s="344"/>
      <c r="EF207" s="344"/>
      <c r="EG207" s="345"/>
      <c r="EH207" s="344"/>
      <c r="EI207" s="344"/>
      <c r="EJ207" s="344"/>
      <c r="EK207" s="344"/>
      <c r="EL207" s="342"/>
      <c r="EM207" s="344"/>
      <c r="EN207" s="344"/>
      <c r="EO207" s="344"/>
      <c r="EP207" s="344"/>
      <c r="EQ207" s="345"/>
      <c r="ER207" s="344"/>
      <c r="ES207" s="344"/>
      <c r="ET207" s="344"/>
      <c r="EU207" s="344"/>
      <c r="EW207" s="344"/>
      <c r="EX207" s="344"/>
      <c r="EY207" s="344"/>
      <c r="EZ207" s="344"/>
      <c r="FA207" s="345"/>
      <c r="FB207" s="344"/>
      <c r="FC207" s="344"/>
      <c r="FD207" s="344"/>
      <c r="FE207" s="344"/>
      <c r="FF207" s="342"/>
      <c r="FG207" s="344"/>
      <c r="FH207" s="344"/>
      <c r="FI207" s="344"/>
      <c r="FJ207" s="344"/>
      <c r="FK207" s="345"/>
      <c r="FL207" s="344"/>
      <c r="FM207" s="344"/>
      <c r="FN207" s="344"/>
      <c r="FO207" s="344"/>
      <c r="FQ207" s="344"/>
      <c r="FR207" s="344"/>
      <c r="FS207" s="344"/>
      <c r="FT207" s="344"/>
      <c r="FU207" s="345"/>
      <c r="FV207" s="344"/>
      <c r="FW207" s="344"/>
      <c r="FX207" s="344"/>
      <c r="FY207" s="344"/>
      <c r="FZ207" s="342"/>
      <c r="GA207" s="344"/>
      <c r="GB207" s="344"/>
      <c r="GC207" s="344"/>
      <c r="GD207" s="344"/>
      <c r="GE207" s="345"/>
      <c r="GF207" s="344"/>
      <c r="GG207" s="344"/>
      <c r="GH207" s="344"/>
      <c r="GI207" s="344"/>
      <c r="GK207" s="344"/>
      <c r="GL207" s="344"/>
      <c r="GM207" s="344"/>
      <c r="GN207" s="344"/>
      <c r="GO207" s="345"/>
      <c r="GP207" s="344"/>
      <c r="GQ207" s="344"/>
      <c r="GR207" s="344"/>
      <c r="GS207" s="344"/>
      <c r="GT207" s="342"/>
      <c r="GU207" s="344"/>
      <c r="GV207" s="344"/>
      <c r="GW207" s="344"/>
      <c r="GX207" s="344"/>
    </row>
    <row r="208" customFormat="false" ht="15" hidden="true" customHeight="true" outlineLevel="0" collapsed="false">
      <c r="C208" s="342"/>
      <c r="D208" s="342"/>
      <c r="E208" s="342"/>
      <c r="H208" s="342"/>
      <c r="I208" s="342"/>
      <c r="J208" s="342"/>
      <c r="M208" s="342"/>
      <c r="N208" s="342"/>
      <c r="O208" s="342"/>
      <c r="R208" s="342"/>
      <c r="S208" s="342"/>
      <c r="T208" s="342"/>
      <c r="W208" s="342"/>
      <c r="X208" s="342"/>
      <c r="Y208" s="342"/>
      <c r="AB208" s="342"/>
      <c r="AC208" s="342"/>
      <c r="AD208" s="342"/>
      <c r="AG208" s="342"/>
      <c r="AH208" s="342"/>
      <c r="AI208" s="342"/>
      <c r="AL208" s="342"/>
      <c r="AM208" s="342"/>
      <c r="AN208" s="342"/>
      <c r="AQ208" s="342"/>
      <c r="AR208" s="342"/>
      <c r="AS208" s="342"/>
      <c r="AV208" s="342"/>
      <c r="AW208" s="342"/>
      <c r="AX208" s="342"/>
      <c r="BA208" s="342"/>
      <c r="BB208" s="342"/>
      <c r="BC208" s="342"/>
      <c r="BF208" s="342"/>
      <c r="BG208" s="342"/>
      <c r="BH208" s="342"/>
      <c r="BK208" s="342"/>
      <c r="BL208" s="342"/>
      <c r="BM208" s="342"/>
      <c r="BP208" s="342"/>
      <c r="BQ208" s="342"/>
      <c r="BR208" s="342"/>
      <c r="BU208" s="342"/>
      <c r="BV208" s="342"/>
      <c r="BW208" s="342"/>
      <c r="BZ208" s="342"/>
      <c r="CA208" s="342"/>
      <c r="CB208" s="342"/>
      <c r="CE208" s="342"/>
      <c r="CF208" s="342"/>
      <c r="CG208" s="342"/>
      <c r="CJ208" s="342"/>
      <c r="CK208" s="342"/>
      <c r="CL208" s="342"/>
      <c r="CO208" s="342"/>
      <c r="CP208" s="342"/>
      <c r="CQ208" s="342"/>
      <c r="CT208" s="342"/>
      <c r="CU208" s="342"/>
      <c r="CV208" s="342"/>
      <c r="CY208" s="342"/>
      <c r="CZ208" s="342"/>
      <c r="DA208" s="342"/>
      <c r="DD208" s="342"/>
      <c r="DE208" s="342"/>
      <c r="DF208" s="342"/>
      <c r="DI208" s="342"/>
      <c r="DJ208" s="342"/>
      <c r="DK208" s="342"/>
      <c r="DN208" s="342"/>
      <c r="DO208" s="342"/>
      <c r="DP208" s="342"/>
      <c r="DS208" s="342"/>
      <c r="DT208" s="342"/>
      <c r="DU208" s="342"/>
      <c r="DX208" s="342"/>
      <c r="DY208" s="342"/>
      <c r="DZ208" s="342"/>
      <c r="EC208" s="342"/>
      <c r="ED208" s="342"/>
      <c r="EE208" s="342"/>
      <c r="EH208" s="342"/>
      <c r="EI208" s="342"/>
      <c r="EJ208" s="342"/>
      <c r="EM208" s="342"/>
      <c r="EN208" s="342"/>
      <c r="EO208" s="342"/>
      <c r="ER208" s="342"/>
      <c r="ES208" s="342"/>
      <c r="ET208" s="342"/>
      <c r="EW208" s="342"/>
      <c r="EX208" s="342"/>
      <c r="EY208" s="342"/>
      <c r="FB208" s="342"/>
      <c r="FC208" s="342"/>
      <c r="FD208" s="342"/>
      <c r="FG208" s="342"/>
      <c r="FH208" s="342"/>
      <c r="FI208" s="342"/>
      <c r="FL208" s="342"/>
      <c r="FM208" s="342"/>
      <c r="FN208" s="342"/>
      <c r="FQ208" s="342"/>
      <c r="FR208" s="342"/>
      <c r="FS208" s="342"/>
      <c r="FV208" s="342"/>
      <c r="FW208" s="342"/>
      <c r="FX208" s="342"/>
      <c r="GA208" s="342"/>
      <c r="GB208" s="342"/>
      <c r="GC208" s="342"/>
      <c r="GF208" s="342"/>
      <c r="GG208" s="342"/>
      <c r="GH208" s="342"/>
      <c r="GK208" s="342"/>
      <c r="GL208" s="342"/>
      <c r="GM208" s="342"/>
      <c r="GP208" s="342"/>
      <c r="GQ208" s="342"/>
      <c r="GR208" s="342"/>
      <c r="GU208" s="342"/>
      <c r="GV208" s="342"/>
      <c r="GW208" s="342"/>
    </row>
    <row r="209" customFormat="false" ht="15" hidden="true" customHeight="true" outlineLevel="0" collapsed="false">
      <c r="C209" s="342"/>
      <c r="D209" s="342"/>
      <c r="E209" s="342"/>
      <c r="H209" s="342"/>
      <c r="I209" s="342"/>
      <c r="J209" s="342"/>
      <c r="M209" s="342"/>
      <c r="N209" s="342"/>
      <c r="O209" s="342"/>
      <c r="R209" s="342"/>
      <c r="S209" s="342"/>
      <c r="T209" s="342"/>
      <c r="W209" s="342"/>
      <c r="X209" s="342"/>
      <c r="Y209" s="342"/>
      <c r="AB209" s="342"/>
      <c r="AC209" s="342"/>
      <c r="AD209" s="342"/>
      <c r="AG209" s="342"/>
      <c r="AH209" s="342"/>
      <c r="AI209" s="342"/>
      <c r="AL209" s="342"/>
      <c r="AM209" s="342"/>
      <c r="AN209" s="342"/>
      <c r="AQ209" s="342"/>
      <c r="AR209" s="342"/>
      <c r="AS209" s="342"/>
      <c r="AV209" s="342"/>
      <c r="AW209" s="342"/>
      <c r="AX209" s="342"/>
      <c r="BA209" s="342"/>
      <c r="BB209" s="342"/>
      <c r="BC209" s="342"/>
      <c r="BF209" s="342"/>
      <c r="BG209" s="342"/>
      <c r="BH209" s="342"/>
      <c r="BK209" s="342"/>
      <c r="BL209" s="342"/>
      <c r="BM209" s="342"/>
      <c r="BP209" s="342"/>
      <c r="BQ209" s="342"/>
      <c r="BR209" s="342"/>
      <c r="BU209" s="342"/>
      <c r="BV209" s="342"/>
      <c r="BW209" s="342"/>
      <c r="BZ209" s="342"/>
      <c r="CA209" s="342"/>
      <c r="CB209" s="342"/>
      <c r="CE209" s="342"/>
      <c r="CF209" s="342"/>
      <c r="CG209" s="342"/>
      <c r="CJ209" s="342"/>
      <c r="CK209" s="342"/>
      <c r="CL209" s="342"/>
      <c r="CO209" s="342"/>
      <c r="CP209" s="342"/>
      <c r="CQ209" s="342"/>
      <c r="CT209" s="342"/>
      <c r="CU209" s="342"/>
      <c r="CV209" s="342"/>
      <c r="CY209" s="342"/>
      <c r="CZ209" s="342"/>
      <c r="DA209" s="342"/>
      <c r="DD209" s="342"/>
      <c r="DE209" s="342"/>
      <c r="DF209" s="342"/>
      <c r="DI209" s="342"/>
      <c r="DJ209" s="342"/>
      <c r="DK209" s="342"/>
      <c r="DN209" s="342"/>
      <c r="DO209" s="342"/>
      <c r="DP209" s="342"/>
      <c r="DS209" s="342"/>
      <c r="DT209" s="342"/>
      <c r="DU209" s="342"/>
      <c r="DX209" s="342"/>
      <c r="DY209" s="342"/>
      <c r="DZ209" s="342"/>
      <c r="EC209" s="342"/>
      <c r="ED209" s="342"/>
      <c r="EE209" s="342"/>
      <c r="EH209" s="342"/>
      <c r="EI209" s="342"/>
      <c r="EJ209" s="342"/>
      <c r="EM209" s="342"/>
      <c r="EN209" s="342"/>
      <c r="EO209" s="342"/>
      <c r="ER209" s="342"/>
      <c r="ES209" s="342"/>
      <c r="ET209" s="342"/>
      <c r="EW209" s="342"/>
      <c r="EX209" s="342"/>
      <c r="EY209" s="342"/>
      <c r="FB209" s="342"/>
      <c r="FC209" s="342"/>
      <c r="FD209" s="342"/>
      <c r="FG209" s="342"/>
      <c r="FH209" s="342"/>
      <c r="FI209" s="342"/>
      <c r="FL209" s="342"/>
      <c r="FM209" s="342"/>
      <c r="FN209" s="342"/>
      <c r="FQ209" s="342"/>
      <c r="FR209" s="342"/>
      <c r="FS209" s="342"/>
      <c r="FV209" s="342"/>
      <c r="FW209" s="342"/>
      <c r="FX209" s="342"/>
      <c r="GA209" s="342"/>
      <c r="GB209" s="342"/>
      <c r="GC209" s="342"/>
      <c r="GF209" s="342"/>
      <c r="GG209" s="342"/>
      <c r="GH209" s="342"/>
      <c r="GK209" s="342"/>
      <c r="GL209" s="342"/>
      <c r="GM209" s="342"/>
      <c r="GP209" s="342"/>
      <c r="GQ209" s="342"/>
      <c r="GR209" s="342"/>
      <c r="GU209" s="342"/>
      <c r="GV209" s="342"/>
      <c r="GW209" s="342"/>
    </row>
    <row r="210" customFormat="false" ht="15" hidden="true" customHeight="true" outlineLevel="0" collapsed="false">
      <c r="C210" s="342"/>
      <c r="D210" s="342"/>
      <c r="E210" s="342"/>
      <c r="H210" s="342"/>
      <c r="I210" s="342"/>
      <c r="J210" s="342"/>
      <c r="M210" s="342"/>
      <c r="N210" s="342"/>
      <c r="O210" s="342"/>
      <c r="R210" s="342"/>
      <c r="S210" s="342"/>
      <c r="T210" s="342"/>
      <c r="W210" s="342"/>
      <c r="X210" s="342"/>
      <c r="Y210" s="342"/>
      <c r="AB210" s="342"/>
      <c r="AC210" s="342"/>
      <c r="AD210" s="342"/>
      <c r="AG210" s="342"/>
      <c r="AH210" s="342"/>
      <c r="AI210" s="342"/>
      <c r="AL210" s="342"/>
      <c r="AM210" s="342"/>
      <c r="AN210" s="342"/>
      <c r="AQ210" s="342"/>
      <c r="AR210" s="342"/>
      <c r="AS210" s="342"/>
      <c r="AV210" s="342"/>
      <c r="AW210" s="342"/>
      <c r="AX210" s="342"/>
      <c r="BA210" s="342"/>
      <c r="BB210" s="342"/>
      <c r="BC210" s="342"/>
      <c r="BF210" s="342"/>
      <c r="BG210" s="342"/>
      <c r="BH210" s="342"/>
      <c r="BK210" s="342"/>
      <c r="BL210" s="342"/>
      <c r="BM210" s="342"/>
      <c r="BP210" s="342"/>
      <c r="BQ210" s="342"/>
      <c r="BR210" s="342"/>
      <c r="BU210" s="342"/>
      <c r="BV210" s="342"/>
      <c r="BW210" s="342"/>
      <c r="BZ210" s="342"/>
      <c r="CA210" s="342"/>
      <c r="CB210" s="342"/>
      <c r="CE210" s="342"/>
      <c r="CF210" s="342"/>
      <c r="CG210" s="342"/>
      <c r="CJ210" s="342"/>
      <c r="CK210" s="342"/>
      <c r="CL210" s="342"/>
      <c r="CO210" s="342"/>
      <c r="CP210" s="342"/>
      <c r="CQ210" s="342"/>
      <c r="CT210" s="342"/>
      <c r="CU210" s="342"/>
      <c r="CV210" s="342"/>
      <c r="CY210" s="342"/>
      <c r="CZ210" s="342"/>
      <c r="DA210" s="342"/>
      <c r="DD210" s="342"/>
      <c r="DE210" s="342"/>
      <c r="DF210" s="342"/>
      <c r="DI210" s="342"/>
      <c r="DJ210" s="342"/>
      <c r="DK210" s="342"/>
      <c r="DN210" s="342"/>
      <c r="DO210" s="342"/>
      <c r="DP210" s="342"/>
      <c r="DS210" s="342"/>
      <c r="DT210" s="342"/>
      <c r="DU210" s="342"/>
      <c r="DX210" s="342"/>
      <c r="DY210" s="342"/>
      <c r="DZ210" s="342"/>
      <c r="EC210" s="342"/>
      <c r="ED210" s="342"/>
      <c r="EE210" s="342"/>
      <c r="EH210" s="342"/>
      <c r="EI210" s="342"/>
      <c r="EJ210" s="342"/>
      <c r="EM210" s="342"/>
      <c r="EN210" s="342"/>
      <c r="EO210" s="342"/>
      <c r="ER210" s="342"/>
      <c r="ES210" s="342"/>
      <c r="ET210" s="342"/>
      <c r="EW210" s="342"/>
      <c r="EX210" s="342"/>
      <c r="EY210" s="342"/>
      <c r="FB210" s="342"/>
      <c r="FC210" s="342"/>
      <c r="FD210" s="342"/>
      <c r="FG210" s="342"/>
      <c r="FH210" s="342"/>
      <c r="FI210" s="342"/>
      <c r="FL210" s="342"/>
      <c r="FM210" s="342"/>
      <c r="FN210" s="342"/>
      <c r="FQ210" s="342"/>
      <c r="FR210" s="342"/>
      <c r="FS210" s="342"/>
      <c r="FV210" s="342"/>
      <c r="FW210" s="342"/>
      <c r="FX210" s="342"/>
      <c r="GA210" s="342"/>
      <c r="GB210" s="342"/>
      <c r="GC210" s="342"/>
      <c r="GF210" s="342"/>
      <c r="GG210" s="342"/>
      <c r="GH210" s="342"/>
      <c r="GK210" s="342"/>
      <c r="GL210" s="342"/>
      <c r="GM210" s="342"/>
      <c r="GP210" s="342"/>
      <c r="GQ210" s="342"/>
      <c r="GR210" s="342"/>
      <c r="GU210" s="342"/>
      <c r="GV210" s="342"/>
      <c r="GW210" s="342"/>
    </row>
    <row r="211" customFormat="false" ht="21" hidden="true" customHeight="true" outlineLevel="0" collapsed="false">
      <c r="C211" s="342"/>
      <c r="D211" s="342"/>
      <c r="E211" s="342"/>
      <c r="F211" s="281"/>
      <c r="H211" s="342"/>
      <c r="I211" s="342"/>
      <c r="J211" s="342"/>
      <c r="K211" s="281"/>
      <c r="M211" s="342"/>
      <c r="N211" s="342"/>
      <c r="O211" s="342"/>
      <c r="P211" s="281"/>
      <c r="Q211" s="279"/>
      <c r="R211" s="342"/>
      <c r="S211" s="342"/>
      <c r="T211" s="342"/>
      <c r="U211" s="281"/>
      <c r="V211" s="281"/>
      <c r="W211" s="342"/>
      <c r="X211" s="342"/>
      <c r="Y211" s="342"/>
      <c r="Z211" s="281"/>
      <c r="AA211" s="279"/>
      <c r="AB211" s="342"/>
      <c r="AC211" s="342"/>
      <c r="AD211" s="342"/>
      <c r="AE211" s="281"/>
      <c r="AG211" s="342"/>
      <c r="AH211" s="342"/>
      <c r="AI211" s="342"/>
      <c r="AJ211" s="281"/>
      <c r="AK211" s="279"/>
      <c r="AL211" s="342"/>
      <c r="AM211" s="342"/>
      <c r="AN211" s="342"/>
      <c r="AO211" s="281"/>
      <c r="AP211" s="281"/>
      <c r="AQ211" s="342"/>
      <c r="AR211" s="342"/>
      <c r="AS211" s="342"/>
      <c r="AT211" s="281"/>
      <c r="AU211" s="279"/>
      <c r="AV211" s="342"/>
      <c r="AW211" s="342"/>
      <c r="AX211" s="342"/>
      <c r="AY211" s="281"/>
      <c r="BA211" s="342"/>
      <c r="BB211" s="342"/>
      <c r="BC211" s="342"/>
      <c r="BD211" s="281"/>
      <c r="BE211" s="279"/>
      <c r="BF211" s="342"/>
      <c r="BG211" s="342"/>
      <c r="BH211" s="342"/>
      <c r="BI211" s="281"/>
      <c r="BJ211" s="281"/>
      <c r="BK211" s="342"/>
      <c r="BL211" s="342"/>
      <c r="BM211" s="342"/>
      <c r="BN211" s="281"/>
      <c r="BO211" s="279"/>
      <c r="BP211" s="342"/>
      <c r="BQ211" s="342"/>
      <c r="BR211" s="342"/>
      <c r="BS211" s="281"/>
      <c r="BU211" s="342"/>
      <c r="BV211" s="342"/>
      <c r="BW211" s="342"/>
      <c r="BX211" s="281"/>
      <c r="BY211" s="279"/>
      <c r="BZ211" s="342"/>
      <c r="CA211" s="342"/>
      <c r="CB211" s="342"/>
      <c r="CC211" s="281"/>
      <c r="CD211" s="281"/>
      <c r="CE211" s="342"/>
      <c r="CF211" s="342"/>
      <c r="CG211" s="342"/>
      <c r="CH211" s="281"/>
      <c r="CI211" s="279"/>
      <c r="CJ211" s="342"/>
      <c r="CK211" s="342"/>
      <c r="CL211" s="342"/>
      <c r="CM211" s="281"/>
      <c r="CO211" s="342"/>
      <c r="CP211" s="342"/>
      <c r="CQ211" s="342"/>
      <c r="CR211" s="281"/>
      <c r="CS211" s="279"/>
      <c r="CT211" s="342"/>
      <c r="CU211" s="342"/>
      <c r="CV211" s="342"/>
      <c r="CW211" s="281"/>
      <c r="CX211" s="281"/>
      <c r="CY211" s="342"/>
      <c r="CZ211" s="342"/>
      <c r="DA211" s="342"/>
      <c r="DB211" s="281"/>
      <c r="DC211" s="279"/>
      <c r="DD211" s="342"/>
      <c r="DE211" s="342"/>
      <c r="DF211" s="342"/>
      <c r="DG211" s="281"/>
      <c r="DI211" s="342"/>
      <c r="DJ211" s="342"/>
      <c r="DK211" s="342"/>
      <c r="DL211" s="281"/>
      <c r="DM211" s="279"/>
      <c r="DN211" s="342"/>
      <c r="DO211" s="342"/>
      <c r="DP211" s="342"/>
      <c r="DQ211" s="281"/>
      <c r="DR211" s="281"/>
      <c r="DS211" s="342"/>
      <c r="DT211" s="342"/>
      <c r="DU211" s="342"/>
      <c r="DV211" s="281"/>
      <c r="DW211" s="279"/>
      <c r="DX211" s="342"/>
      <c r="DY211" s="342"/>
      <c r="DZ211" s="342"/>
      <c r="EA211" s="281"/>
      <c r="EC211" s="342"/>
      <c r="ED211" s="342"/>
      <c r="EE211" s="342"/>
      <c r="EF211" s="281"/>
      <c r="EG211" s="279"/>
      <c r="EH211" s="342"/>
      <c r="EI211" s="342"/>
      <c r="EJ211" s="342"/>
      <c r="EK211" s="281"/>
      <c r="EL211" s="281"/>
      <c r="EM211" s="342"/>
      <c r="EN211" s="342"/>
      <c r="EO211" s="342"/>
      <c r="EP211" s="281"/>
      <c r="EQ211" s="279"/>
      <c r="ER211" s="342"/>
      <c r="ES211" s="342"/>
      <c r="ET211" s="342"/>
      <c r="EU211" s="281"/>
      <c r="EW211" s="342"/>
      <c r="EX211" s="342"/>
      <c r="EY211" s="342"/>
      <c r="EZ211" s="281"/>
      <c r="FA211" s="279"/>
      <c r="FB211" s="342"/>
      <c r="FC211" s="342"/>
      <c r="FD211" s="342"/>
      <c r="FE211" s="281"/>
      <c r="FF211" s="281"/>
      <c r="FG211" s="342"/>
      <c r="FH211" s="342"/>
      <c r="FI211" s="342"/>
      <c r="FJ211" s="281"/>
      <c r="FK211" s="279"/>
      <c r="FL211" s="342"/>
      <c r="FM211" s="342"/>
      <c r="FN211" s="342"/>
      <c r="FO211" s="281"/>
      <c r="FQ211" s="342"/>
      <c r="FR211" s="342"/>
      <c r="FS211" s="342"/>
      <c r="FT211" s="281"/>
      <c r="FU211" s="279"/>
      <c r="FV211" s="342"/>
      <c r="FW211" s="342"/>
      <c r="FX211" s="342"/>
      <c r="FY211" s="281"/>
      <c r="FZ211" s="281"/>
      <c r="GA211" s="342"/>
      <c r="GB211" s="342"/>
      <c r="GC211" s="342"/>
      <c r="GD211" s="281"/>
      <c r="GE211" s="279"/>
      <c r="GF211" s="342"/>
      <c r="GG211" s="342"/>
      <c r="GH211" s="342"/>
      <c r="GI211" s="281"/>
      <c r="GK211" s="342"/>
      <c r="GL211" s="342"/>
      <c r="GM211" s="342"/>
      <c r="GN211" s="281"/>
      <c r="GO211" s="279"/>
      <c r="GP211" s="342"/>
      <c r="GQ211" s="342"/>
      <c r="GR211" s="342"/>
      <c r="GS211" s="281"/>
      <c r="GT211" s="281"/>
      <c r="GU211" s="342"/>
      <c r="GV211" s="342"/>
      <c r="GW211" s="342"/>
      <c r="GX211" s="281"/>
    </row>
    <row r="212" customFormat="false" ht="15" hidden="true" customHeight="true" outlineLevel="0" collapsed="false">
      <c r="C212" s="342"/>
      <c r="D212" s="342"/>
      <c r="E212" s="342"/>
      <c r="F212" s="298"/>
      <c r="H212" s="342"/>
      <c r="I212" s="342"/>
      <c r="J212" s="342"/>
      <c r="K212" s="298"/>
      <c r="M212" s="342"/>
      <c r="N212" s="342"/>
      <c r="O212" s="342"/>
      <c r="P212" s="298"/>
      <c r="Q212" s="296"/>
      <c r="R212" s="342"/>
      <c r="S212" s="342"/>
      <c r="T212" s="342"/>
      <c r="U212" s="298"/>
      <c r="V212" s="298"/>
      <c r="W212" s="342"/>
      <c r="X212" s="342"/>
      <c r="Y212" s="342"/>
      <c r="Z212" s="298"/>
      <c r="AA212" s="296"/>
      <c r="AB212" s="342"/>
      <c r="AC212" s="342"/>
      <c r="AD212" s="342"/>
      <c r="AE212" s="298"/>
      <c r="AG212" s="342"/>
      <c r="AH212" s="342"/>
      <c r="AI212" s="342"/>
      <c r="AJ212" s="298"/>
      <c r="AK212" s="296"/>
      <c r="AL212" s="342"/>
      <c r="AM212" s="342"/>
      <c r="AN212" s="342"/>
      <c r="AO212" s="298"/>
      <c r="AP212" s="298"/>
      <c r="AQ212" s="342"/>
      <c r="AR212" s="342"/>
      <c r="AS212" s="342"/>
      <c r="AT212" s="298"/>
      <c r="AU212" s="296"/>
      <c r="AV212" s="342"/>
      <c r="AW212" s="342"/>
      <c r="AX212" s="342"/>
      <c r="AY212" s="298"/>
      <c r="BA212" s="342"/>
      <c r="BB212" s="342"/>
      <c r="BC212" s="342"/>
      <c r="BD212" s="298"/>
      <c r="BE212" s="296"/>
      <c r="BF212" s="342"/>
      <c r="BG212" s="342"/>
      <c r="BH212" s="342"/>
      <c r="BI212" s="298"/>
      <c r="BJ212" s="298"/>
      <c r="BK212" s="342"/>
      <c r="BL212" s="342"/>
      <c r="BM212" s="342"/>
      <c r="BN212" s="298"/>
      <c r="BO212" s="296"/>
      <c r="BP212" s="342"/>
      <c r="BQ212" s="342"/>
      <c r="BR212" s="342"/>
      <c r="BS212" s="298"/>
      <c r="BU212" s="342"/>
      <c r="BV212" s="342"/>
      <c r="BW212" s="342"/>
      <c r="BX212" s="298"/>
      <c r="BY212" s="296"/>
      <c r="BZ212" s="342"/>
      <c r="CA212" s="342"/>
      <c r="CB212" s="342"/>
      <c r="CC212" s="298"/>
      <c r="CD212" s="298"/>
      <c r="CE212" s="342"/>
      <c r="CF212" s="342"/>
      <c r="CG212" s="342"/>
      <c r="CH212" s="298"/>
      <c r="CI212" s="296"/>
      <c r="CJ212" s="342"/>
      <c r="CK212" s="342"/>
      <c r="CL212" s="342"/>
      <c r="CM212" s="298"/>
      <c r="CO212" s="342"/>
      <c r="CP212" s="342"/>
      <c r="CQ212" s="342"/>
      <c r="CR212" s="298"/>
      <c r="CS212" s="296"/>
      <c r="CT212" s="342"/>
      <c r="CU212" s="342"/>
      <c r="CV212" s="342"/>
      <c r="CW212" s="298"/>
      <c r="CX212" s="298"/>
      <c r="CY212" s="342"/>
      <c r="CZ212" s="342"/>
      <c r="DA212" s="342"/>
      <c r="DB212" s="298"/>
      <c r="DC212" s="296"/>
      <c r="DD212" s="342"/>
      <c r="DE212" s="342"/>
      <c r="DF212" s="342"/>
      <c r="DG212" s="298"/>
      <c r="DI212" s="342"/>
      <c r="DJ212" s="342"/>
      <c r="DK212" s="342"/>
      <c r="DL212" s="298"/>
      <c r="DM212" s="296"/>
      <c r="DN212" s="342"/>
      <c r="DO212" s="342"/>
      <c r="DP212" s="342"/>
      <c r="DQ212" s="298"/>
      <c r="DR212" s="298"/>
      <c r="DS212" s="342"/>
      <c r="DT212" s="342"/>
      <c r="DU212" s="342"/>
      <c r="DV212" s="298"/>
      <c r="DW212" s="296"/>
      <c r="DX212" s="342"/>
      <c r="DY212" s="342"/>
      <c r="DZ212" s="342"/>
      <c r="EA212" s="298"/>
      <c r="EC212" s="342"/>
      <c r="ED212" s="342"/>
      <c r="EE212" s="342"/>
      <c r="EF212" s="298"/>
      <c r="EG212" s="296"/>
      <c r="EH212" s="342"/>
      <c r="EI212" s="342"/>
      <c r="EJ212" s="342"/>
      <c r="EK212" s="298"/>
      <c r="EL212" s="298"/>
      <c r="EM212" s="342"/>
      <c r="EN212" s="342"/>
      <c r="EO212" s="342"/>
      <c r="EP212" s="298"/>
      <c r="EQ212" s="296"/>
      <c r="ER212" s="342"/>
      <c r="ES212" s="342"/>
      <c r="ET212" s="342"/>
      <c r="EU212" s="298"/>
      <c r="EW212" s="342"/>
      <c r="EX212" s="342"/>
      <c r="EY212" s="342"/>
      <c r="EZ212" s="298"/>
      <c r="FA212" s="296"/>
      <c r="FB212" s="342"/>
      <c r="FC212" s="342"/>
      <c r="FD212" s="342"/>
      <c r="FE212" s="298"/>
      <c r="FF212" s="298"/>
      <c r="FG212" s="342"/>
      <c r="FH212" s="342"/>
      <c r="FI212" s="342"/>
      <c r="FJ212" s="298"/>
      <c r="FK212" s="296"/>
      <c r="FL212" s="342"/>
      <c r="FM212" s="342"/>
      <c r="FN212" s="342"/>
      <c r="FO212" s="298"/>
      <c r="FQ212" s="342"/>
      <c r="FR212" s="342"/>
      <c r="FS212" s="342"/>
      <c r="FT212" s="298"/>
      <c r="FU212" s="296"/>
      <c r="FV212" s="342"/>
      <c r="FW212" s="342"/>
      <c r="FX212" s="342"/>
      <c r="FY212" s="298"/>
      <c r="FZ212" s="298"/>
      <c r="GA212" s="342"/>
      <c r="GB212" s="342"/>
      <c r="GC212" s="342"/>
      <c r="GD212" s="298"/>
      <c r="GE212" s="296"/>
      <c r="GF212" s="342"/>
      <c r="GG212" s="342"/>
      <c r="GH212" s="342"/>
      <c r="GI212" s="298"/>
      <c r="GK212" s="342"/>
      <c r="GL212" s="342"/>
      <c r="GM212" s="342"/>
      <c r="GN212" s="298"/>
      <c r="GO212" s="296"/>
      <c r="GP212" s="342"/>
      <c r="GQ212" s="342"/>
      <c r="GR212" s="342"/>
      <c r="GS212" s="298"/>
      <c r="GT212" s="298"/>
      <c r="GU212" s="342"/>
      <c r="GV212" s="342"/>
      <c r="GW212" s="342"/>
      <c r="GX212" s="298"/>
    </row>
    <row r="1048331" customFormat="false" ht="12.8" hidden="true" customHeight="false" outlineLevel="0" collapsed="false"/>
    <row r="1048332" customFormat="false" ht="12.8" hidden="true" customHeight="false" outlineLevel="0" collapsed="false"/>
    <row r="1048333" customFormat="false" ht="12.8" hidden="true" customHeight="false" outlineLevel="0" collapsed="false"/>
    <row r="1048334" customFormat="false" ht="12.8" hidden="true" customHeight="false" outlineLevel="0" collapsed="false"/>
    <row r="1048335" customFormat="false" ht="12.8" hidden="true" customHeight="false" outlineLevel="0" collapsed="false"/>
    <row r="1048336" customFormat="false" ht="12.8" hidden="true" customHeight="false" outlineLevel="0" collapsed="false"/>
    <row r="1048337" customFormat="false" ht="12.8" hidden="true" customHeight="false" outlineLevel="0" collapsed="false"/>
    <row r="1048338" customFormat="false" ht="12.8" hidden="true" customHeight="false" outlineLevel="0" collapsed="false"/>
    <row r="1048339" customFormat="false" ht="12.8" hidden="true" customHeight="false" outlineLevel="0" collapsed="false"/>
    <row r="1048340" customFormat="false" ht="12.8" hidden="true" customHeight="false" outlineLevel="0" collapsed="false"/>
    <row r="1048341" customFormat="false" ht="12.8" hidden="true" customHeight="false" outlineLevel="0" collapsed="false"/>
    <row r="1048342" customFormat="false" ht="12.8" hidden="true" customHeight="false" outlineLevel="0" collapsed="false"/>
    <row r="1048343" customFormat="false" ht="12.8" hidden="true" customHeight="false" outlineLevel="0" collapsed="false"/>
    <row r="1048344" customFormat="false" ht="12.8" hidden="true" customHeight="false" outlineLevel="0" collapsed="false"/>
    <row r="1048345" customFormat="false" ht="12.8" hidden="true" customHeight="false" outlineLevel="0" collapsed="false"/>
    <row r="1048346" customFormat="false" ht="12.8" hidden="true" customHeight="false" outlineLevel="0" collapsed="false"/>
    <row r="1048347" customFormat="false" ht="12.8" hidden="true" customHeight="false" outlineLevel="0" collapsed="false"/>
    <row r="1048348" customFormat="false" ht="12.8" hidden="true" customHeight="false" outlineLevel="0" collapsed="false"/>
    <row r="1048349" customFormat="false" ht="12.8" hidden="true" customHeight="false" outlineLevel="0" collapsed="false"/>
    <row r="1048350" customFormat="false" ht="12.8" hidden="true" customHeight="false" outlineLevel="0" collapsed="false"/>
    <row r="1048351" customFormat="false" ht="12.8" hidden="true" customHeight="false" outlineLevel="0" collapsed="false"/>
    <row r="1048352" customFormat="false" ht="12.8" hidden="true" customHeight="false" outlineLevel="0" collapsed="false"/>
    <row r="1048353" customFormat="false" ht="12.8" hidden="true" customHeight="false" outlineLevel="0" collapsed="false"/>
    <row r="1048354" customFormat="false" ht="12.8" hidden="true" customHeight="false" outlineLevel="0" collapsed="false"/>
    <row r="1048355" customFormat="false" ht="12.8" hidden="true" customHeight="false" outlineLevel="0" collapsed="false"/>
    <row r="1048356" customFormat="false" ht="12.8" hidden="true" customHeight="false" outlineLevel="0" collapsed="false"/>
    <row r="1048357" customFormat="false" ht="12.8" hidden="true" customHeight="false" outlineLevel="0" collapsed="false"/>
    <row r="1048358" customFormat="false" ht="12.8" hidden="true" customHeight="false" outlineLevel="0" collapsed="false"/>
    <row r="1048359" customFormat="false" ht="12.8" hidden="true" customHeight="false" outlineLevel="0" collapsed="false"/>
    <row r="1048360" customFormat="false" ht="12.8" hidden="true" customHeight="false" outlineLevel="0" collapsed="false"/>
    <row r="1048361" customFormat="false" ht="12.8" hidden="true" customHeight="false" outlineLevel="0" collapsed="false"/>
    <row r="1048362" customFormat="false" ht="12.8" hidden="true" customHeight="false" outlineLevel="0" collapsed="false"/>
    <row r="1048363" customFormat="false" ht="12.8" hidden="true" customHeight="false" outlineLevel="0" collapsed="false"/>
    <row r="1048364" customFormat="false" ht="12.8" hidden="true" customHeight="false" outlineLevel="0" collapsed="false"/>
    <row r="1048365" customFormat="false" ht="12.8" hidden="true" customHeight="false" outlineLevel="0" collapsed="false"/>
    <row r="1048366" customFormat="false" ht="12.8" hidden="true" customHeight="false" outlineLevel="0" collapsed="false"/>
    <row r="1048367" customFormat="false" ht="12.8" hidden="true" customHeight="false" outlineLevel="0" collapsed="false"/>
    <row r="1048368" customFormat="false" ht="12.8" hidden="true" customHeight="false" outlineLevel="0" collapsed="false"/>
    <row r="1048369" customFormat="false" ht="12.8" hidden="true" customHeight="false" outlineLevel="0" collapsed="false"/>
    <row r="1048370" customFormat="false" ht="12.8" hidden="true" customHeight="false" outlineLevel="0" collapsed="false"/>
    <row r="1048371" customFormat="false" ht="12.8" hidden="true" customHeight="false" outlineLevel="0" collapsed="false"/>
    <row r="1048372" customFormat="false" ht="12.8" hidden="true" customHeight="false" outlineLevel="0" collapsed="false"/>
    <row r="1048373" customFormat="false" ht="12.8" hidden="true" customHeight="false" outlineLevel="0" collapsed="false"/>
    <row r="1048374" customFormat="false" ht="12.8" hidden="true" customHeight="false" outlineLevel="0" collapsed="false"/>
    <row r="1048375" customFormat="false" ht="12.8" hidden="true" customHeight="false" outlineLevel="0" collapsed="false"/>
    <row r="1048376" customFormat="false" ht="12.8" hidden="true" customHeight="false" outlineLevel="0" collapsed="false"/>
    <row r="1048377" customFormat="false" ht="12.8" hidden="true" customHeight="false" outlineLevel="0" collapsed="false"/>
    <row r="1048378" customFormat="false" ht="12.8" hidden="true" customHeight="false" outlineLevel="0" collapsed="false"/>
    <row r="1048379" customFormat="false" ht="12.8" hidden="true" customHeight="false" outlineLevel="0" collapsed="false"/>
    <row r="1048380" customFormat="false" ht="12.8" hidden="true" customHeight="false" outlineLevel="0" collapsed="false"/>
    <row r="1048381" customFormat="false" ht="12.8" hidden="true" customHeight="false" outlineLevel="0" collapsed="false"/>
    <row r="1048382" customFormat="false" ht="12.8" hidden="true" customHeight="false" outlineLevel="0" collapsed="false"/>
    <row r="1048383" customFormat="false" ht="12.8" hidden="true" customHeight="false" outlineLevel="0" collapsed="false"/>
    <row r="1048384" customFormat="false" ht="12.8" hidden="true" customHeight="false" outlineLevel="0" collapsed="false"/>
    <row r="1048385" customFormat="false" ht="12.8" hidden="true" customHeight="false" outlineLevel="0" collapsed="false"/>
    <row r="1048386" customFormat="false" ht="12.8" hidden="true" customHeight="false" outlineLevel="0" collapsed="false"/>
    <row r="1048387" customFormat="false" ht="12.8" hidden="true" customHeight="false" outlineLevel="0" collapsed="false"/>
    <row r="1048388" customFormat="false" ht="12.8" hidden="true" customHeight="false" outlineLevel="0" collapsed="false"/>
    <row r="1048389" customFormat="false" ht="12.8" hidden="true" customHeight="false" outlineLevel="0" collapsed="false"/>
    <row r="1048390" customFormat="false" ht="12.8" hidden="true" customHeight="false" outlineLevel="0" collapsed="false"/>
    <row r="1048391" customFormat="false" ht="12.8" hidden="true" customHeight="false" outlineLevel="0" collapsed="false"/>
    <row r="1048392" customFormat="false" ht="12.8" hidden="true" customHeight="false" outlineLevel="0" collapsed="false"/>
    <row r="1048393" customFormat="false" ht="12.8" hidden="true" customHeight="false" outlineLevel="0" collapsed="false"/>
    <row r="1048394" customFormat="false" ht="12.8" hidden="true" customHeight="false" outlineLevel="0" collapsed="false"/>
    <row r="1048395" customFormat="false" ht="12.8" hidden="true" customHeight="false" outlineLevel="0" collapsed="false"/>
    <row r="1048396" customFormat="false" ht="12.8" hidden="true" customHeight="false" outlineLevel="0" collapsed="false"/>
    <row r="1048397" customFormat="false" ht="12.8" hidden="true" customHeight="false" outlineLevel="0" collapsed="false"/>
    <row r="1048398" customFormat="false" ht="12.8" hidden="true" customHeight="false" outlineLevel="0" collapsed="false"/>
    <row r="1048399" customFormat="false" ht="12.8" hidden="true" customHeight="false" outlineLevel="0" collapsed="false"/>
    <row r="1048400" customFormat="false" ht="12.8" hidden="true" customHeight="false" outlineLevel="0" collapsed="false"/>
    <row r="1048401" customFormat="false" ht="12.8" hidden="true" customHeight="false" outlineLevel="0" collapsed="false"/>
    <row r="1048402" customFormat="false" ht="12.8" hidden="true" customHeight="false" outlineLevel="0" collapsed="false"/>
    <row r="1048403" customFormat="false" ht="12.8" hidden="true" customHeight="false" outlineLevel="0" collapsed="false"/>
    <row r="1048404" customFormat="false" ht="12.8" hidden="true" customHeight="false" outlineLevel="0" collapsed="false"/>
    <row r="1048405" customFormat="false" ht="12.8" hidden="true" customHeight="false" outlineLevel="0" collapsed="false"/>
    <row r="1048406" customFormat="false" ht="12.8" hidden="true" customHeight="false" outlineLevel="0" collapsed="false"/>
    <row r="1048407" customFormat="false" ht="12.8" hidden="true" customHeight="false" outlineLevel="0" collapsed="false"/>
    <row r="1048408" customFormat="false" ht="12.8" hidden="true" customHeight="false" outlineLevel="0" collapsed="false"/>
    <row r="1048409" customFormat="false" ht="12.8" hidden="true" customHeight="false" outlineLevel="0" collapsed="false"/>
    <row r="1048410" customFormat="false" ht="12.8" hidden="true" customHeight="false" outlineLevel="0" collapsed="false"/>
    <row r="1048411" customFormat="false" ht="12.8" hidden="true" customHeight="false" outlineLevel="0" collapsed="false"/>
    <row r="1048412" customFormat="false" ht="12.8" hidden="true" customHeight="false" outlineLevel="0" collapsed="false"/>
    <row r="1048413" customFormat="false" ht="12.8" hidden="true" customHeight="false" outlineLevel="0" collapsed="false"/>
    <row r="1048414" customFormat="false" ht="12.8" hidden="true" customHeight="false" outlineLevel="0" collapsed="false"/>
    <row r="1048415" customFormat="false" ht="12.8" hidden="true" customHeight="false" outlineLevel="0" collapsed="false"/>
    <row r="1048416" customFormat="false" ht="12.8" hidden="true" customHeight="false" outlineLevel="0" collapsed="false"/>
    <row r="1048417" customFormat="false" ht="12.8" hidden="true" customHeight="false" outlineLevel="0" collapsed="false"/>
    <row r="1048418" customFormat="false" ht="12.8" hidden="true" customHeight="false" outlineLevel="0" collapsed="false"/>
    <row r="1048419" customFormat="false" ht="12.8" hidden="true" customHeight="false" outlineLevel="0" collapsed="false"/>
    <row r="1048420" customFormat="false" ht="12.8" hidden="true" customHeight="false" outlineLevel="0" collapsed="false"/>
    <row r="1048421" customFormat="false" ht="12.8" hidden="true" customHeight="false" outlineLevel="0" collapsed="false"/>
    <row r="1048422" customFormat="false" ht="12.8" hidden="true" customHeight="false" outlineLevel="0" collapsed="false"/>
    <row r="1048423" customFormat="false" ht="12.8" hidden="true" customHeight="false" outlineLevel="0" collapsed="false"/>
    <row r="1048424" customFormat="false" ht="12.8" hidden="true" customHeight="false" outlineLevel="0" collapsed="false"/>
    <row r="1048425" customFormat="false" ht="12.8" hidden="true" customHeight="false" outlineLevel="0" collapsed="false"/>
    <row r="1048426" customFormat="false" ht="12.8" hidden="true" customHeight="false" outlineLevel="0" collapsed="false"/>
    <row r="1048427" customFormat="false" ht="12.8" hidden="true" customHeight="false" outlineLevel="0" collapsed="false"/>
    <row r="1048428" customFormat="false" ht="12.8" hidden="true" customHeight="false" outlineLevel="0" collapsed="false"/>
    <row r="1048429" customFormat="false" ht="12.8" hidden="true" customHeight="false" outlineLevel="0" collapsed="false"/>
    <row r="1048430" customFormat="false" ht="12.8" hidden="true" customHeight="false" outlineLevel="0" collapsed="false"/>
    <row r="1048431" customFormat="false" ht="12.8" hidden="true" customHeight="false" outlineLevel="0" collapsed="false"/>
    <row r="1048432" customFormat="false" ht="12.8" hidden="true" customHeight="false" outlineLevel="0" collapsed="false"/>
    <row r="1048433" customFormat="false" ht="12.8" hidden="true" customHeight="false" outlineLevel="0" collapsed="false"/>
    <row r="1048434" customFormat="false" ht="12.8" hidden="true" customHeight="false" outlineLevel="0" collapsed="false"/>
    <row r="1048435" customFormat="false" ht="12.8" hidden="true" customHeight="false" outlineLevel="0" collapsed="false"/>
    <row r="1048436" customFormat="false" ht="12.8" hidden="true" customHeight="false" outlineLevel="0" collapsed="false"/>
    <row r="1048437" customFormat="false" ht="12.8" hidden="true" customHeight="false" outlineLevel="0" collapsed="false"/>
    <row r="1048438" customFormat="false" ht="12.8" hidden="true" customHeight="false" outlineLevel="0" collapsed="false"/>
    <row r="1048439" customFormat="false" ht="12.8" hidden="true" customHeight="false" outlineLevel="0" collapsed="false"/>
    <row r="1048440" customFormat="false" ht="12.8" hidden="true" customHeight="false" outlineLevel="0" collapsed="false"/>
    <row r="1048441" customFormat="false" ht="12.8" hidden="true" customHeight="false" outlineLevel="0" collapsed="false"/>
    <row r="1048442" customFormat="false" ht="12.8" hidden="true" customHeight="false" outlineLevel="0" collapsed="false"/>
    <row r="1048443" customFormat="false" ht="12.8" hidden="true" customHeight="false" outlineLevel="0" collapsed="false"/>
    <row r="1048444" customFormat="false" ht="12.8" hidden="true" customHeight="false" outlineLevel="0" collapsed="false"/>
    <row r="1048445" customFormat="false" ht="12.8" hidden="true" customHeight="false" outlineLevel="0" collapsed="false"/>
    <row r="1048446" customFormat="false" ht="12.8" hidden="true" customHeight="false" outlineLevel="0" collapsed="false"/>
    <row r="1048447" customFormat="false" ht="12.8" hidden="true" customHeight="false" outlineLevel="0" collapsed="false"/>
    <row r="1048448" customFormat="false" ht="12.8" hidden="true" customHeight="false" outlineLevel="0" collapsed="false"/>
    <row r="1048449" customFormat="false" ht="12.8" hidden="true" customHeight="false" outlineLevel="0" collapsed="false"/>
    <row r="1048450" customFormat="false" ht="12.8" hidden="true" customHeight="false" outlineLevel="0" collapsed="false"/>
    <row r="1048451" customFormat="false" ht="12.8" hidden="true" customHeight="false" outlineLevel="0" collapsed="false"/>
    <row r="1048452" customFormat="false" ht="12.8" hidden="true" customHeight="false" outlineLevel="0" collapsed="false"/>
    <row r="1048453" customFormat="false" ht="12.8" hidden="true" customHeight="false" outlineLevel="0" collapsed="false"/>
    <row r="1048454" customFormat="false" ht="12.8" hidden="true" customHeight="false" outlineLevel="0" collapsed="false"/>
    <row r="1048455" customFormat="false" ht="12.8" hidden="true" customHeight="false" outlineLevel="0" collapsed="false"/>
    <row r="1048456" customFormat="false" ht="12.8" hidden="true" customHeight="false" outlineLevel="0" collapsed="false"/>
    <row r="1048457" customFormat="false" ht="12.8" hidden="true" customHeight="false" outlineLevel="0" collapsed="false"/>
    <row r="1048458" customFormat="false" ht="12.8" hidden="true" customHeight="false" outlineLevel="0" collapsed="false"/>
    <row r="1048459" customFormat="false" ht="12.8" hidden="true" customHeight="false" outlineLevel="0" collapsed="false"/>
    <row r="1048460" customFormat="false" ht="12.8" hidden="true" customHeight="false" outlineLevel="0" collapsed="false"/>
    <row r="1048461" customFormat="false" ht="12.8" hidden="true" customHeight="false" outlineLevel="0" collapsed="false"/>
    <row r="1048462" customFormat="false" ht="12.8" hidden="true" customHeight="false" outlineLevel="0" collapsed="false"/>
    <row r="1048463" customFormat="false" ht="12.8" hidden="true" customHeight="false" outlineLevel="0" collapsed="false"/>
    <row r="1048464" customFormat="false" ht="12.8" hidden="true" customHeight="false" outlineLevel="0" collapsed="false"/>
    <row r="1048465" customFormat="false" ht="12.8" hidden="true" customHeight="false" outlineLevel="0" collapsed="false"/>
    <row r="1048466" customFormat="false" ht="12.8" hidden="true" customHeight="false" outlineLevel="0" collapsed="false"/>
    <row r="1048467" customFormat="false" ht="12.8" hidden="true" customHeight="false" outlineLevel="0" collapsed="false"/>
    <row r="1048468" customFormat="false" ht="12.8" hidden="true" customHeight="false" outlineLevel="0" collapsed="false"/>
    <row r="1048469" customFormat="false" ht="12.8" hidden="true" customHeight="false" outlineLevel="0" collapsed="false"/>
    <row r="1048470" customFormat="false" ht="12.8" hidden="true" customHeight="false" outlineLevel="0" collapsed="false"/>
    <row r="1048471" customFormat="false" ht="12.8" hidden="true" customHeight="false" outlineLevel="0" collapsed="false"/>
    <row r="1048472" customFormat="false" ht="12.8" hidden="true" customHeight="false" outlineLevel="0" collapsed="false"/>
    <row r="1048473" customFormat="false" ht="12.8" hidden="true" customHeight="false" outlineLevel="0" collapsed="false"/>
    <row r="1048474" customFormat="false" ht="12.8" hidden="true" customHeight="false" outlineLevel="0" collapsed="false"/>
    <row r="1048475" customFormat="false" ht="12.8" hidden="true" customHeight="false" outlineLevel="0" collapsed="false"/>
    <row r="1048476" customFormat="false" ht="12.8" hidden="true" customHeight="false" outlineLevel="0" collapsed="false"/>
    <row r="1048477" customFormat="false" ht="12.8" hidden="true" customHeight="false" outlineLevel="0" collapsed="false"/>
    <row r="1048478" customFormat="false" ht="12.8" hidden="true" customHeight="false" outlineLevel="0" collapsed="false"/>
    <row r="1048479" customFormat="false" ht="12.8" hidden="true" customHeight="false" outlineLevel="0" collapsed="false"/>
    <row r="1048480" customFormat="false" ht="12.8" hidden="true" customHeight="false" outlineLevel="0" collapsed="false"/>
    <row r="1048481" customFormat="false" ht="12.8" hidden="true" customHeight="false" outlineLevel="0" collapsed="false"/>
    <row r="1048482" customFormat="false" ht="12.8" hidden="true" customHeight="false" outlineLevel="0" collapsed="false"/>
    <row r="1048483" customFormat="false" ht="12.8" hidden="true" customHeight="false" outlineLevel="0" collapsed="false"/>
    <row r="1048484" customFormat="false" ht="12.8" hidden="true" customHeight="false" outlineLevel="0" collapsed="false"/>
    <row r="1048485" customFormat="false" ht="12.8" hidden="true" customHeight="false" outlineLevel="0" collapsed="false"/>
    <row r="1048486" customFormat="false" ht="12.8" hidden="true" customHeight="false" outlineLevel="0" collapsed="false"/>
    <row r="1048487" customFormat="false" ht="12.8" hidden="true" customHeight="false" outlineLevel="0" collapsed="false"/>
    <row r="1048488" customFormat="false" ht="12.8" hidden="true" customHeight="false" outlineLevel="0" collapsed="false"/>
    <row r="1048489" customFormat="false" ht="12.8" hidden="true" customHeight="false" outlineLevel="0" collapsed="false"/>
    <row r="1048490" customFormat="false" ht="12.8" hidden="true" customHeight="false" outlineLevel="0" collapsed="false"/>
    <row r="1048491" customFormat="false" ht="12.8" hidden="true" customHeight="false" outlineLevel="0" collapsed="false"/>
    <row r="1048492" customFormat="false" ht="12.8" hidden="true" customHeight="false" outlineLevel="0" collapsed="false"/>
    <row r="1048493" customFormat="false" ht="12.8" hidden="true" customHeight="false" outlineLevel="0" collapsed="false"/>
    <row r="1048494" customFormat="false" ht="12.8" hidden="true" customHeight="false" outlineLevel="0" collapsed="false"/>
    <row r="1048495" customFormat="false" ht="12.8" hidden="true" customHeight="false" outlineLevel="0" collapsed="false"/>
    <row r="1048496" customFormat="false" ht="12.8" hidden="true" customHeight="false" outlineLevel="0" collapsed="false"/>
    <row r="1048497" customFormat="false" ht="12.8" hidden="true" customHeight="false" outlineLevel="0" collapsed="false"/>
    <row r="1048498" customFormat="false" ht="12.8" hidden="true" customHeight="false" outlineLevel="0" collapsed="false"/>
    <row r="1048499" customFormat="false" ht="12.8" hidden="true" customHeight="false" outlineLevel="0" collapsed="false"/>
    <row r="1048500" customFormat="false" ht="12.8" hidden="true" customHeight="false" outlineLevel="0" collapsed="false"/>
    <row r="1048501" customFormat="false" ht="12.8" hidden="true" customHeight="false" outlineLevel="0" collapsed="false"/>
    <row r="1048502" customFormat="false" ht="12.8" hidden="true" customHeight="false" outlineLevel="0" collapsed="false"/>
    <row r="1048503" customFormat="false" ht="12.8" hidden="true" customHeight="false" outlineLevel="0" collapsed="false"/>
    <row r="1048504" customFormat="false" ht="12.8" hidden="true" customHeight="false" outlineLevel="0" collapsed="false"/>
    <row r="1048505" customFormat="false" ht="12.8" hidden="true" customHeight="false" outlineLevel="0" collapsed="false"/>
    <row r="1048506" customFormat="false" ht="12.8" hidden="true" customHeight="false" outlineLevel="0" collapsed="false"/>
    <row r="1048507" customFormat="false" ht="12.8" hidden="true" customHeight="false" outlineLevel="0" collapsed="false"/>
    <row r="1048508" customFormat="false" ht="12.8" hidden="true" customHeight="false" outlineLevel="0" collapsed="false"/>
    <row r="1048509" customFormat="false" ht="12.8" hidden="true" customHeight="false" outlineLevel="0" collapsed="false"/>
    <row r="1048510" customFormat="false" ht="12.8" hidden="true" customHeight="false" outlineLevel="0" collapsed="false"/>
    <row r="1048511" customFormat="false" ht="12.8" hidden="true" customHeight="false" outlineLevel="0" collapsed="false"/>
    <row r="1048512" customFormat="false" ht="12.8" hidden="true" customHeight="false" outlineLevel="0" collapsed="false"/>
    <row r="1048513" customFormat="false" ht="12.8" hidden="true" customHeight="false" outlineLevel="0" collapsed="false"/>
    <row r="1048514" customFormat="false" ht="12.8" hidden="true" customHeight="false" outlineLevel="0" collapsed="false"/>
    <row r="1048515" customFormat="false" ht="12.8" hidden="true" customHeight="false" outlineLevel="0" collapsed="false"/>
    <row r="1048516" customFormat="false" ht="12.8" hidden="true" customHeight="false" outlineLevel="0" collapsed="false"/>
    <row r="1048517" customFormat="false" ht="12.8" hidden="true" customHeight="false" outlineLevel="0" collapsed="false"/>
    <row r="1048518" customFormat="false" ht="12.8" hidden="true" customHeight="false" outlineLevel="0" collapsed="false"/>
    <row r="1048519" customFormat="false" ht="12.8" hidden="true" customHeight="false" outlineLevel="0" collapsed="false"/>
    <row r="1048520" customFormat="false" ht="12.8" hidden="true" customHeight="false" outlineLevel="0" collapsed="false"/>
    <row r="1048521" customFormat="false" ht="12.8" hidden="true" customHeight="false" outlineLevel="0" collapsed="false"/>
    <row r="1048522" customFormat="false" ht="12.8" hidden="true" customHeight="false" outlineLevel="0" collapsed="false"/>
    <row r="1048523" customFormat="false" ht="12.8" hidden="true" customHeight="false" outlineLevel="0" collapsed="false"/>
    <row r="1048524" customFormat="false" ht="12.8" hidden="true" customHeight="false" outlineLevel="0" collapsed="false"/>
    <row r="1048525" customFormat="false" ht="12.8" hidden="true" customHeight="false" outlineLevel="0" collapsed="false"/>
    <row r="1048526" customFormat="false" ht="12.8" hidden="true" customHeight="false" outlineLevel="0" collapsed="false"/>
    <row r="1048527" customFormat="false" ht="12.8" hidden="true" customHeight="false" outlineLevel="0" collapsed="false"/>
    <row r="1048528" customFormat="false" ht="12.8" hidden="true" customHeight="false" outlineLevel="0" collapsed="false"/>
    <row r="1048529" customFormat="false" ht="12.8" hidden="true" customHeight="false" outlineLevel="0" collapsed="false"/>
    <row r="1048530" customFormat="false" ht="12.8" hidden="true" customHeight="false" outlineLevel="0" collapsed="false"/>
    <row r="1048531" customFormat="false" ht="12.8" hidden="true" customHeight="false" outlineLevel="0" collapsed="false"/>
    <row r="1048532" customFormat="false" ht="12.8" hidden="true" customHeight="false" outlineLevel="0" collapsed="false"/>
    <row r="1048533" customFormat="false" ht="12.8" hidden="true" customHeight="false" outlineLevel="0" collapsed="false"/>
    <row r="1048534" customFormat="false" ht="12.8" hidden="true" customHeight="false" outlineLevel="0" collapsed="false"/>
    <row r="1048535" customFormat="false" ht="12.8" hidden="true" customHeight="false" outlineLevel="0" collapsed="false"/>
    <row r="1048536" customFormat="false" ht="12.8" hidden="true" customHeight="false" outlineLevel="0" collapsed="false"/>
    <row r="1048537" customFormat="false" ht="12.8" hidden="true" customHeight="false" outlineLevel="0" collapsed="false"/>
    <row r="1048538" customFormat="false" ht="12.8" hidden="true" customHeight="false" outlineLevel="0" collapsed="false"/>
    <row r="1048539" customFormat="false" ht="12.8" hidden="true" customHeight="false" outlineLevel="0" collapsed="false"/>
    <row r="1048540" customFormat="false" ht="12.8" hidden="true" customHeight="false" outlineLevel="0" collapsed="false"/>
    <row r="1048541" customFormat="false" ht="12.8" hidden="true" customHeight="false" outlineLevel="0" collapsed="false"/>
    <row r="1048542" customFormat="false" ht="12.8" hidden="true" customHeight="false" outlineLevel="0" collapsed="false"/>
    <row r="1048543" customFormat="false" ht="12.8" hidden="true" customHeight="false" outlineLevel="0" collapsed="false"/>
    <row r="1048544" customFormat="false" ht="12.8" hidden="true" customHeight="false" outlineLevel="0" collapsed="false"/>
    <row r="1048545" customFormat="false" ht="12.8" hidden="true" customHeight="false" outlineLevel="0" collapsed="false"/>
    <row r="1048546" customFormat="false" ht="12.8" hidden="true" customHeight="false" outlineLevel="0" collapsed="false"/>
    <row r="1048547" customFormat="false" ht="12.8" hidden="true" customHeight="false" outlineLevel="0" collapsed="false"/>
    <row r="1048548" customFormat="false" ht="12.8" hidden="true" customHeight="false" outlineLevel="0" collapsed="false"/>
    <row r="1048549" customFormat="false" ht="12.8" hidden="true" customHeight="false" outlineLevel="0" collapsed="false"/>
    <row r="1048550" customFormat="false" ht="12.8" hidden="true" customHeight="false" outlineLevel="0" collapsed="false"/>
    <row r="1048551" customFormat="false" ht="12.8" hidden="true" customHeight="false" outlineLevel="0" collapsed="false"/>
    <row r="1048552" customFormat="false" ht="12.8" hidden="true" customHeight="false" outlineLevel="0" collapsed="false"/>
    <row r="1048553" customFormat="false" ht="12.8" hidden="true" customHeight="false" outlineLevel="0" collapsed="false"/>
    <row r="1048554" customFormat="false" ht="12.8" hidden="true" customHeight="false" outlineLevel="0" collapsed="false"/>
    <row r="1048555" customFormat="false" ht="12.8" hidden="true" customHeight="false" outlineLevel="0" collapsed="false"/>
    <row r="1048556" customFormat="false" ht="12.8" hidden="true" customHeight="false" outlineLevel="0" collapsed="false"/>
    <row r="1048557" customFormat="false" ht="12.8" hidden="true" customHeight="false" outlineLevel="0" collapsed="false"/>
    <row r="1048558" customFormat="false" ht="12.8" hidden="true" customHeight="false" outlineLevel="0" collapsed="false"/>
    <row r="1048559" customFormat="false" ht="12.8" hidden="true" customHeight="false" outlineLevel="0" collapsed="false"/>
    <row r="1048560" customFormat="false" ht="12.8" hidden="true" customHeight="false" outlineLevel="0" collapsed="false"/>
    <row r="1048561" customFormat="false" ht="12.8" hidden="true" customHeight="false" outlineLevel="0" collapsed="false"/>
    <row r="1048562" customFormat="false" ht="12.8" hidden="true" customHeight="false" outlineLevel="0" collapsed="false"/>
    <row r="1048563" customFormat="false" ht="12.8" hidden="true" customHeight="false" outlineLevel="0" collapsed="false"/>
    <row r="1048564" customFormat="false" ht="12.8" hidden="true" customHeight="false" outlineLevel="0" collapsed="false"/>
    <row r="1048565" customFormat="false" ht="12.8" hidden="true" customHeight="false" outlineLevel="0" collapsed="false"/>
    <row r="1048566" customFormat="false" ht="12.8" hidden="true" customHeight="false" outlineLevel="0" collapsed="false"/>
    <row r="1048567" customFormat="false" ht="12.8" hidden="true" customHeight="false" outlineLevel="0" collapsed="false"/>
    <row r="1048568" customFormat="false" ht="12.8" hidden="true" customHeight="false" outlineLevel="0" collapsed="false"/>
    <row r="1048569" customFormat="false" ht="12.8" hidden="true" customHeight="false" outlineLevel="0" collapsed="false"/>
    <row r="1048570" customFormat="false" ht="12.8" hidden="true" customHeight="false" outlineLevel="0" collapsed="false"/>
    <row r="1048571" customFormat="false" ht="12.8" hidden="true" customHeight="false" outlineLevel="0" collapsed="false"/>
    <row r="1048572" customFormat="false" ht="12.8" hidden="true" customHeight="false" outlineLevel="0" collapsed="false"/>
    <row r="1048573" customFormat="false" ht="12.8" hidden="true" customHeight="false" outlineLevel="0" collapsed="false"/>
    <row r="1048574" customFormat="false" ht="12.8" hidden="true" customHeight="false" outlineLevel="0" collapsed="false"/>
    <row r="1048575" customFormat="false" ht="12.8" hidden="true" customHeight="false" outlineLevel="0" collapsed="false"/>
    <row r="1048576" customFormat="false" ht="12.8" hidden="true" customHeight="false" outlineLevel="0" collapsed="false"/>
  </sheetData>
  <sheetProtection algorithmName="SHA-512" hashValue="+oosmBiKOQcxqaj/ToDFFgKIMAuz8RNZdWzoXfbYf5YMJLCziCNdJnjRbbSc/rancPuKCXAHQAojXEY9qQqbKQ==" saltValue="lU1T/xOfNigV4ffRmNYWiw==" spinCount="100000" sheet="true"/>
  <mergeCells count="2485">
    <mergeCell ref="R4:U4"/>
    <mergeCell ref="W4:Z4"/>
    <mergeCell ref="AL4:AO4"/>
    <mergeCell ref="AQ4:AT4"/>
    <mergeCell ref="BF4:BI4"/>
    <mergeCell ref="BK4:BN4"/>
    <mergeCell ref="BZ4:CC4"/>
    <mergeCell ref="CE4:CH4"/>
    <mergeCell ref="CT4:CW4"/>
    <mergeCell ref="CY4:DB4"/>
    <mergeCell ref="DN4:DQ4"/>
    <mergeCell ref="DS4:DV4"/>
    <mergeCell ref="EH4:EK4"/>
    <mergeCell ref="EM4:EP4"/>
    <mergeCell ref="FB4:FE4"/>
    <mergeCell ref="FG4:FJ4"/>
    <mergeCell ref="FV4:FY4"/>
    <mergeCell ref="GA4:GD4"/>
    <mergeCell ref="GP4:GS4"/>
    <mergeCell ref="GU4:GX4"/>
    <mergeCell ref="H6:K6"/>
    <mergeCell ref="M6:P6"/>
    <mergeCell ref="R6:U6"/>
    <mergeCell ref="W6:Z6"/>
    <mergeCell ref="AB6:AE6"/>
    <mergeCell ref="AG6:AJ6"/>
    <mergeCell ref="AL6:AO6"/>
    <mergeCell ref="AQ6:AT6"/>
    <mergeCell ref="AV6:AY6"/>
    <mergeCell ref="BA6:BD6"/>
    <mergeCell ref="BF6:BI6"/>
    <mergeCell ref="BK6:BN6"/>
    <mergeCell ref="BP6:BS6"/>
    <mergeCell ref="BU6:BX6"/>
    <mergeCell ref="BZ6:CC6"/>
    <mergeCell ref="CE6:CH6"/>
    <mergeCell ref="CJ6:CM6"/>
    <mergeCell ref="CO6:CR6"/>
    <mergeCell ref="CT6:CW6"/>
    <mergeCell ref="CY6:DB6"/>
    <mergeCell ref="DD6:DG6"/>
    <mergeCell ref="DI6:DL6"/>
    <mergeCell ref="DN6:DQ6"/>
    <mergeCell ref="DS6:DV6"/>
    <mergeCell ref="DX6:EA6"/>
    <mergeCell ref="EC6:EF6"/>
    <mergeCell ref="EH6:EK6"/>
    <mergeCell ref="EM6:EP6"/>
    <mergeCell ref="ER6:EU6"/>
    <mergeCell ref="EW6:EZ6"/>
    <mergeCell ref="FB6:FE6"/>
    <mergeCell ref="FG6:FJ6"/>
    <mergeCell ref="FL6:FO6"/>
    <mergeCell ref="FQ6:FT6"/>
    <mergeCell ref="FV6:FY6"/>
    <mergeCell ref="GA6:GD6"/>
    <mergeCell ref="GF6:GI6"/>
    <mergeCell ref="GK6:GN6"/>
    <mergeCell ref="GP6:GS6"/>
    <mergeCell ref="GU6:GX6"/>
    <mergeCell ref="I7:K7"/>
    <mergeCell ref="N7:P7"/>
    <mergeCell ref="S7:U7"/>
    <mergeCell ref="X7:Z7"/>
    <mergeCell ref="AC7:AE7"/>
    <mergeCell ref="AH7:AJ7"/>
    <mergeCell ref="AM7:AO7"/>
    <mergeCell ref="AR7:AT7"/>
    <mergeCell ref="AW7:AY7"/>
    <mergeCell ref="BB7:BD7"/>
    <mergeCell ref="BG7:BI7"/>
    <mergeCell ref="BL7:BN7"/>
    <mergeCell ref="BQ7:BS7"/>
    <mergeCell ref="BV7:BX7"/>
    <mergeCell ref="CA7:CC7"/>
    <mergeCell ref="CF7:CH7"/>
    <mergeCell ref="CK7:CM7"/>
    <mergeCell ref="CP7:CR7"/>
    <mergeCell ref="CU7:CW7"/>
    <mergeCell ref="CZ7:DB7"/>
    <mergeCell ref="DE7:DG7"/>
    <mergeCell ref="DJ7:DL7"/>
    <mergeCell ref="DO7:DQ7"/>
    <mergeCell ref="DT7:DV7"/>
    <mergeCell ref="DY7:EA7"/>
    <mergeCell ref="ED7:EF7"/>
    <mergeCell ref="EI7:EK7"/>
    <mergeCell ref="EN7:EP7"/>
    <mergeCell ref="ES7:EU7"/>
    <mergeCell ref="EX7:EZ7"/>
    <mergeCell ref="FC7:FE7"/>
    <mergeCell ref="FH7:FJ7"/>
    <mergeCell ref="FM7:FO7"/>
    <mergeCell ref="FR7:FT7"/>
    <mergeCell ref="FW7:FY7"/>
    <mergeCell ref="GB7:GD7"/>
    <mergeCell ref="GG7:GI7"/>
    <mergeCell ref="GL7:GN7"/>
    <mergeCell ref="GQ7:GS7"/>
    <mergeCell ref="GV7:GX7"/>
    <mergeCell ref="I8:K8"/>
    <mergeCell ref="N8:P8"/>
    <mergeCell ref="S8:U8"/>
    <mergeCell ref="X8:Z8"/>
    <mergeCell ref="AC8:AE8"/>
    <mergeCell ref="AH8:AJ8"/>
    <mergeCell ref="AM8:AO8"/>
    <mergeCell ref="AR8:AT8"/>
    <mergeCell ref="AW8:AY8"/>
    <mergeCell ref="BB8:BD8"/>
    <mergeCell ref="BG8:BI8"/>
    <mergeCell ref="BL8:BN8"/>
    <mergeCell ref="BQ8:BS8"/>
    <mergeCell ref="BV8:BX8"/>
    <mergeCell ref="CA8:CC8"/>
    <mergeCell ref="CF8:CH8"/>
    <mergeCell ref="CK8:CM8"/>
    <mergeCell ref="CP8:CR8"/>
    <mergeCell ref="CU8:CW8"/>
    <mergeCell ref="CZ8:DB8"/>
    <mergeCell ref="DE8:DG8"/>
    <mergeCell ref="DJ8:DL8"/>
    <mergeCell ref="DO8:DQ8"/>
    <mergeCell ref="DT8:DV8"/>
    <mergeCell ref="DY8:EA8"/>
    <mergeCell ref="ED8:EF8"/>
    <mergeCell ref="EI8:EK8"/>
    <mergeCell ref="EN8:EP8"/>
    <mergeCell ref="ES8:EU8"/>
    <mergeCell ref="EX8:EZ8"/>
    <mergeCell ref="FC8:FE8"/>
    <mergeCell ref="FH8:FJ8"/>
    <mergeCell ref="FM8:FO8"/>
    <mergeCell ref="FR8:FT8"/>
    <mergeCell ref="FW8:FY8"/>
    <mergeCell ref="GB8:GD8"/>
    <mergeCell ref="GG8:GI8"/>
    <mergeCell ref="GL8:GN8"/>
    <mergeCell ref="GQ8:GS8"/>
    <mergeCell ref="GV8:GX8"/>
    <mergeCell ref="I9:K9"/>
    <mergeCell ref="N9:P9"/>
    <mergeCell ref="S9:U9"/>
    <mergeCell ref="X9:Z9"/>
    <mergeCell ref="AC9:AE9"/>
    <mergeCell ref="AH9:AJ9"/>
    <mergeCell ref="AM9:AO9"/>
    <mergeCell ref="AR9:AT9"/>
    <mergeCell ref="AW9:AY9"/>
    <mergeCell ref="BB9:BD9"/>
    <mergeCell ref="BG9:BI9"/>
    <mergeCell ref="BL9:BN9"/>
    <mergeCell ref="BQ9:BS9"/>
    <mergeCell ref="BV9:BX9"/>
    <mergeCell ref="CA9:CC9"/>
    <mergeCell ref="CF9:CH9"/>
    <mergeCell ref="CK9:CM9"/>
    <mergeCell ref="CP9:CR9"/>
    <mergeCell ref="CU9:CW9"/>
    <mergeCell ref="CZ9:DB9"/>
    <mergeCell ref="DE9:DG9"/>
    <mergeCell ref="DJ9:DL9"/>
    <mergeCell ref="DO9:DQ9"/>
    <mergeCell ref="DT9:DV9"/>
    <mergeCell ref="DY9:EA9"/>
    <mergeCell ref="ED9:EF9"/>
    <mergeCell ref="EI9:EK9"/>
    <mergeCell ref="EN9:EP9"/>
    <mergeCell ref="ES9:EU9"/>
    <mergeCell ref="EX9:EZ9"/>
    <mergeCell ref="FC9:FE9"/>
    <mergeCell ref="FH9:FJ9"/>
    <mergeCell ref="FM9:FO9"/>
    <mergeCell ref="FR9:FT9"/>
    <mergeCell ref="FW9:FY9"/>
    <mergeCell ref="GB9:GD9"/>
    <mergeCell ref="GG9:GI9"/>
    <mergeCell ref="GL9:GN9"/>
    <mergeCell ref="GQ9:GS9"/>
    <mergeCell ref="GV9:GX9"/>
    <mergeCell ref="I10:K10"/>
    <mergeCell ref="N10:P10"/>
    <mergeCell ref="S10:U10"/>
    <mergeCell ref="X10:Z10"/>
    <mergeCell ref="AC10:AE10"/>
    <mergeCell ref="AH10:AJ10"/>
    <mergeCell ref="AM10:AO10"/>
    <mergeCell ref="AR10:AT10"/>
    <mergeCell ref="AW10:AY10"/>
    <mergeCell ref="BB10:BD10"/>
    <mergeCell ref="BG10:BI10"/>
    <mergeCell ref="BL10:BN10"/>
    <mergeCell ref="BQ10:BS10"/>
    <mergeCell ref="BV10:BX10"/>
    <mergeCell ref="CA10:CC10"/>
    <mergeCell ref="CF10:CH10"/>
    <mergeCell ref="CK10:CM10"/>
    <mergeCell ref="CP10:CR10"/>
    <mergeCell ref="CU10:CW10"/>
    <mergeCell ref="CZ10:DB10"/>
    <mergeCell ref="DE10:DG10"/>
    <mergeCell ref="DJ10:DL10"/>
    <mergeCell ref="DO10:DQ10"/>
    <mergeCell ref="DT10:DV10"/>
    <mergeCell ref="DY10:EA10"/>
    <mergeCell ref="ED10:EF10"/>
    <mergeCell ref="EI10:EK10"/>
    <mergeCell ref="EN10:EP10"/>
    <mergeCell ref="ES10:EU10"/>
    <mergeCell ref="EX10:EZ10"/>
    <mergeCell ref="FC10:FE10"/>
    <mergeCell ref="FH10:FJ10"/>
    <mergeCell ref="FM10:FO10"/>
    <mergeCell ref="FR10:FT10"/>
    <mergeCell ref="FW10:FY10"/>
    <mergeCell ref="GB10:GD10"/>
    <mergeCell ref="GG10:GI10"/>
    <mergeCell ref="GL10:GN10"/>
    <mergeCell ref="GQ10:GS10"/>
    <mergeCell ref="GV10:GX10"/>
    <mergeCell ref="C12:D12"/>
    <mergeCell ref="H12:I12"/>
    <mergeCell ref="M12:N12"/>
    <mergeCell ref="R12:S12"/>
    <mergeCell ref="W12:X12"/>
    <mergeCell ref="AB12:AC12"/>
    <mergeCell ref="AG12:AH12"/>
    <mergeCell ref="AL12:AM12"/>
    <mergeCell ref="AQ12:AR12"/>
    <mergeCell ref="AV12:AW12"/>
    <mergeCell ref="BA12:BB12"/>
    <mergeCell ref="BF12:BG12"/>
    <mergeCell ref="BK12:BL12"/>
    <mergeCell ref="BP12:BQ12"/>
    <mergeCell ref="BU12:BV12"/>
    <mergeCell ref="BZ12:CA12"/>
    <mergeCell ref="CE12:CF12"/>
    <mergeCell ref="CJ12:CK12"/>
    <mergeCell ref="CO12:CP12"/>
    <mergeCell ref="CT12:CU12"/>
    <mergeCell ref="CY12:CZ12"/>
    <mergeCell ref="DD12:DE12"/>
    <mergeCell ref="DI12:DJ12"/>
    <mergeCell ref="DN12:DO12"/>
    <mergeCell ref="DS12:DT12"/>
    <mergeCell ref="DX12:DY12"/>
    <mergeCell ref="EC12:ED12"/>
    <mergeCell ref="EH12:EI12"/>
    <mergeCell ref="EM12:EN12"/>
    <mergeCell ref="ER12:ES12"/>
    <mergeCell ref="EW12:EX12"/>
    <mergeCell ref="FB12:FC12"/>
    <mergeCell ref="FG12:FH12"/>
    <mergeCell ref="FL12:FM12"/>
    <mergeCell ref="FQ12:FR12"/>
    <mergeCell ref="FV12:FW12"/>
    <mergeCell ref="GA12:GB12"/>
    <mergeCell ref="GF12:GG12"/>
    <mergeCell ref="GK12:GL12"/>
    <mergeCell ref="GP12:GQ12"/>
    <mergeCell ref="GU12:GV12"/>
    <mergeCell ref="C13:D13"/>
    <mergeCell ref="H13:I13"/>
    <mergeCell ref="M13:N13"/>
    <mergeCell ref="R13:S13"/>
    <mergeCell ref="W13:X13"/>
    <mergeCell ref="AB13:AC13"/>
    <mergeCell ref="AG13:AH13"/>
    <mergeCell ref="AL13:AM13"/>
    <mergeCell ref="AQ13:AR13"/>
    <mergeCell ref="AV13:AW13"/>
    <mergeCell ref="BA13:BB13"/>
    <mergeCell ref="BF13:BG13"/>
    <mergeCell ref="BK13:BL13"/>
    <mergeCell ref="BP13:BQ13"/>
    <mergeCell ref="BU13:BV13"/>
    <mergeCell ref="BZ13:CA13"/>
    <mergeCell ref="CE13:CF13"/>
    <mergeCell ref="CJ13:CK13"/>
    <mergeCell ref="CO13:CP13"/>
    <mergeCell ref="CT13:CU13"/>
    <mergeCell ref="CY13:CZ13"/>
    <mergeCell ref="DD13:DE13"/>
    <mergeCell ref="DI13:DJ13"/>
    <mergeCell ref="DN13:DO13"/>
    <mergeCell ref="DS13:DT13"/>
    <mergeCell ref="DX13:DY13"/>
    <mergeCell ref="EC13:ED13"/>
    <mergeCell ref="EH13:EI13"/>
    <mergeCell ref="EM13:EN13"/>
    <mergeCell ref="ER13:ES13"/>
    <mergeCell ref="EW13:EX13"/>
    <mergeCell ref="FB13:FC13"/>
    <mergeCell ref="FG13:FH13"/>
    <mergeCell ref="FL13:FM13"/>
    <mergeCell ref="FQ13:FR13"/>
    <mergeCell ref="FV13:FW13"/>
    <mergeCell ref="GA13:GB13"/>
    <mergeCell ref="GF13:GG13"/>
    <mergeCell ref="GK13:GL13"/>
    <mergeCell ref="GP13:GQ13"/>
    <mergeCell ref="GU13:GV13"/>
    <mergeCell ref="C14:D14"/>
    <mergeCell ref="H14:I14"/>
    <mergeCell ref="M14:N14"/>
    <mergeCell ref="R14:S14"/>
    <mergeCell ref="W14:X14"/>
    <mergeCell ref="AB14:AC14"/>
    <mergeCell ref="AG14:AH14"/>
    <mergeCell ref="AL14:AM14"/>
    <mergeCell ref="AQ14:AR14"/>
    <mergeCell ref="AV14:AW14"/>
    <mergeCell ref="BA14:BB14"/>
    <mergeCell ref="BF14:BG14"/>
    <mergeCell ref="BK14:BL14"/>
    <mergeCell ref="BP14:BQ14"/>
    <mergeCell ref="BU14:BV14"/>
    <mergeCell ref="BZ14:CA14"/>
    <mergeCell ref="CE14:CF14"/>
    <mergeCell ref="CJ14:CK14"/>
    <mergeCell ref="CO14:CP14"/>
    <mergeCell ref="CT14:CU14"/>
    <mergeCell ref="CY14:CZ14"/>
    <mergeCell ref="DD14:DE14"/>
    <mergeCell ref="DI14:DJ14"/>
    <mergeCell ref="DN14:DO14"/>
    <mergeCell ref="DS14:DT14"/>
    <mergeCell ref="DX14:DY14"/>
    <mergeCell ref="EC14:ED14"/>
    <mergeCell ref="EH14:EI14"/>
    <mergeCell ref="EM14:EN14"/>
    <mergeCell ref="ER14:ES14"/>
    <mergeCell ref="EW14:EX14"/>
    <mergeCell ref="FB14:FC14"/>
    <mergeCell ref="FG14:FH14"/>
    <mergeCell ref="FL14:FM14"/>
    <mergeCell ref="FQ14:FR14"/>
    <mergeCell ref="FV14:FW14"/>
    <mergeCell ref="GA14:GB14"/>
    <mergeCell ref="GF14:GG14"/>
    <mergeCell ref="GK14:GL14"/>
    <mergeCell ref="GP14:GQ14"/>
    <mergeCell ref="GU14:GV14"/>
    <mergeCell ref="C15:D15"/>
    <mergeCell ref="H15:I15"/>
    <mergeCell ref="M15:N15"/>
    <mergeCell ref="R15:S15"/>
    <mergeCell ref="W15:X15"/>
    <mergeCell ref="AB15:AC15"/>
    <mergeCell ref="AG15:AH15"/>
    <mergeCell ref="AL15:AM15"/>
    <mergeCell ref="AQ15:AR15"/>
    <mergeCell ref="AV15:AW15"/>
    <mergeCell ref="BA15:BB15"/>
    <mergeCell ref="BF15:BG15"/>
    <mergeCell ref="BK15:BL15"/>
    <mergeCell ref="BP15:BQ15"/>
    <mergeCell ref="BU15:BV15"/>
    <mergeCell ref="BZ15:CA15"/>
    <mergeCell ref="CE15:CF15"/>
    <mergeCell ref="CJ15:CK15"/>
    <mergeCell ref="CO15:CP15"/>
    <mergeCell ref="CT15:CU15"/>
    <mergeCell ref="CY15:CZ15"/>
    <mergeCell ref="DD15:DE15"/>
    <mergeCell ref="DI15:DJ15"/>
    <mergeCell ref="DN15:DO15"/>
    <mergeCell ref="DS15:DT15"/>
    <mergeCell ref="DX15:DY15"/>
    <mergeCell ref="EC15:ED15"/>
    <mergeCell ref="EH15:EI15"/>
    <mergeCell ref="EM15:EN15"/>
    <mergeCell ref="ER15:ES15"/>
    <mergeCell ref="EW15:EX15"/>
    <mergeCell ref="FB15:FC15"/>
    <mergeCell ref="FG15:FH15"/>
    <mergeCell ref="FL15:FM15"/>
    <mergeCell ref="FQ15:FR15"/>
    <mergeCell ref="FV15:FW15"/>
    <mergeCell ref="GA15:GB15"/>
    <mergeCell ref="GF15:GG15"/>
    <mergeCell ref="GK15:GL15"/>
    <mergeCell ref="GP15:GQ15"/>
    <mergeCell ref="GU15:GV15"/>
    <mergeCell ref="C16:D16"/>
    <mergeCell ref="H16:I16"/>
    <mergeCell ref="M16:N16"/>
    <mergeCell ref="R16:S16"/>
    <mergeCell ref="W16:X16"/>
    <mergeCell ref="AB16:AC16"/>
    <mergeCell ref="AG16:AH16"/>
    <mergeCell ref="AL16:AM16"/>
    <mergeCell ref="AQ16:AR16"/>
    <mergeCell ref="AV16:AW16"/>
    <mergeCell ref="BA16:BB16"/>
    <mergeCell ref="BF16:BG16"/>
    <mergeCell ref="BK16:BL16"/>
    <mergeCell ref="BP16:BQ16"/>
    <mergeCell ref="BU16:BV16"/>
    <mergeCell ref="BZ16:CA16"/>
    <mergeCell ref="CE16:CF16"/>
    <mergeCell ref="CJ16:CK16"/>
    <mergeCell ref="CO16:CP16"/>
    <mergeCell ref="CT16:CU16"/>
    <mergeCell ref="CY16:CZ16"/>
    <mergeCell ref="DD16:DE16"/>
    <mergeCell ref="DI16:DJ16"/>
    <mergeCell ref="DN16:DO16"/>
    <mergeCell ref="DS16:DT16"/>
    <mergeCell ref="DX16:DY16"/>
    <mergeCell ref="EC16:ED16"/>
    <mergeCell ref="EH16:EI16"/>
    <mergeCell ref="EM16:EN16"/>
    <mergeCell ref="ER16:ES16"/>
    <mergeCell ref="EW16:EX16"/>
    <mergeCell ref="FB16:FC16"/>
    <mergeCell ref="FG16:FH16"/>
    <mergeCell ref="FL16:FM16"/>
    <mergeCell ref="FQ16:FR16"/>
    <mergeCell ref="FV16:FW16"/>
    <mergeCell ref="GA16:GB16"/>
    <mergeCell ref="GF16:GG16"/>
    <mergeCell ref="GK16:GL16"/>
    <mergeCell ref="GP16:GQ16"/>
    <mergeCell ref="GU16:GV16"/>
    <mergeCell ref="C17:D17"/>
    <mergeCell ref="H17:I17"/>
    <mergeCell ref="M17:N17"/>
    <mergeCell ref="R17:S17"/>
    <mergeCell ref="W17:X17"/>
    <mergeCell ref="AB17:AC17"/>
    <mergeCell ref="AG17:AH17"/>
    <mergeCell ref="AL17:AM17"/>
    <mergeCell ref="AQ17:AR17"/>
    <mergeCell ref="AV17:AW17"/>
    <mergeCell ref="BA17:BB17"/>
    <mergeCell ref="BF17:BG17"/>
    <mergeCell ref="BK17:BL17"/>
    <mergeCell ref="BP17:BQ17"/>
    <mergeCell ref="BU17:BV17"/>
    <mergeCell ref="BZ17:CA17"/>
    <mergeCell ref="CE17:CF17"/>
    <mergeCell ref="CJ17:CK17"/>
    <mergeCell ref="CO17:CP17"/>
    <mergeCell ref="CT17:CU17"/>
    <mergeCell ref="CY17:CZ17"/>
    <mergeCell ref="DD17:DE17"/>
    <mergeCell ref="DI17:DJ17"/>
    <mergeCell ref="DN17:DO17"/>
    <mergeCell ref="DS17:DT17"/>
    <mergeCell ref="DX17:DY17"/>
    <mergeCell ref="EC17:ED17"/>
    <mergeCell ref="EH17:EI17"/>
    <mergeCell ref="EM17:EN17"/>
    <mergeCell ref="ER17:ES17"/>
    <mergeCell ref="EW17:EX17"/>
    <mergeCell ref="FB17:FC17"/>
    <mergeCell ref="FG17:FH17"/>
    <mergeCell ref="FL17:FM17"/>
    <mergeCell ref="FQ17:FR17"/>
    <mergeCell ref="FV17:FW17"/>
    <mergeCell ref="GA17:GB17"/>
    <mergeCell ref="GF17:GG17"/>
    <mergeCell ref="GK17:GL17"/>
    <mergeCell ref="GP17:GQ17"/>
    <mergeCell ref="GU17:GV17"/>
    <mergeCell ref="C18:D18"/>
    <mergeCell ref="H18:I18"/>
    <mergeCell ref="M18:N18"/>
    <mergeCell ref="R18:S18"/>
    <mergeCell ref="W18:X18"/>
    <mergeCell ref="AB18:AC18"/>
    <mergeCell ref="AG18:AH18"/>
    <mergeCell ref="AL18:AM18"/>
    <mergeCell ref="AQ18:AR18"/>
    <mergeCell ref="AV18:AW18"/>
    <mergeCell ref="BA18:BB18"/>
    <mergeCell ref="BF18:BG18"/>
    <mergeCell ref="BK18:BL18"/>
    <mergeCell ref="BP18:BQ18"/>
    <mergeCell ref="BU18:BV18"/>
    <mergeCell ref="BZ18:CA18"/>
    <mergeCell ref="CE18:CF18"/>
    <mergeCell ref="CJ18:CK18"/>
    <mergeCell ref="CO18:CP18"/>
    <mergeCell ref="CT18:CU18"/>
    <mergeCell ref="CY18:CZ18"/>
    <mergeCell ref="DD18:DE18"/>
    <mergeCell ref="DI18:DJ18"/>
    <mergeCell ref="DN18:DO18"/>
    <mergeCell ref="DS18:DT18"/>
    <mergeCell ref="DX18:DY18"/>
    <mergeCell ref="EC18:ED18"/>
    <mergeCell ref="EH18:EI18"/>
    <mergeCell ref="EM18:EN18"/>
    <mergeCell ref="ER18:ES18"/>
    <mergeCell ref="EW18:EX18"/>
    <mergeCell ref="FB18:FC18"/>
    <mergeCell ref="FG18:FH18"/>
    <mergeCell ref="FL18:FM18"/>
    <mergeCell ref="FQ18:FR18"/>
    <mergeCell ref="FV18:FW18"/>
    <mergeCell ref="GA18:GB18"/>
    <mergeCell ref="GF18:GG18"/>
    <mergeCell ref="GK18:GL18"/>
    <mergeCell ref="GP18:GQ18"/>
    <mergeCell ref="GU18:GV18"/>
    <mergeCell ref="C19:D19"/>
    <mergeCell ref="H19:I19"/>
    <mergeCell ref="M19:N19"/>
    <mergeCell ref="R19:S19"/>
    <mergeCell ref="W19:X19"/>
    <mergeCell ref="AB19:AC19"/>
    <mergeCell ref="AG19:AH19"/>
    <mergeCell ref="AL19:AM19"/>
    <mergeCell ref="AQ19:AR19"/>
    <mergeCell ref="AV19:AW19"/>
    <mergeCell ref="BA19:BB19"/>
    <mergeCell ref="BF19:BG19"/>
    <mergeCell ref="BK19:BL19"/>
    <mergeCell ref="BP19:BQ19"/>
    <mergeCell ref="BU19:BV19"/>
    <mergeCell ref="BZ19:CA19"/>
    <mergeCell ref="CE19:CF19"/>
    <mergeCell ref="CJ19:CK19"/>
    <mergeCell ref="CO19:CP19"/>
    <mergeCell ref="CT19:CU19"/>
    <mergeCell ref="CY19:CZ19"/>
    <mergeCell ref="DD19:DE19"/>
    <mergeCell ref="DI19:DJ19"/>
    <mergeCell ref="DN19:DO19"/>
    <mergeCell ref="DS19:DT19"/>
    <mergeCell ref="DX19:DY19"/>
    <mergeCell ref="EC19:ED19"/>
    <mergeCell ref="EH19:EI19"/>
    <mergeCell ref="EM19:EN19"/>
    <mergeCell ref="ER19:ES19"/>
    <mergeCell ref="EW19:EX19"/>
    <mergeCell ref="FB19:FC19"/>
    <mergeCell ref="FG19:FH19"/>
    <mergeCell ref="FL19:FM19"/>
    <mergeCell ref="FQ19:FR19"/>
    <mergeCell ref="FV19:FW19"/>
    <mergeCell ref="GA19:GB19"/>
    <mergeCell ref="GF19:GG19"/>
    <mergeCell ref="GK19:GL19"/>
    <mergeCell ref="GP19:GQ19"/>
    <mergeCell ref="GU19:GV19"/>
    <mergeCell ref="C20:D20"/>
    <mergeCell ref="H20:I20"/>
    <mergeCell ref="M20:N20"/>
    <mergeCell ref="R20:S20"/>
    <mergeCell ref="W20:X20"/>
    <mergeCell ref="AB20:AC20"/>
    <mergeCell ref="AG20:AH20"/>
    <mergeCell ref="AL20:AM20"/>
    <mergeCell ref="AQ20:AR20"/>
    <mergeCell ref="AV20:AW20"/>
    <mergeCell ref="BA20:BB20"/>
    <mergeCell ref="BF20:BG20"/>
    <mergeCell ref="BK20:BL20"/>
    <mergeCell ref="BP20:BQ20"/>
    <mergeCell ref="BU20:BV20"/>
    <mergeCell ref="BZ20:CA20"/>
    <mergeCell ref="CE20:CF20"/>
    <mergeCell ref="CJ20:CK20"/>
    <mergeCell ref="CO20:CP20"/>
    <mergeCell ref="CT20:CU20"/>
    <mergeCell ref="CY20:CZ20"/>
    <mergeCell ref="DD20:DE20"/>
    <mergeCell ref="DI20:DJ20"/>
    <mergeCell ref="DN20:DO20"/>
    <mergeCell ref="DS20:DT20"/>
    <mergeCell ref="DX20:DY20"/>
    <mergeCell ref="EC20:ED20"/>
    <mergeCell ref="EH20:EI20"/>
    <mergeCell ref="EM20:EN20"/>
    <mergeCell ref="ER20:ES20"/>
    <mergeCell ref="EW20:EX20"/>
    <mergeCell ref="FB20:FC20"/>
    <mergeCell ref="FG20:FH20"/>
    <mergeCell ref="FL20:FM20"/>
    <mergeCell ref="FQ20:FR20"/>
    <mergeCell ref="FV20:FW20"/>
    <mergeCell ref="GA20:GB20"/>
    <mergeCell ref="GF20:GG20"/>
    <mergeCell ref="GK20:GL20"/>
    <mergeCell ref="GP20:GQ20"/>
    <mergeCell ref="GU20:GV20"/>
    <mergeCell ref="C21:D21"/>
    <mergeCell ref="H21:I21"/>
    <mergeCell ref="M21:N21"/>
    <mergeCell ref="R21:S21"/>
    <mergeCell ref="W21:X21"/>
    <mergeCell ref="AB21:AC21"/>
    <mergeCell ref="AG21:AH21"/>
    <mergeCell ref="AL21:AM21"/>
    <mergeCell ref="AQ21:AR21"/>
    <mergeCell ref="AV21:AW21"/>
    <mergeCell ref="BA21:BB21"/>
    <mergeCell ref="BF21:BG21"/>
    <mergeCell ref="BK21:BL21"/>
    <mergeCell ref="BP21:BQ21"/>
    <mergeCell ref="BU21:BV21"/>
    <mergeCell ref="BZ21:CA21"/>
    <mergeCell ref="CE21:CF21"/>
    <mergeCell ref="CJ21:CK21"/>
    <mergeCell ref="CO21:CP21"/>
    <mergeCell ref="CT21:CU21"/>
    <mergeCell ref="CY21:CZ21"/>
    <mergeCell ref="DD21:DE21"/>
    <mergeCell ref="DI21:DJ21"/>
    <mergeCell ref="DN21:DO21"/>
    <mergeCell ref="DS21:DT21"/>
    <mergeCell ref="DX21:DY21"/>
    <mergeCell ref="EC21:ED21"/>
    <mergeCell ref="EH21:EI21"/>
    <mergeCell ref="EM21:EN21"/>
    <mergeCell ref="ER21:ES21"/>
    <mergeCell ref="EW21:EX21"/>
    <mergeCell ref="FB21:FC21"/>
    <mergeCell ref="FG21:FH21"/>
    <mergeCell ref="FL21:FM21"/>
    <mergeCell ref="FQ21:FR21"/>
    <mergeCell ref="FV21:FW21"/>
    <mergeCell ref="GA21:GB21"/>
    <mergeCell ref="GF21:GG21"/>
    <mergeCell ref="GK21:GL21"/>
    <mergeCell ref="GP21:GQ21"/>
    <mergeCell ref="GU21:GV21"/>
    <mergeCell ref="C22:D22"/>
    <mergeCell ref="H22:I22"/>
    <mergeCell ref="M22:N22"/>
    <mergeCell ref="R22:S22"/>
    <mergeCell ref="W22:X22"/>
    <mergeCell ref="AB22:AC22"/>
    <mergeCell ref="AG22:AH22"/>
    <mergeCell ref="AL22:AM22"/>
    <mergeCell ref="AQ22:AR22"/>
    <mergeCell ref="AV22:AW22"/>
    <mergeCell ref="BA22:BB22"/>
    <mergeCell ref="BF22:BG22"/>
    <mergeCell ref="BK22:BL22"/>
    <mergeCell ref="BP22:BQ22"/>
    <mergeCell ref="BU22:BV22"/>
    <mergeCell ref="BZ22:CA22"/>
    <mergeCell ref="CE22:CF22"/>
    <mergeCell ref="CJ22:CK22"/>
    <mergeCell ref="CO22:CP22"/>
    <mergeCell ref="CT22:CU22"/>
    <mergeCell ref="CY22:CZ22"/>
    <mergeCell ref="DD22:DE22"/>
    <mergeCell ref="DI22:DJ22"/>
    <mergeCell ref="DN22:DO22"/>
    <mergeCell ref="DS22:DT22"/>
    <mergeCell ref="DX22:DY22"/>
    <mergeCell ref="EC22:ED22"/>
    <mergeCell ref="EH22:EI22"/>
    <mergeCell ref="EM22:EN22"/>
    <mergeCell ref="ER22:ES22"/>
    <mergeCell ref="EW22:EX22"/>
    <mergeCell ref="FB22:FC22"/>
    <mergeCell ref="FG22:FH22"/>
    <mergeCell ref="FL22:FM22"/>
    <mergeCell ref="FQ22:FR22"/>
    <mergeCell ref="FV22:FW22"/>
    <mergeCell ref="GA22:GB22"/>
    <mergeCell ref="GF22:GG22"/>
    <mergeCell ref="GK22:GL22"/>
    <mergeCell ref="GP22:GQ22"/>
    <mergeCell ref="GU22:GV22"/>
    <mergeCell ref="C23:D23"/>
    <mergeCell ref="H23:I23"/>
    <mergeCell ref="M23:N23"/>
    <mergeCell ref="R23:S23"/>
    <mergeCell ref="W23:X23"/>
    <mergeCell ref="AB23:AC23"/>
    <mergeCell ref="AG23:AH23"/>
    <mergeCell ref="AL23:AM23"/>
    <mergeCell ref="AQ23:AR23"/>
    <mergeCell ref="AV23:AW23"/>
    <mergeCell ref="BA23:BB23"/>
    <mergeCell ref="BF23:BG23"/>
    <mergeCell ref="BK23:BL23"/>
    <mergeCell ref="BP23:BQ23"/>
    <mergeCell ref="BU23:BV23"/>
    <mergeCell ref="BZ23:CA23"/>
    <mergeCell ref="CE23:CF23"/>
    <mergeCell ref="CJ23:CK23"/>
    <mergeCell ref="CO23:CP23"/>
    <mergeCell ref="CT23:CU23"/>
    <mergeCell ref="CY23:CZ23"/>
    <mergeCell ref="DD23:DE23"/>
    <mergeCell ref="DI23:DJ23"/>
    <mergeCell ref="DN23:DO23"/>
    <mergeCell ref="DS23:DT23"/>
    <mergeCell ref="DX23:DY23"/>
    <mergeCell ref="EC23:ED23"/>
    <mergeCell ref="EH23:EI23"/>
    <mergeCell ref="EM23:EN23"/>
    <mergeCell ref="ER23:ES23"/>
    <mergeCell ref="EW23:EX23"/>
    <mergeCell ref="FB23:FC23"/>
    <mergeCell ref="FG23:FH23"/>
    <mergeCell ref="FL23:FM23"/>
    <mergeCell ref="FQ23:FR23"/>
    <mergeCell ref="FV23:FW23"/>
    <mergeCell ref="GA23:GB23"/>
    <mergeCell ref="GF23:GG23"/>
    <mergeCell ref="GK23:GL23"/>
    <mergeCell ref="GP23:GQ23"/>
    <mergeCell ref="GU23:GV23"/>
    <mergeCell ref="C25:D25"/>
    <mergeCell ref="H25:I25"/>
    <mergeCell ref="M25:N25"/>
    <mergeCell ref="R25:S25"/>
    <mergeCell ref="W25:X25"/>
    <mergeCell ref="AB25:AC25"/>
    <mergeCell ref="AG25:AH25"/>
    <mergeCell ref="AL25:AM25"/>
    <mergeCell ref="AQ25:AR25"/>
    <mergeCell ref="AV25:AW25"/>
    <mergeCell ref="BA25:BB25"/>
    <mergeCell ref="BF25:BG25"/>
    <mergeCell ref="BK25:BL25"/>
    <mergeCell ref="BP25:BQ25"/>
    <mergeCell ref="BU25:BV25"/>
    <mergeCell ref="BZ25:CA25"/>
    <mergeCell ref="CE25:CF25"/>
    <mergeCell ref="CJ25:CK25"/>
    <mergeCell ref="CO25:CP25"/>
    <mergeCell ref="CT25:CU25"/>
    <mergeCell ref="CY25:CZ25"/>
    <mergeCell ref="DD25:DE25"/>
    <mergeCell ref="DI25:DJ25"/>
    <mergeCell ref="DN25:DO25"/>
    <mergeCell ref="DS25:DT25"/>
    <mergeCell ref="DX25:DY25"/>
    <mergeCell ref="EC25:ED25"/>
    <mergeCell ref="EH25:EI25"/>
    <mergeCell ref="EM25:EN25"/>
    <mergeCell ref="ER25:ES25"/>
    <mergeCell ref="EW25:EX25"/>
    <mergeCell ref="FB25:FC25"/>
    <mergeCell ref="FG25:FH25"/>
    <mergeCell ref="FL25:FM25"/>
    <mergeCell ref="FQ25:FR25"/>
    <mergeCell ref="FV25:FW25"/>
    <mergeCell ref="GA25:GB25"/>
    <mergeCell ref="GF25:GG25"/>
    <mergeCell ref="GK25:GL25"/>
    <mergeCell ref="GP25:GQ25"/>
    <mergeCell ref="GU25:GV25"/>
    <mergeCell ref="C26:D26"/>
    <mergeCell ref="H26:I26"/>
    <mergeCell ref="M26:N26"/>
    <mergeCell ref="R26:S26"/>
    <mergeCell ref="W26:X26"/>
    <mergeCell ref="AB26:AC26"/>
    <mergeCell ref="AG26:AH26"/>
    <mergeCell ref="AL26:AM26"/>
    <mergeCell ref="AQ26:AR26"/>
    <mergeCell ref="AV26:AW26"/>
    <mergeCell ref="BA26:BB26"/>
    <mergeCell ref="BF26:BG26"/>
    <mergeCell ref="BK26:BL26"/>
    <mergeCell ref="BP26:BQ26"/>
    <mergeCell ref="BU26:BV26"/>
    <mergeCell ref="BZ26:CA26"/>
    <mergeCell ref="CE26:CF26"/>
    <mergeCell ref="CJ26:CK26"/>
    <mergeCell ref="CO26:CP26"/>
    <mergeCell ref="CT26:CU26"/>
    <mergeCell ref="CY26:CZ26"/>
    <mergeCell ref="DD26:DE26"/>
    <mergeCell ref="DI26:DJ26"/>
    <mergeCell ref="DN26:DO26"/>
    <mergeCell ref="DS26:DT26"/>
    <mergeCell ref="DX26:DY26"/>
    <mergeCell ref="EC26:ED26"/>
    <mergeCell ref="EH26:EI26"/>
    <mergeCell ref="EM26:EN26"/>
    <mergeCell ref="ER26:ES26"/>
    <mergeCell ref="EW26:EX26"/>
    <mergeCell ref="FB26:FC26"/>
    <mergeCell ref="FG26:FH26"/>
    <mergeCell ref="FL26:FM26"/>
    <mergeCell ref="FQ26:FR26"/>
    <mergeCell ref="FV26:FW26"/>
    <mergeCell ref="GA26:GB26"/>
    <mergeCell ref="GF26:GG26"/>
    <mergeCell ref="GK26:GL26"/>
    <mergeCell ref="GP26:GQ26"/>
    <mergeCell ref="GU26:GV26"/>
    <mergeCell ref="C27:D27"/>
    <mergeCell ref="H27:I27"/>
    <mergeCell ref="M27:N27"/>
    <mergeCell ref="R27:S27"/>
    <mergeCell ref="W27:X27"/>
    <mergeCell ref="AB27:AC27"/>
    <mergeCell ref="AG27:AH27"/>
    <mergeCell ref="AL27:AM27"/>
    <mergeCell ref="AQ27:AR27"/>
    <mergeCell ref="AV27:AW27"/>
    <mergeCell ref="BA27:BB27"/>
    <mergeCell ref="BF27:BG27"/>
    <mergeCell ref="BK27:BL27"/>
    <mergeCell ref="BP27:BQ27"/>
    <mergeCell ref="BU27:BV27"/>
    <mergeCell ref="BZ27:CA27"/>
    <mergeCell ref="CE27:CF27"/>
    <mergeCell ref="CJ27:CK27"/>
    <mergeCell ref="CO27:CP27"/>
    <mergeCell ref="CT27:CU27"/>
    <mergeCell ref="CY27:CZ27"/>
    <mergeCell ref="DD27:DE27"/>
    <mergeCell ref="DI27:DJ27"/>
    <mergeCell ref="DN27:DO27"/>
    <mergeCell ref="DS27:DT27"/>
    <mergeCell ref="DX27:DY27"/>
    <mergeCell ref="EC27:ED27"/>
    <mergeCell ref="EH27:EI27"/>
    <mergeCell ref="EM27:EN27"/>
    <mergeCell ref="ER27:ES27"/>
    <mergeCell ref="EW27:EX27"/>
    <mergeCell ref="FB27:FC27"/>
    <mergeCell ref="FG27:FH27"/>
    <mergeCell ref="FL27:FM27"/>
    <mergeCell ref="FQ27:FR27"/>
    <mergeCell ref="FV27:FW27"/>
    <mergeCell ref="GA27:GB27"/>
    <mergeCell ref="GF27:GG27"/>
    <mergeCell ref="GK27:GL27"/>
    <mergeCell ref="GP27:GQ27"/>
    <mergeCell ref="GU27:GV27"/>
    <mergeCell ref="C28:D28"/>
    <mergeCell ref="H28:I28"/>
    <mergeCell ref="M28:N28"/>
    <mergeCell ref="R28:S28"/>
    <mergeCell ref="W28:X28"/>
    <mergeCell ref="AB28:AC28"/>
    <mergeCell ref="AG28:AH28"/>
    <mergeCell ref="AL28:AM28"/>
    <mergeCell ref="AQ28:AR28"/>
    <mergeCell ref="AV28:AW28"/>
    <mergeCell ref="BA28:BB28"/>
    <mergeCell ref="BF28:BG28"/>
    <mergeCell ref="BK28:BL28"/>
    <mergeCell ref="BP28:BQ28"/>
    <mergeCell ref="BU28:BV28"/>
    <mergeCell ref="BZ28:CA28"/>
    <mergeCell ref="CE28:CF28"/>
    <mergeCell ref="CJ28:CK28"/>
    <mergeCell ref="CO28:CP28"/>
    <mergeCell ref="CT28:CU28"/>
    <mergeCell ref="CY28:CZ28"/>
    <mergeCell ref="DD28:DE28"/>
    <mergeCell ref="DI28:DJ28"/>
    <mergeCell ref="DN28:DO28"/>
    <mergeCell ref="DS28:DT28"/>
    <mergeCell ref="DX28:DY28"/>
    <mergeCell ref="EC28:ED28"/>
    <mergeCell ref="EH28:EI28"/>
    <mergeCell ref="EM28:EN28"/>
    <mergeCell ref="ER28:ES28"/>
    <mergeCell ref="EW28:EX28"/>
    <mergeCell ref="FB28:FC28"/>
    <mergeCell ref="FG28:FH28"/>
    <mergeCell ref="FL28:FM28"/>
    <mergeCell ref="FQ28:FR28"/>
    <mergeCell ref="FV28:FW28"/>
    <mergeCell ref="GA28:GB28"/>
    <mergeCell ref="GF28:GG28"/>
    <mergeCell ref="GK28:GL28"/>
    <mergeCell ref="GP28:GQ28"/>
    <mergeCell ref="GU28:GV28"/>
    <mergeCell ref="C29:D29"/>
    <mergeCell ref="H29:I29"/>
    <mergeCell ref="M29:N29"/>
    <mergeCell ref="R29:S29"/>
    <mergeCell ref="W29:X29"/>
    <mergeCell ref="AB29:AC29"/>
    <mergeCell ref="AG29:AH29"/>
    <mergeCell ref="AL29:AM29"/>
    <mergeCell ref="AQ29:AR29"/>
    <mergeCell ref="AV29:AW29"/>
    <mergeCell ref="BA29:BB29"/>
    <mergeCell ref="BF29:BG29"/>
    <mergeCell ref="BK29:BL29"/>
    <mergeCell ref="BP29:BQ29"/>
    <mergeCell ref="BU29:BV29"/>
    <mergeCell ref="BZ29:CA29"/>
    <mergeCell ref="CE29:CF29"/>
    <mergeCell ref="CJ29:CK29"/>
    <mergeCell ref="CO29:CP29"/>
    <mergeCell ref="CT29:CU29"/>
    <mergeCell ref="CY29:CZ29"/>
    <mergeCell ref="DD29:DE29"/>
    <mergeCell ref="DI29:DJ29"/>
    <mergeCell ref="DN29:DO29"/>
    <mergeCell ref="DS29:DT29"/>
    <mergeCell ref="DX29:DY29"/>
    <mergeCell ref="EC29:ED29"/>
    <mergeCell ref="EH29:EI29"/>
    <mergeCell ref="EM29:EN29"/>
    <mergeCell ref="ER29:ES29"/>
    <mergeCell ref="EW29:EX29"/>
    <mergeCell ref="FB29:FC29"/>
    <mergeCell ref="FG29:FH29"/>
    <mergeCell ref="FL29:FM29"/>
    <mergeCell ref="FQ29:FR29"/>
    <mergeCell ref="FV29:FW29"/>
    <mergeCell ref="GA29:GB29"/>
    <mergeCell ref="GF29:GG29"/>
    <mergeCell ref="GK29:GL29"/>
    <mergeCell ref="GP29:GQ29"/>
    <mergeCell ref="GU29:GV29"/>
    <mergeCell ref="C30:D30"/>
    <mergeCell ref="H30:I30"/>
    <mergeCell ref="M30:N30"/>
    <mergeCell ref="R30:S30"/>
    <mergeCell ref="W30:X30"/>
    <mergeCell ref="AB30:AC30"/>
    <mergeCell ref="AG30:AH30"/>
    <mergeCell ref="AL30:AM30"/>
    <mergeCell ref="AQ30:AR30"/>
    <mergeCell ref="AV30:AW30"/>
    <mergeCell ref="BA30:BB30"/>
    <mergeCell ref="BF30:BG30"/>
    <mergeCell ref="BK30:BL30"/>
    <mergeCell ref="BP30:BQ30"/>
    <mergeCell ref="BU30:BV30"/>
    <mergeCell ref="BZ30:CA30"/>
    <mergeCell ref="CE30:CF30"/>
    <mergeCell ref="CJ30:CK30"/>
    <mergeCell ref="CO30:CP30"/>
    <mergeCell ref="CT30:CU30"/>
    <mergeCell ref="CY30:CZ30"/>
    <mergeCell ref="DD30:DE30"/>
    <mergeCell ref="DI30:DJ30"/>
    <mergeCell ref="DN30:DO30"/>
    <mergeCell ref="DS30:DT30"/>
    <mergeCell ref="DX30:DY30"/>
    <mergeCell ref="EC30:ED30"/>
    <mergeCell ref="EH30:EI30"/>
    <mergeCell ref="EM30:EN30"/>
    <mergeCell ref="ER30:ES30"/>
    <mergeCell ref="EW30:EX30"/>
    <mergeCell ref="FB30:FC30"/>
    <mergeCell ref="FG30:FH30"/>
    <mergeCell ref="FL30:FM30"/>
    <mergeCell ref="FQ30:FR30"/>
    <mergeCell ref="FV30:FW30"/>
    <mergeCell ref="GA30:GB30"/>
    <mergeCell ref="GF30:GG30"/>
    <mergeCell ref="GK30:GL30"/>
    <mergeCell ref="GP30:GQ30"/>
    <mergeCell ref="GU30:GV30"/>
    <mergeCell ref="C31:D31"/>
    <mergeCell ref="H31:I31"/>
    <mergeCell ref="M31:N31"/>
    <mergeCell ref="R31:S31"/>
    <mergeCell ref="W31:X31"/>
    <mergeCell ref="AB31:AC31"/>
    <mergeCell ref="AG31:AH31"/>
    <mergeCell ref="AL31:AM31"/>
    <mergeCell ref="AQ31:AR31"/>
    <mergeCell ref="AV31:AW31"/>
    <mergeCell ref="BA31:BB31"/>
    <mergeCell ref="BF31:BG31"/>
    <mergeCell ref="BK31:BL31"/>
    <mergeCell ref="BP31:BQ31"/>
    <mergeCell ref="BU31:BV31"/>
    <mergeCell ref="BZ31:CA31"/>
    <mergeCell ref="CE31:CF31"/>
    <mergeCell ref="CJ31:CK31"/>
    <mergeCell ref="CO31:CP31"/>
    <mergeCell ref="CT31:CU31"/>
    <mergeCell ref="CY31:CZ31"/>
    <mergeCell ref="DD31:DE31"/>
    <mergeCell ref="DI31:DJ31"/>
    <mergeCell ref="DN31:DO31"/>
    <mergeCell ref="DS31:DT31"/>
    <mergeCell ref="DX31:DY31"/>
    <mergeCell ref="EC31:ED31"/>
    <mergeCell ref="EH31:EI31"/>
    <mergeCell ref="EM31:EN31"/>
    <mergeCell ref="ER31:ES31"/>
    <mergeCell ref="EW31:EX31"/>
    <mergeCell ref="FB31:FC31"/>
    <mergeCell ref="FG31:FH31"/>
    <mergeCell ref="FL31:FM31"/>
    <mergeCell ref="FQ31:FR31"/>
    <mergeCell ref="FV31:FW31"/>
    <mergeCell ref="GA31:GB31"/>
    <mergeCell ref="GF31:GG31"/>
    <mergeCell ref="GK31:GL31"/>
    <mergeCell ref="GP31:GQ31"/>
    <mergeCell ref="GU31:GV31"/>
    <mergeCell ref="C32:D32"/>
    <mergeCell ref="H32:I32"/>
    <mergeCell ref="M32:N32"/>
    <mergeCell ref="R32:S32"/>
    <mergeCell ref="W32:X32"/>
    <mergeCell ref="AB32:AC32"/>
    <mergeCell ref="AG32:AH32"/>
    <mergeCell ref="AL32:AM32"/>
    <mergeCell ref="AQ32:AR32"/>
    <mergeCell ref="AV32:AW32"/>
    <mergeCell ref="BA32:BB32"/>
    <mergeCell ref="BF32:BG32"/>
    <mergeCell ref="BK32:BL32"/>
    <mergeCell ref="BP32:BQ32"/>
    <mergeCell ref="BU32:BV32"/>
    <mergeCell ref="BZ32:CA32"/>
    <mergeCell ref="CE32:CF32"/>
    <mergeCell ref="CJ32:CK32"/>
    <mergeCell ref="CO32:CP32"/>
    <mergeCell ref="CT32:CU32"/>
    <mergeCell ref="CY32:CZ32"/>
    <mergeCell ref="DD32:DE32"/>
    <mergeCell ref="DI32:DJ32"/>
    <mergeCell ref="DN32:DO32"/>
    <mergeCell ref="DS32:DT32"/>
    <mergeCell ref="DX32:DY32"/>
    <mergeCell ref="EC32:ED32"/>
    <mergeCell ref="EH32:EI32"/>
    <mergeCell ref="EM32:EN32"/>
    <mergeCell ref="ER32:ES32"/>
    <mergeCell ref="EW32:EX32"/>
    <mergeCell ref="FB32:FC32"/>
    <mergeCell ref="FG32:FH32"/>
    <mergeCell ref="FL32:FM32"/>
    <mergeCell ref="FQ32:FR32"/>
    <mergeCell ref="FV32:FW32"/>
    <mergeCell ref="GA32:GB32"/>
    <mergeCell ref="GF32:GG32"/>
    <mergeCell ref="GK32:GL32"/>
    <mergeCell ref="GP32:GQ32"/>
    <mergeCell ref="GU32:GV32"/>
    <mergeCell ref="C33:D33"/>
    <mergeCell ref="H33:I33"/>
    <mergeCell ref="M33:N33"/>
    <mergeCell ref="R33:S33"/>
    <mergeCell ref="W33:X33"/>
    <mergeCell ref="AB33:AC33"/>
    <mergeCell ref="AG33:AH33"/>
    <mergeCell ref="AL33:AM33"/>
    <mergeCell ref="AQ33:AR33"/>
    <mergeCell ref="AV33:AW33"/>
    <mergeCell ref="BA33:BB33"/>
    <mergeCell ref="BF33:BG33"/>
    <mergeCell ref="BK33:BL33"/>
    <mergeCell ref="BP33:BQ33"/>
    <mergeCell ref="BU33:BV33"/>
    <mergeCell ref="BZ33:CA33"/>
    <mergeCell ref="CE33:CF33"/>
    <mergeCell ref="CJ33:CK33"/>
    <mergeCell ref="CO33:CP33"/>
    <mergeCell ref="CT33:CU33"/>
    <mergeCell ref="CY33:CZ33"/>
    <mergeCell ref="DD33:DE33"/>
    <mergeCell ref="DI33:DJ33"/>
    <mergeCell ref="DN33:DO33"/>
    <mergeCell ref="DS33:DT33"/>
    <mergeCell ref="DX33:DY33"/>
    <mergeCell ref="EC33:ED33"/>
    <mergeCell ref="EH33:EI33"/>
    <mergeCell ref="EM33:EN33"/>
    <mergeCell ref="ER33:ES33"/>
    <mergeCell ref="EW33:EX33"/>
    <mergeCell ref="FB33:FC33"/>
    <mergeCell ref="FG33:FH33"/>
    <mergeCell ref="FL33:FM33"/>
    <mergeCell ref="FQ33:FR33"/>
    <mergeCell ref="FV33:FW33"/>
    <mergeCell ref="GA33:GB33"/>
    <mergeCell ref="GF33:GG33"/>
    <mergeCell ref="GK33:GL33"/>
    <mergeCell ref="GP33:GQ33"/>
    <mergeCell ref="GU33:GV33"/>
    <mergeCell ref="C34:D34"/>
    <mergeCell ref="H34:I34"/>
    <mergeCell ref="M34:N34"/>
    <mergeCell ref="R34:S34"/>
    <mergeCell ref="W34:X34"/>
    <mergeCell ref="AB34:AC34"/>
    <mergeCell ref="AG34:AH34"/>
    <mergeCell ref="AL34:AM34"/>
    <mergeCell ref="AQ34:AR34"/>
    <mergeCell ref="AV34:AW34"/>
    <mergeCell ref="BA34:BB34"/>
    <mergeCell ref="BF34:BG34"/>
    <mergeCell ref="BK34:BL34"/>
    <mergeCell ref="BP34:BQ34"/>
    <mergeCell ref="BU34:BV34"/>
    <mergeCell ref="BZ34:CA34"/>
    <mergeCell ref="CE34:CF34"/>
    <mergeCell ref="CJ34:CK34"/>
    <mergeCell ref="CO34:CP34"/>
    <mergeCell ref="CT34:CU34"/>
    <mergeCell ref="CY34:CZ34"/>
    <mergeCell ref="DD34:DE34"/>
    <mergeCell ref="DI34:DJ34"/>
    <mergeCell ref="DN34:DO34"/>
    <mergeCell ref="DS34:DT34"/>
    <mergeCell ref="DX34:DY34"/>
    <mergeCell ref="EC34:ED34"/>
    <mergeCell ref="EH34:EI34"/>
    <mergeCell ref="EM34:EN34"/>
    <mergeCell ref="ER34:ES34"/>
    <mergeCell ref="EW34:EX34"/>
    <mergeCell ref="FB34:FC34"/>
    <mergeCell ref="FG34:FH34"/>
    <mergeCell ref="FL34:FM34"/>
    <mergeCell ref="FQ34:FR34"/>
    <mergeCell ref="FV34:FW34"/>
    <mergeCell ref="GA34:GB34"/>
    <mergeCell ref="GF34:GG34"/>
    <mergeCell ref="GK34:GL34"/>
    <mergeCell ref="GP34:GQ34"/>
    <mergeCell ref="GU34:GV34"/>
    <mergeCell ref="C35:D35"/>
    <mergeCell ref="H35:I35"/>
    <mergeCell ref="M35:N35"/>
    <mergeCell ref="R35:S35"/>
    <mergeCell ref="W35:X35"/>
    <mergeCell ref="AB35:AC35"/>
    <mergeCell ref="AG35:AH35"/>
    <mergeCell ref="AL35:AM35"/>
    <mergeCell ref="AQ35:AR35"/>
    <mergeCell ref="AV35:AW35"/>
    <mergeCell ref="BA35:BB35"/>
    <mergeCell ref="BF35:BG35"/>
    <mergeCell ref="BK35:BL35"/>
    <mergeCell ref="BP35:BQ35"/>
    <mergeCell ref="BU35:BV35"/>
    <mergeCell ref="BZ35:CA35"/>
    <mergeCell ref="CE35:CF35"/>
    <mergeCell ref="CJ35:CK35"/>
    <mergeCell ref="CO35:CP35"/>
    <mergeCell ref="CT35:CU35"/>
    <mergeCell ref="CY35:CZ35"/>
    <mergeCell ref="DD35:DE35"/>
    <mergeCell ref="DI35:DJ35"/>
    <mergeCell ref="DN35:DO35"/>
    <mergeCell ref="DS35:DT35"/>
    <mergeCell ref="DX35:DY35"/>
    <mergeCell ref="EC35:ED35"/>
    <mergeCell ref="EH35:EI35"/>
    <mergeCell ref="EM35:EN35"/>
    <mergeCell ref="ER35:ES35"/>
    <mergeCell ref="EW35:EX35"/>
    <mergeCell ref="FB35:FC35"/>
    <mergeCell ref="FG35:FH35"/>
    <mergeCell ref="FL35:FM35"/>
    <mergeCell ref="FQ35:FR35"/>
    <mergeCell ref="FV35:FW35"/>
    <mergeCell ref="GA35:GB35"/>
    <mergeCell ref="GF35:GG35"/>
    <mergeCell ref="GK35:GL35"/>
    <mergeCell ref="GP35:GQ35"/>
    <mergeCell ref="GU35:GV35"/>
    <mergeCell ref="C36:D36"/>
    <mergeCell ref="H36:I36"/>
    <mergeCell ref="M36:N36"/>
    <mergeCell ref="R36:S36"/>
    <mergeCell ref="W36:X36"/>
    <mergeCell ref="AB36:AC36"/>
    <mergeCell ref="AG36:AH36"/>
    <mergeCell ref="AL36:AM36"/>
    <mergeCell ref="AQ36:AR36"/>
    <mergeCell ref="AV36:AW36"/>
    <mergeCell ref="BA36:BB36"/>
    <mergeCell ref="BF36:BG36"/>
    <mergeCell ref="BK36:BL36"/>
    <mergeCell ref="BP36:BQ36"/>
    <mergeCell ref="BU36:BV36"/>
    <mergeCell ref="BZ36:CA36"/>
    <mergeCell ref="CE36:CF36"/>
    <mergeCell ref="CJ36:CK36"/>
    <mergeCell ref="CO36:CP36"/>
    <mergeCell ref="CT36:CU36"/>
    <mergeCell ref="CY36:CZ36"/>
    <mergeCell ref="DD36:DE36"/>
    <mergeCell ref="DI36:DJ36"/>
    <mergeCell ref="DN36:DO36"/>
    <mergeCell ref="DS36:DT36"/>
    <mergeCell ref="DX36:DY36"/>
    <mergeCell ref="EC36:ED36"/>
    <mergeCell ref="EH36:EI36"/>
    <mergeCell ref="EM36:EN36"/>
    <mergeCell ref="ER36:ES36"/>
    <mergeCell ref="EW36:EX36"/>
    <mergeCell ref="FB36:FC36"/>
    <mergeCell ref="FG36:FH36"/>
    <mergeCell ref="FL36:FM36"/>
    <mergeCell ref="FQ36:FR36"/>
    <mergeCell ref="FV36:FW36"/>
    <mergeCell ref="GA36:GB36"/>
    <mergeCell ref="GF36:GG36"/>
    <mergeCell ref="GK36:GL36"/>
    <mergeCell ref="GP36:GQ36"/>
    <mergeCell ref="GU36:GV36"/>
    <mergeCell ref="C37:D37"/>
    <mergeCell ref="H37:I37"/>
    <mergeCell ref="M37:N37"/>
    <mergeCell ref="R37:S37"/>
    <mergeCell ref="W37:X37"/>
    <mergeCell ref="AB37:AC37"/>
    <mergeCell ref="AG37:AH37"/>
    <mergeCell ref="AL37:AM37"/>
    <mergeCell ref="AQ37:AR37"/>
    <mergeCell ref="AV37:AW37"/>
    <mergeCell ref="BA37:BB37"/>
    <mergeCell ref="BF37:BG37"/>
    <mergeCell ref="BK37:BL37"/>
    <mergeCell ref="BP37:BQ37"/>
    <mergeCell ref="BU37:BV37"/>
    <mergeCell ref="BZ37:CA37"/>
    <mergeCell ref="CE37:CF37"/>
    <mergeCell ref="CJ37:CK37"/>
    <mergeCell ref="CO37:CP37"/>
    <mergeCell ref="CT37:CU37"/>
    <mergeCell ref="CY37:CZ37"/>
    <mergeCell ref="DD37:DE37"/>
    <mergeCell ref="DI37:DJ37"/>
    <mergeCell ref="DN37:DO37"/>
    <mergeCell ref="DS37:DT37"/>
    <mergeCell ref="DX37:DY37"/>
    <mergeCell ref="EC37:ED37"/>
    <mergeCell ref="EH37:EI37"/>
    <mergeCell ref="EM37:EN37"/>
    <mergeCell ref="ER37:ES37"/>
    <mergeCell ref="EW37:EX37"/>
    <mergeCell ref="FB37:FC37"/>
    <mergeCell ref="FG37:FH37"/>
    <mergeCell ref="FL37:FM37"/>
    <mergeCell ref="FQ37:FR37"/>
    <mergeCell ref="FV37:FW37"/>
    <mergeCell ref="GA37:GB37"/>
    <mergeCell ref="GF37:GG37"/>
    <mergeCell ref="GK37:GL37"/>
    <mergeCell ref="GP37:GQ37"/>
    <mergeCell ref="GU37:GV37"/>
    <mergeCell ref="C38:D38"/>
    <mergeCell ref="H38:I38"/>
    <mergeCell ref="M38:N38"/>
    <mergeCell ref="R38:S38"/>
    <mergeCell ref="W38:X38"/>
    <mergeCell ref="AB38:AC38"/>
    <mergeCell ref="AG38:AH38"/>
    <mergeCell ref="AL38:AM38"/>
    <mergeCell ref="AQ38:AR38"/>
    <mergeCell ref="AV38:AW38"/>
    <mergeCell ref="BA38:BB38"/>
    <mergeCell ref="BF38:BG38"/>
    <mergeCell ref="BK38:BL38"/>
    <mergeCell ref="BP38:BQ38"/>
    <mergeCell ref="BU38:BV38"/>
    <mergeCell ref="BZ38:CA38"/>
    <mergeCell ref="CE38:CF38"/>
    <mergeCell ref="CJ38:CK38"/>
    <mergeCell ref="CO38:CP38"/>
    <mergeCell ref="CT38:CU38"/>
    <mergeCell ref="CY38:CZ38"/>
    <mergeCell ref="DD38:DE38"/>
    <mergeCell ref="DI38:DJ38"/>
    <mergeCell ref="DN38:DO38"/>
    <mergeCell ref="DS38:DT38"/>
    <mergeCell ref="DX38:DY38"/>
    <mergeCell ref="EC38:ED38"/>
    <mergeCell ref="EH38:EI38"/>
    <mergeCell ref="EM38:EN38"/>
    <mergeCell ref="ER38:ES38"/>
    <mergeCell ref="EW38:EX38"/>
    <mergeCell ref="FB38:FC38"/>
    <mergeCell ref="FG38:FH38"/>
    <mergeCell ref="FL38:FM38"/>
    <mergeCell ref="FQ38:FR38"/>
    <mergeCell ref="FV38:FW38"/>
    <mergeCell ref="GA38:GB38"/>
    <mergeCell ref="GF38:GG38"/>
    <mergeCell ref="GK38:GL38"/>
    <mergeCell ref="GP38:GQ38"/>
    <mergeCell ref="GU38:GV38"/>
    <mergeCell ref="C39:D39"/>
    <mergeCell ref="H39:I39"/>
    <mergeCell ref="M39:N39"/>
    <mergeCell ref="R39:S39"/>
    <mergeCell ref="W39:X39"/>
    <mergeCell ref="AB39:AC39"/>
    <mergeCell ref="AG39:AH39"/>
    <mergeCell ref="AL39:AM39"/>
    <mergeCell ref="AQ39:AR39"/>
    <mergeCell ref="AV39:AW39"/>
    <mergeCell ref="BA39:BB39"/>
    <mergeCell ref="BF39:BG39"/>
    <mergeCell ref="BK39:BL39"/>
    <mergeCell ref="BP39:BQ39"/>
    <mergeCell ref="BU39:BV39"/>
    <mergeCell ref="BZ39:CA39"/>
    <mergeCell ref="CE39:CF39"/>
    <mergeCell ref="CJ39:CK39"/>
    <mergeCell ref="CO39:CP39"/>
    <mergeCell ref="CT39:CU39"/>
    <mergeCell ref="CY39:CZ39"/>
    <mergeCell ref="DD39:DE39"/>
    <mergeCell ref="DI39:DJ39"/>
    <mergeCell ref="DN39:DO39"/>
    <mergeCell ref="DS39:DT39"/>
    <mergeCell ref="DX39:DY39"/>
    <mergeCell ref="EC39:ED39"/>
    <mergeCell ref="EH39:EI39"/>
    <mergeCell ref="EM39:EN39"/>
    <mergeCell ref="ER39:ES39"/>
    <mergeCell ref="EW39:EX39"/>
    <mergeCell ref="FB39:FC39"/>
    <mergeCell ref="FG39:FH39"/>
    <mergeCell ref="FL39:FM39"/>
    <mergeCell ref="FQ39:FR39"/>
    <mergeCell ref="FV39:FW39"/>
    <mergeCell ref="GA39:GB39"/>
    <mergeCell ref="GF39:GG39"/>
    <mergeCell ref="GK39:GL39"/>
    <mergeCell ref="GP39:GQ39"/>
    <mergeCell ref="GU39:GV39"/>
    <mergeCell ref="C40:D40"/>
    <mergeCell ref="H40:I40"/>
    <mergeCell ref="M40:N40"/>
    <mergeCell ref="R40:S40"/>
    <mergeCell ref="W40:X40"/>
    <mergeCell ref="AB40:AC40"/>
    <mergeCell ref="AG40:AH40"/>
    <mergeCell ref="AL40:AM40"/>
    <mergeCell ref="AQ40:AR40"/>
    <mergeCell ref="AV40:AW40"/>
    <mergeCell ref="BA40:BB40"/>
    <mergeCell ref="BF40:BG40"/>
    <mergeCell ref="BK40:BL40"/>
    <mergeCell ref="BP40:BQ40"/>
    <mergeCell ref="BU40:BV40"/>
    <mergeCell ref="BZ40:CA40"/>
    <mergeCell ref="CE40:CF40"/>
    <mergeCell ref="CJ40:CK40"/>
    <mergeCell ref="CO40:CP40"/>
    <mergeCell ref="CT40:CU40"/>
    <mergeCell ref="CY40:CZ40"/>
    <mergeCell ref="DD40:DE40"/>
    <mergeCell ref="DI40:DJ40"/>
    <mergeCell ref="DN40:DO40"/>
    <mergeCell ref="DS40:DT40"/>
    <mergeCell ref="DX40:DY40"/>
    <mergeCell ref="EC40:ED40"/>
    <mergeCell ref="EH40:EI40"/>
    <mergeCell ref="EM40:EN40"/>
    <mergeCell ref="ER40:ES40"/>
    <mergeCell ref="EW40:EX40"/>
    <mergeCell ref="FB40:FC40"/>
    <mergeCell ref="FG40:FH40"/>
    <mergeCell ref="FL40:FM40"/>
    <mergeCell ref="FQ40:FR40"/>
    <mergeCell ref="FV40:FW40"/>
    <mergeCell ref="GA40:GB40"/>
    <mergeCell ref="GF40:GG40"/>
    <mergeCell ref="GK40:GL40"/>
    <mergeCell ref="GP40:GQ40"/>
    <mergeCell ref="GU40:GV40"/>
    <mergeCell ref="C41:D41"/>
    <mergeCell ref="H41:I41"/>
    <mergeCell ref="M41:N41"/>
    <mergeCell ref="R41:S41"/>
    <mergeCell ref="W41:X41"/>
    <mergeCell ref="AB41:AC41"/>
    <mergeCell ref="AG41:AH41"/>
    <mergeCell ref="AL41:AM41"/>
    <mergeCell ref="AQ41:AR41"/>
    <mergeCell ref="AV41:AW41"/>
    <mergeCell ref="BA41:BB41"/>
    <mergeCell ref="BF41:BG41"/>
    <mergeCell ref="BK41:BL41"/>
    <mergeCell ref="BP41:BQ41"/>
    <mergeCell ref="BU41:BV41"/>
    <mergeCell ref="BZ41:CA41"/>
    <mergeCell ref="CE41:CF41"/>
    <mergeCell ref="CJ41:CK41"/>
    <mergeCell ref="CO41:CP41"/>
    <mergeCell ref="CT41:CU41"/>
    <mergeCell ref="CY41:CZ41"/>
    <mergeCell ref="DD41:DE41"/>
    <mergeCell ref="DI41:DJ41"/>
    <mergeCell ref="DN41:DO41"/>
    <mergeCell ref="DS41:DT41"/>
    <mergeCell ref="DX41:DY41"/>
    <mergeCell ref="EC41:ED41"/>
    <mergeCell ref="EH41:EI41"/>
    <mergeCell ref="EM41:EN41"/>
    <mergeCell ref="ER41:ES41"/>
    <mergeCell ref="EW41:EX41"/>
    <mergeCell ref="FB41:FC41"/>
    <mergeCell ref="FG41:FH41"/>
    <mergeCell ref="FL41:FM41"/>
    <mergeCell ref="FQ41:FR41"/>
    <mergeCell ref="FV41:FW41"/>
    <mergeCell ref="GA41:GB41"/>
    <mergeCell ref="GF41:GG41"/>
    <mergeCell ref="GK41:GL41"/>
    <mergeCell ref="GP41:GQ41"/>
    <mergeCell ref="GU41:GV41"/>
    <mergeCell ref="C42:D42"/>
    <mergeCell ref="H42:I42"/>
    <mergeCell ref="M42:N42"/>
    <mergeCell ref="R42:S42"/>
    <mergeCell ref="W42:X42"/>
    <mergeCell ref="AB42:AC42"/>
    <mergeCell ref="AG42:AH42"/>
    <mergeCell ref="AL42:AM42"/>
    <mergeCell ref="AQ42:AR42"/>
    <mergeCell ref="AV42:AW42"/>
    <mergeCell ref="BA42:BB42"/>
    <mergeCell ref="BF42:BG42"/>
    <mergeCell ref="BK42:BL42"/>
    <mergeCell ref="BP42:BQ42"/>
    <mergeCell ref="BU42:BV42"/>
    <mergeCell ref="BZ42:CA42"/>
    <mergeCell ref="CE42:CF42"/>
    <mergeCell ref="CJ42:CK42"/>
    <mergeCell ref="CO42:CP42"/>
    <mergeCell ref="CT42:CU42"/>
    <mergeCell ref="CY42:CZ42"/>
    <mergeCell ref="DD42:DE42"/>
    <mergeCell ref="DI42:DJ42"/>
    <mergeCell ref="DN42:DO42"/>
    <mergeCell ref="DS42:DT42"/>
    <mergeCell ref="DX42:DY42"/>
    <mergeCell ref="EC42:ED42"/>
    <mergeCell ref="EH42:EI42"/>
    <mergeCell ref="EM42:EN42"/>
    <mergeCell ref="ER42:ES42"/>
    <mergeCell ref="EW42:EX42"/>
    <mergeCell ref="FB42:FC42"/>
    <mergeCell ref="FG42:FH42"/>
    <mergeCell ref="FL42:FM42"/>
    <mergeCell ref="FQ42:FR42"/>
    <mergeCell ref="FV42:FW42"/>
    <mergeCell ref="GA42:GB42"/>
    <mergeCell ref="GF42:GG42"/>
    <mergeCell ref="GK42:GL42"/>
    <mergeCell ref="GP42:GQ42"/>
    <mergeCell ref="GU42:GV42"/>
    <mergeCell ref="C43:D43"/>
    <mergeCell ref="H43:I43"/>
    <mergeCell ref="M43:N43"/>
    <mergeCell ref="R43:S43"/>
    <mergeCell ref="W43:X43"/>
    <mergeCell ref="AB43:AC43"/>
    <mergeCell ref="AG43:AH43"/>
    <mergeCell ref="AL43:AM43"/>
    <mergeCell ref="AQ43:AR43"/>
    <mergeCell ref="AV43:AW43"/>
    <mergeCell ref="BA43:BB43"/>
    <mergeCell ref="BF43:BG43"/>
    <mergeCell ref="BK43:BL43"/>
    <mergeCell ref="BP43:BQ43"/>
    <mergeCell ref="BU43:BV43"/>
    <mergeCell ref="BZ43:CA43"/>
    <mergeCell ref="CE43:CF43"/>
    <mergeCell ref="CJ43:CK43"/>
    <mergeCell ref="CO43:CP43"/>
    <mergeCell ref="CT43:CU43"/>
    <mergeCell ref="CY43:CZ43"/>
    <mergeCell ref="DD43:DE43"/>
    <mergeCell ref="DI43:DJ43"/>
    <mergeCell ref="DN43:DO43"/>
    <mergeCell ref="DS43:DT43"/>
    <mergeCell ref="DX43:DY43"/>
    <mergeCell ref="EC43:ED43"/>
    <mergeCell ref="EH43:EI43"/>
    <mergeCell ref="EM43:EN43"/>
    <mergeCell ref="ER43:ES43"/>
    <mergeCell ref="EW43:EX43"/>
    <mergeCell ref="FB43:FC43"/>
    <mergeCell ref="FG43:FH43"/>
    <mergeCell ref="FL43:FM43"/>
    <mergeCell ref="FQ43:FR43"/>
    <mergeCell ref="FV43:FW43"/>
    <mergeCell ref="GA43:GB43"/>
    <mergeCell ref="GF43:GG43"/>
    <mergeCell ref="GK43:GL43"/>
    <mergeCell ref="GP43:GQ43"/>
    <mergeCell ref="GU43:GV43"/>
    <mergeCell ref="C44:D44"/>
    <mergeCell ref="H44:I44"/>
    <mergeCell ref="M44:N44"/>
    <mergeCell ref="R44:S44"/>
    <mergeCell ref="W44:X44"/>
    <mergeCell ref="AB44:AC44"/>
    <mergeCell ref="AG44:AH44"/>
    <mergeCell ref="AL44:AM44"/>
    <mergeCell ref="AQ44:AR44"/>
    <mergeCell ref="AV44:AW44"/>
    <mergeCell ref="BA44:BB44"/>
    <mergeCell ref="BF44:BG44"/>
    <mergeCell ref="BK44:BL44"/>
    <mergeCell ref="BP44:BQ44"/>
    <mergeCell ref="BU44:BV44"/>
    <mergeCell ref="BZ44:CA44"/>
    <mergeCell ref="CE44:CF44"/>
    <mergeCell ref="CJ44:CK44"/>
    <mergeCell ref="CO44:CP44"/>
    <mergeCell ref="CT44:CU44"/>
    <mergeCell ref="CY44:CZ44"/>
    <mergeCell ref="DD44:DE44"/>
    <mergeCell ref="DI44:DJ44"/>
    <mergeCell ref="DN44:DO44"/>
    <mergeCell ref="DS44:DT44"/>
    <mergeCell ref="DX44:DY44"/>
    <mergeCell ref="EC44:ED44"/>
    <mergeCell ref="EH44:EI44"/>
    <mergeCell ref="EM44:EN44"/>
    <mergeCell ref="ER44:ES44"/>
    <mergeCell ref="EW44:EX44"/>
    <mergeCell ref="FB44:FC44"/>
    <mergeCell ref="FG44:FH44"/>
    <mergeCell ref="FL44:FM44"/>
    <mergeCell ref="FQ44:FR44"/>
    <mergeCell ref="FV44:FW44"/>
    <mergeCell ref="GA44:GB44"/>
    <mergeCell ref="GF44:GG44"/>
    <mergeCell ref="GK44:GL44"/>
    <mergeCell ref="GP44:GQ44"/>
    <mergeCell ref="GU44:GV44"/>
    <mergeCell ref="C45:D45"/>
    <mergeCell ref="H45:I45"/>
    <mergeCell ref="M45:N45"/>
    <mergeCell ref="R45:S45"/>
    <mergeCell ref="W45:X45"/>
    <mergeCell ref="AB45:AC45"/>
    <mergeCell ref="AG45:AH45"/>
    <mergeCell ref="AL45:AM45"/>
    <mergeCell ref="AQ45:AR45"/>
    <mergeCell ref="AV45:AW45"/>
    <mergeCell ref="BA45:BB45"/>
    <mergeCell ref="BF45:BG45"/>
    <mergeCell ref="BK45:BL45"/>
    <mergeCell ref="BP45:BQ45"/>
    <mergeCell ref="BU45:BV45"/>
    <mergeCell ref="BZ45:CA45"/>
    <mergeCell ref="CE45:CF45"/>
    <mergeCell ref="CJ45:CK45"/>
    <mergeCell ref="CO45:CP45"/>
    <mergeCell ref="CT45:CU45"/>
    <mergeCell ref="CY45:CZ45"/>
    <mergeCell ref="DD45:DE45"/>
    <mergeCell ref="DI45:DJ45"/>
    <mergeCell ref="DN45:DO45"/>
    <mergeCell ref="DS45:DT45"/>
    <mergeCell ref="DX45:DY45"/>
    <mergeCell ref="EC45:ED45"/>
    <mergeCell ref="EH45:EI45"/>
    <mergeCell ref="EM45:EN45"/>
    <mergeCell ref="ER45:ES45"/>
    <mergeCell ref="EW45:EX45"/>
    <mergeCell ref="FB45:FC45"/>
    <mergeCell ref="FG45:FH45"/>
    <mergeCell ref="FL45:FM45"/>
    <mergeCell ref="FQ45:FR45"/>
    <mergeCell ref="FV45:FW45"/>
    <mergeCell ref="GA45:GB45"/>
    <mergeCell ref="GF45:GG45"/>
    <mergeCell ref="GK45:GL45"/>
    <mergeCell ref="GP45:GQ45"/>
    <mergeCell ref="GU45:GV45"/>
    <mergeCell ref="C46:D46"/>
    <mergeCell ref="H46:I46"/>
    <mergeCell ref="M46:N46"/>
    <mergeCell ref="R46:S46"/>
    <mergeCell ref="W46:X46"/>
    <mergeCell ref="AB46:AC46"/>
    <mergeCell ref="AG46:AH46"/>
    <mergeCell ref="AL46:AM46"/>
    <mergeCell ref="AQ46:AR46"/>
    <mergeCell ref="AV46:AW46"/>
    <mergeCell ref="BA46:BB46"/>
    <mergeCell ref="BF46:BG46"/>
    <mergeCell ref="BK46:BL46"/>
    <mergeCell ref="BP46:BQ46"/>
    <mergeCell ref="BU46:BV46"/>
    <mergeCell ref="BZ46:CA46"/>
    <mergeCell ref="CE46:CF46"/>
    <mergeCell ref="CJ46:CK46"/>
    <mergeCell ref="CO46:CP46"/>
    <mergeCell ref="CT46:CU46"/>
    <mergeCell ref="CY46:CZ46"/>
    <mergeCell ref="DD46:DE46"/>
    <mergeCell ref="DI46:DJ46"/>
    <mergeCell ref="DN46:DO46"/>
    <mergeCell ref="DS46:DT46"/>
    <mergeCell ref="DX46:DY46"/>
    <mergeCell ref="EC46:ED46"/>
    <mergeCell ref="EH46:EI46"/>
    <mergeCell ref="EM46:EN46"/>
    <mergeCell ref="ER46:ES46"/>
    <mergeCell ref="EW46:EX46"/>
    <mergeCell ref="FB46:FC46"/>
    <mergeCell ref="FG46:FH46"/>
    <mergeCell ref="FL46:FM46"/>
    <mergeCell ref="FQ46:FR46"/>
    <mergeCell ref="FV46:FW46"/>
    <mergeCell ref="GA46:GB46"/>
    <mergeCell ref="GF46:GG46"/>
    <mergeCell ref="GK46:GL46"/>
    <mergeCell ref="GP46:GQ46"/>
    <mergeCell ref="GU46:GV46"/>
    <mergeCell ref="C47:D47"/>
    <mergeCell ref="H47:I47"/>
    <mergeCell ref="M47:N47"/>
    <mergeCell ref="R47:S47"/>
    <mergeCell ref="W47:X47"/>
    <mergeCell ref="AB47:AC47"/>
    <mergeCell ref="AG47:AH47"/>
    <mergeCell ref="AL47:AM47"/>
    <mergeCell ref="AQ47:AR47"/>
    <mergeCell ref="AV47:AW47"/>
    <mergeCell ref="BA47:BB47"/>
    <mergeCell ref="BF47:BG47"/>
    <mergeCell ref="BK47:BL47"/>
    <mergeCell ref="BP47:BQ47"/>
    <mergeCell ref="BU47:BV47"/>
    <mergeCell ref="BZ47:CA47"/>
    <mergeCell ref="CE47:CF47"/>
    <mergeCell ref="CJ47:CK47"/>
    <mergeCell ref="CO47:CP47"/>
    <mergeCell ref="CT47:CU47"/>
    <mergeCell ref="CY47:CZ47"/>
    <mergeCell ref="DD47:DE47"/>
    <mergeCell ref="DI47:DJ47"/>
    <mergeCell ref="DN47:DO47"/>
    <mergeCell ref="DS47:DT47"/>
    <mergeCell ref="DX47:DY47"/>
    <mergeCell ref="EC47:ED47"/>
    <mergeCell ref="EH47:EI47"/>
    <mergeCell ref="EM47:EN47"/>
    <mergeCell ref="ER47:ES47"/>
    <mergeCell ref="EW47:EX47"/>
    <mergeCell ref="FB47:FC47"/>
    <mergeCell ref="FG47:FH47"/>
    <mergeCell ref="FL47:FM47"/>
    <mergeCell ref="FQ47:FR47"/>
    <mergeCell ref="FV47:FW47"/>
    <mergeCell ref="GA47:GB47"/>
    <mergeCell ref="GF47:GG47"/>
    <mergeCell ref="GK47:GL47"/>
    <mergeCell ref="GP47:GQ47"/>
    <mergeCell ref="GU47:GV47"/>
    <mergeCell ref="C48:D48"/>
    <mergeCell ref="H48:I48"/>
    <mergeCell ref="M48:N48"/>
    <mergeCell ref="R48:S48"/>
    <mergeCell ref="W48:X48"/>
    <mergeCell ref="AB48:AC48"/>
    <mergeCell ref="AG48:AH48"/>
    <mergeCell ref="AL48:AM48"/>
    <mergeCell ref="AQ48:AR48"/>
    <mergeCell ref="AV48:AW48"/>
    <mergeCell ref="BA48:BB48"/>
    <mergeCell ref="BF48:BG48"/>
    <mergeCell ref="BK48:BL48"/>
    <mergeCell ref="BP48:BQ48"/>
    <mergeCell ref="BU48:BV48"/>
    <mergeCell ref="BZ48:CA48"/>
    <mergeCell ref="CE48:CF48"/>
    <mergeCell ref="CJ48:CK48"/>
    <mergeCell ref="CO48:CP48"/>
    <mergeCell ref="CT48:CU48"/>
    <mergeCell ref="CY48:CZ48"/>
    <mergeCell ref="DD48:DE48"/>
    <mergeCell ref="DI48:DJ48"/>
    <mergeCell ref="DN48:DO48"/>
    <mergeCell ref="DS48:DT48"/>
    <mergeCell ref="DX48:DY48"/>
    <mergeCell ref="EC48:ED48"/>
    <mergeCell ref="EH48:EI48"/>
    <mergeCell ref="EM48:EN48"/>
    <mergeCell ref="ER48:ES48"/>
    <mergeCell ref="EW48:EX48"/>
    <mergeCell ref="FB48:FC48"/>
    <mergeCell ref="FG48:FH48"/>
    <mergeCell ref="FL48:FM48"/>
    <mergeCell ref="FQ48:FR48"/>
    <mergeCell ref="FV48:FW48"/>
    <mergeCell ref="GA48:GB48"/>
    <mergeCell ref="GF48:GG48"/>
    <mergeCell ref="GK48:GL48"/>
    <mergeCell ref="GP48:GQ48"/>
    <mergeCell ref="GU48:GV48"/>
    <mergeCell ref="C49:D49"/>
    <mergeCell ref="H49:I49"/>
    <mergeCell ref="M49:N49"/>
    <mergeCell ref="R49:S49"/>
    <mergeCell ref="W49:X49"/>
    <mergeCell ref="AB49:AC49"/>
    <mergeCell ref="AG49:AH49"/>
    <mergeCell ref="AL49:AM49"/>
    <mergeCell ref="AQ49:AR49"/>
    <mergeCell ref="AV49:AW49"/>
    <mergeCell ref="BA49:BB49"/>
    <mergeCell ref="BF49:BG49"/>
    <mergeCell ref="BK49:BL49"/>
    <mergeCell ref="BP49:BQ49"/>
    <mergeCell ref="BU49:BV49"/>
    <mergeCell ref="BZ49:CA49"/>
    <mergeCell ref="CE49:CF49"/>
    <mergeCell ref="CJ49:CK49"/>
    <mergeCell ref="CO49:CP49"/>
    <mergeCell ref="CT49:CU49"/>
    <mergeCell ref="CY49:CZ49"/>
    <mergeCell ref="DD49:DE49"/>
    <mergeCell ref="DI49:DJ49"/>
    <mergeCell ref="DN49:DO49"/>
    <mergeCell ref="DS49:DT49"/>
    <mergeCell ref="DX49:DY49"/>
    <mergeCell ref="EC49:ED49"/>
    <mergeCell ref="EH49:EI49"/>
    <mergeCell ref="EM49:EN49"/>
    <mergeCell ref="ER49:ES49"/>
    <mergeCell ref="EW49:EX49"/>
    <mergeCell ref="FB49:FC49"/>
    <mergeCell ref="FG49:FH49"/>
    <mergeCell ref="FL49:FM49"/>
    <mergeCell ref="FQ49:FR49"/>
    <mergeCell ref="FV49:FW49"/>
    <mergeCell ref="GA49:GB49"/>
    <mergeCell ref="GF49:GG49"/>
    <mergeCell ref="GK49:GL49"/>
    <mergeCell ref="GP49:GQ49"/>
    <mergeCell ref="GU49:GV49"/>
    <mergeCell ref="C50:D50"/>
    <mergeCell ref="H50:I50"/>
    <mergeCell ref="M50:N50"/>
    <mergeCell ref="R50:S50"/>
    <mergeCell ref="W50:X50"/>
    <mergeCell ref="AB50:AC50"/>
    <mergeCell ref="AG50:AH50"/>
    <mergeCell ref="AL50:AM50"/>
    <mergeCell ref="AQ50:AR50"/>
    <mergeCell ref="AV50:AW50"/>
    <mergeCell ref="BA50:BB50"/>
    <mergeCell ref="BF50:BG50"/>
    <mergeCell ref="BK50:BL50"/>
    <mergeCell ref="BP50:BQ50"/>
    <mergeCell ref="BU50:BV50"/>
    <mergeCell ref="BZ50:CA50"/>
    <mergeCell ref="CE50:CF50"/>
    <mergeCell ref="CJ50:CK50"/>
    <mergeCell ref="CO50:CP50"/>
    <mergeCell ref="CT50:CU50"/>
    <mergeCell ref="CY50:CZ50"/>
    <mergeCell ref="DD50:DE50"/>
    <mergeCell ref="DI50:DJ50"/>
    <mergeCell ref="DN50:DO50"/>
    <mergeCell ref="DS50:DT50"/>
    <mergeCell ref="DX50:DY50"/>
    <mergeCell ref="EC50:ED50"/>
    <mergeCell ref="EH50:EI50"/>
    <mergeCell ref="EM50:EN50"/>
    <mergeCell ref="ER50:ES50"/>
    <mergeCell ref="EW50:EX50"/>
    <mergeCell ref="FB50:FC50"/>
    <mergeCell ref="FG50:FH50"/>
    <mergeCell ref="FL50:FM50"/>
    <mergeCell ref="FQ50:FR50"/>
    <mergeCell ref="FV50:FW50"/>
    <mergeCell ref="GA50:GB50"/>
    <mergeCell ref="GF50:GG50"/>
    <mergeCell ref="GK50:GL50"/>
    <mergeCell ref="GP50:GQ50"/>
    <mergeCell ref="GU50:GV50"/>
    <mergeCell ref="C51:D51"/>
    <mergeCell ref="H51:I51"/>
    <mergeCell ref="M51:N51"/>
    <mergeCell ref="R51:S51"/>
    <mergeCell ref="W51:X51"/>
    <mergeCell ref="AB51:AC51"/>
    <mergeCell ref="AG51:AH51"/>
    <mergeCell ref="AL51:AM51"/>
    <mergeCell ref="AQ51:AR51"/>
    <mergeCell ref="AV51:AW51"/>
    <mergeCell ref="BA51:BB51"/>
    <mergeCell ref="BF51:BG51"/>
    <mergeCell ref="BK51:BL51"/>
    <mergeCell ref="BP51:BQ51"/>
    <mergeCell ref="BU51:BV51"/>
    <mergeCell ref="BZ51:CA51"/>
    <mergeCell ref="CE51:CF51"/>
    <mergeCell ref="CJ51:CK51"/>
    <mergeCell ref="CO51:CP51"/>
    <mergeCell ref="CT51:CU51"/>
    <mergeCell ref="CY51:CZ51"/>
    <mergeCell ref="DD51:DE51"/>
    <mergeCell ref="DI51:DJ51"/>
    <mergeCell ref="DN51:DO51"/>
    <mergeCell ref="DS51:DT51"/>
    <mergeCell ref="DX51:DY51"/>
    <mergeCell ref="EC51:ED51"/>
    <mergeCell ref="EH51:EI51"/>
    <mergeCell ref="EM51:EN51"/>
    <mergeCell ref="ER51:ES51"/>
    <mergeCell ref="EW51:EX51"/>
    <mergeCell ref="FB51:FC51"/>
    <mergeCell ref="FG51:FH51"/>
    <mergeCell ref="FL51:FM51"/>
    <mergeCell ref="FQ51:FR51"/>
    <mergeCell ref="FV51:FW51"/>
    <mergeCell ref="GA51:GB51"/>
    <mergeCell ref="GF51:GG51"/>
    <mergeCell ref="GK51:GL51"/>
    <mergeCell ref="GP51:GQ51"/>
    <mergeCell ref="GU51:GV51"/>
    <mergeCell ref="C52:D52"/>
    <mergeCell ref="H52:I52"/>
    <mergeCell ref="M52:N52"/>
    <mergeCell ref="R52:S52"/>
    <mergeCell ref="W52:X52"/>
    <mergeCell ref="AB52:AC52"/>
    <mergeCell ref="AG52:AH52"/>
    <mergeCell ref="AL52:AM52"/>
    <mergeCell ref="AQ52:AR52"/>
    <mergeCell ref="AV52:AW52"/>
    <mergeCell ref="BA52:BB52"/>
    <mergeCell ref="BF52:BG52"/>
    <mergeCell ref="BK52:BL52"/>
    <mergeCell ref="BP52:BQ52"/>
    <mergeCell ref="BU52:BV52"/>
    <mergeCell ref="BZ52:CA52"/>
    <mergeCell ref="CE52:CF52"/>
    <mergeCell ref="CJ52:CK52"/>
    <mergeCell ref="CO52:CP52"/>
    <mergeCell ref="CT52:CU52"/>
    <mergeCell ref="CY52:CZ52"/>
    <mergeCell ref="DD52:DE52"/>
    <mergeCell ref="DI52:DJ52"/>
    <mergeCell ref="DN52:DO52"/>
    <mergeCell ref="DS52:DT52"/>
    <mergeCell ref="DX52:DY52"/>
    <mergeCell ref="EC52:ED52"/>
    <mergeCell ref="EH52:EI52"/>
    <mergeCell ref="EM52:EN52"/>
    <mergeCell ref="ER52:ES52"/>
    <mergeCell ref="EW52:EX52"/>
    <mergeCell ref="FB52:FC52"/>
    <mergeCell ref="FG52:FH52"/>
    <mergeCell ref="FL52:FM52"/>
    <mergeCell ref="FQ52:FR52"/>
    <mergeCell ref="FV52:FW52"/>
    <mergeCell ref="GA52:GB52"/>
    <mergeCell ref="GF52:GG52"/>
    <mergeCell ref="GK52:GL52"/>
    <mergeCell ref="GP52:GQ52"/>
    <mergeCell ref="GU52:GV52"/>
    <mergeCell ref="W53:Z53"/>
    <mergeCell ref="AQ53:AT53"/>
    <mergeCell ref="BK53:BN53"/>
    <mergeCell ref="CE53:CH53"/>
    <mergeCell ref="CY53:DB53"/>
    <mergeCell ref="DS53:DV53"/>
    <mergeCell ref="EM53:EP53"/>
    <mergeCell ref="FG53:FJ53"/>
    <mergeCell ref="GA53:GD53"/>
    <mergeCell ref="GU53:GX53"/>
    <mergeCell ref="C109:F109"/>
    <mergeCell ref="H109:K109"/>
    <mergeCell ref="M109:P109"/>
    <mergeCell ref="R109:U109"/>
    <mergeCell ref="W109:Z109"/>
    <mergeCell ref="AB109:AE109"/>
    <mergeCell ref="AG109:AJ109"/>
    <mergeCell ref="AL109:AO109"/>
    <mergeCell ref="AQ109:AT109"/>
    <mergeCell ref="AV109:AY109"/>
    <mergeCell ref="BA109:BD109"/>
    <mergeCell ref="BF109:BI109"/>
    <mergeCell ref="BK109:BN109"/>
    <mergeCell ref="BP109:BS109"/>
    <mergeCell ref="BU109:BX109"/>
    <mergeCell ref="BZ109:CC109"/>
    <mergeCell ref="CE109:CH109"/>
    <mergeCell ref="CJ109:CM109"/>
    <mergeCell ref="CO109:CR109"/>
    <mergeCell ref="CT109:CW109"/>
    <mergeCell ref="CY109:DB109"/>
    <mergeCell ref="DD109:DG109"/>
    <mergeCell ref="DI109:DL109"/>
    <mergeCell ref="DN109:DQ109"/>
    <mergeCell ref="DS109:DV109"/>
    <mergeCell ref="DX109:EA109"/>
    <mergeCell ref="EC109:EF109"/>
    <mergeCell ref="EH109:EK109"/>
    <mergeCell ref="EM109:EP109"/>
    <mergeCell ref="ER109:EU109"/>
    <mergeCell ref="EW109:EZ109"/>
    <mergeCell ref="FB109:FE109"/>
    <mergeCell ref="FG109:FJ109"/>
    <mergeCell ref="FL109:FO109"/>
    <mergeCell ref="FQ109:FT109"/>
    <mergeCell ref="FV109:FY109"/>
    <mergeCell ref="GA109:GD109"/>
    <mergeCell ref="GF109:GI109"/>
    <mergeCell ref="GK109:GN109"/>
    <mergeCell ref="GP109:GS109"/>
    <mergeCell ref="GU109:GX109"/>
    <mergeCell ref="C116:F116"/>
    <mergeCell ref="H116:K116"/>
    <mergeCell ref="M116:P116"/>
    <mergeCell ref="R116:U116"/>
    <mergeCell ref="W116:Z116"/>
    <mergeCell ref="AB116:AE116"/>
    <mergeCell ref="AG116:AJ116"/>
    <mergeCell ref="AL116:AO116"/>
    <mergeCell ref="AQ116:AT116"/>
    <mergeCell ref="AV116:AY116"/>
    <mergeCell ref="BA116:BD116"/>
    <mergeCell ref="BF116:BI116"/>
    <mergeCell ref="BK116:BN116"/>
    <mergeCell ref="BP116:BS116"/>
    <mergeCell ref="BU116:BX116"/>
    <mergeCell ref="BZ116:CC116"/>
    <mergeCell ref="CE116:CH116"/>
    <mergeCell ref="CJ116:CM116"/>
    <mergeCell ref="CO116:CR116"/>
    <mergeCell ref="CT116:CW116"/>
    <mergeCell ref="CY116:DB116"/>
    <mergeCell ref="DD116:DG116"/>
    <mergeCell ref="DI116:DL116"/>
    <mergeCell ref="DN116:DQ116"/>
    <mergeCell ref="DS116:DV116"/>
    <mergeCell ref="DX116:EA116"/>
    <mergeCell ref="EC116:EF116"/>
    <mergeCell ref="EH116:EK116"/>
    <mergeCell ref="EM116:EP116"/>
    <mergeCell ref="ER116:EU116"/>
    <mergeCell ref="EW116:EZ116"/>
    <mergeCell ref="FB116:FE116"/>
    <mergeCell ref="FG116:FJ116"/>
    <mergeCell ref="FL116:FO116"/>
    <mergeCell ref="FQ116:FT116"/>
    <mergeCell ref="FV116:FY116"/>
    <mergeCell ref="GA116:GD116"/>
    <mergeCell ref="GF116:GI116"/>
    <mergeCell ref="GK116:GN116"/>
    <mergeCell ref="GP116:GS116"/>
    <mergeCell ref="GU116:GX116"/>
    <mergeCell ref="C123:F123"/>
    <mergeCell ref="H123:K123"/>
    <mergeCell ref="M123:P123"/>
    <mergeCell ref="R123:U123"/>
    <mergeCell ref="W123:Z123"/>
    <mergeCell ref="AB123:AE123"/>
    <mergeCell ref="AG123:AJ123"/>
    <mergeCell ref="AL123:AO123"/>
    <mergeCell ref="AQ123:AT123"/>
    <mergeCell ref="AV123:AY123"/>
    <mergeCell ref="BA123:BD123"/>
    <mergeCell ref="BF123:BI123"/>
    <mergeCell ref="BK123:BN123"/>
    <mergeCell ref="BP123:BS123"/>
    <mergeCell ref="BU123:BX123"/>
    <mergeCell ref="BZ123:CC123"/>
    <mergeCell ref="CE123:CH123"/>
    <mergeCell ref="CJ123:CM123"/>
    <mergeCell ref="CO123:CR123"/>
    <mergeCell ref="CT123:CW123"/>
    <mergeCell ref="CY123:DB123"/>
    <mergeCell ref="DD123:DG123"/>
    <mergeCell ref="DI123:DL123"/>
    <mergeCell ref="DN123:DQ123"/>
    <mergeCell ref="DS123:DV123"/>
    <mergeCell ref="DX123:EA123"/>
    <mergeCell ref="EC123:EF123"/>
    <mergeCell ref="EH123:EK123"/>
    <mergeCell ref="EM123:EP123"/>
    <mergeCell ref="ER123:EU123"/>
    <mergeCell ref="EW123:EZ123"/>
    <mergeCell ref="FB123:FE123"/>
    <mergeCell ref="FG123:FJ123"/>
    <mergeCell ref="FL123:FO123"/>
    <mergeCell ref="FQ123:FT123"/>
    <mergeCell ref="FV123:FY123"/>
    <mergeCell ref="GA123:GD123"/>
    <mergeCell ref="GF123:GI123"/>
    <mergeCell ref="GK123:GN123"/>
    <mergeCell ref="GP123:GS123"/>
    <mergeCell ref="GU123:GX123"/>
    <mergeCell ref="C130:F130"/>
    <mergeCell ref="H130:K130"/>
    <mergeCell ref="M130:P130"/>
    <mergeCell ref="R130:U130"/>
    <mergeCell ref="W130:Z130"/>
    <mergeCell ref="AB130:AE130"/>
    <mergeCell ref="AG130:AJ130"/>
    <mergeCell ref="AL130:AO130"/>
    <mergeCell ref="AQ130:AT130"/>
    <mergeCell ref="AV130:AY130"/>
    <mergeCell ref="BA130:BD130"/>
    <mergeCell ref="BF130:BI130"/>
    <mergeCell ref="BK130:BN130"/>
    <mergeCell ref="BP130:BS130"/>
    <mergeCell ref="BU130:BX130"/>
    <mergeCell ref="BZ130:CC130"/>
    <mergeCell ref="CE130:CH130"/>
    <mergeCell ref="CJ130:CM130"/>
    <mergeCell ref="CO130:CR130"/>
    <mergeCell ref="CT130:CW130"/>
    <mergeCell ref="CY130:DB130"/>
    <mergeCell ref="DD130:DG130"/>
    <mergeCell ref="DI130:DL130"/>
    <mergeCell ref="DN130:DQ130"/>
    <mergeCell ref="DS130:DV130"/>
    <mergeCell ref="DX130:EA130"/>
    <mergeCell ref="EC130:EF130"/>
    <mergeCell ref="EH130:EK130"/>
    <mergeCell ref="EM130:EP130"/>
    <mergeCell ref="ER130:EU130"/>
    <mergeCell ref="EW130:EZ130"/>
    <mergeCell ref="FB130:FE130"/>
    <mergeCell ref="FG130:FJ130"/>
    <mergeCell ref="FL130:FO130"/>
    <mergeCell ref="FQ130:FT130"/>
    <mergeCell ref="FV130:FY130"/>
    <mergeCell ref="GA130:GD130"/>
    <mergeCell ref="GF130:GI130"/>
    <mergeCell ref="GK130:GN130"/>
    <mergeCell ref="GP130:GS130"/>
    <mergeCell ref="GU130:GX130"/>
    <mergeCell ref="C137:F137"/>
    <mergeCell ref="H137:K137"/>
    <mergeCell ref="M137:P137"/>
    <mergeCell ref="R137:U137"/>
    <mergeCell ref="W137:Z137"/>
    <mergeCell ref="AB137:AE137"/>
    <mergeCell ref="AG137:AJ137"/>
    <mergeCell ref="AL137:AO137"/>
    <mergeCell ref="AQ137:AT137"/>
    <mergeCell ref="AV137:AY137"/>
    <mergeCell ref="BA137:BD137"/>
    <mergeCell ref="BF137:BI137"/>
    <mergeCell ref="BK137:BN137"/>
    <mergeCell ref="BP137:BS137"/>
    <mergeCell ref="BU137:BX137"/>
    <mergeCell ref="BZ137:CC137"/>
    <mergeCell ref="CE137:CH137"/>
    <mergeCell ref="CJ137:CM137"/>
    <mergeCell ref="CO137:CR137"/>
    <mergeCell ref="CT137:CW137"/>
    <mergeCell ref="CY137:DB137"/>
    <mergeCell ref="DD137:DG137"/>
    <mergeCell ref="DI137:DL137"/>
    <mergeCell ref="DN137:DQ137"/>
    <mergeCell ref="DS137:DV137"/>
    <mergeCell ref="DX137:EA137"/>
    <mergeCell ref="EC137:EF137"/>
    <mergeCell ref="EH137:EK137"/>
    <mergeCell ref="EM137:EP137"/>
    <mergeCell ref="ER137:EU137"/>
    <mergeCell ref="EW137:EZ137"/>
    <mergeCell ref="FB137:FE137"/>
    <mergeCell ref="FG137:FJ137"/>
    <mergeCell ref="FL137:FO137"/>
    <mergeCell ref="FQ137:FT137"/>
    <mergeCell ref="FV137:FY137"/>
    <mergeCell ref="GA137:GD137"/>
    <mergeCell ref="GF137:GI137"/>
    <mergeCell ref="GK137:GN137"/>
    <mergeCell ref="GP137:GS137"/>
    <mergeCell ref="GU137:GX137"/>
    <mergeCell ref="C144:F144"/>
    <mergeCell ref="H144:K144"/>
    <mergeCell ref="M144:P144"/>
    <mergeCell ref="R144:U144"/>
    <mergeCell ref="W144:Z144"/>
    <mergeCell ref="AB144:AE144"/>
    <mergeCell ref="AG144:AJ144"/>
    <mergeCell ref="AL144:AO144"/>
    <mergeCell ref="AQ144:AT144"/>
    <mergeCell ref="AV144:AY144"/>
    <mergeCell ref="BA144:BD144"/>
    <mergeCell ref="BF144:BI144"/>
    <mergeCell ref="BK144:BN144"/>
    <mergeCell ref="BP144:BS144"/>
    <mergeCell ref="BU144:BX144"/>
    <mergeCell ref="BZ144:CC144"/>
    <mergeCell ref="CE144:CH144"/>
    <mergeCell ref="CJ144:CM144"/>
    <mergeCell ref="CO144:CR144"/>
    <mergeCell ref="CT144:CW144"/>
    <mergeCell ref="CY144:DB144"/>
    <mergeCell ref="DD144:DG144"/>
    <mergeCell ref="DI144:DL144"/>
    <mergeCell ref="DN144:DQ144"/>
    <mergeCell ref="DS144:DV144"/>
    <mergeCell ref="DX144:EA144"/>
    <mergeCell ref="EC144:EF144"/>
    <mergeCell ref="EH144:EK144"/>
    <mergeCell ref="EM144:EP144"/>
    <mergeCell ref="ER144:EU144"/>
    <mergeCell ref="EW144:EZ144"/>
    <mergeCell ref="FB144:FE144"/>
    <mergeCell ref="FG144:FJ144"/>
    <mergeCell ref="FL144:FO144"/>
    <mergeCell ref="FQ144:FT144"/>
    <mergeCell ref="FV144:FY144"/>
    <mergeCell ref="GA144:GD144"/>
    <mergeCell ref="GF144:GI144"/>
    <mergeCell ref="GK144:GN144"/>
    <mergeCell ref="GP144:GS144"/>
    <mergeCell ref="GU144:GX144"/>
    <mergeCell ref="C151:F151"/>
    <mergeCell ref="H151:K151"/>
    <mergeCell ref="M151:P151"/>
    <mergeCell ref="R151:U151"/>
    <mergeCell ref="W151:Z151"/>
    <mergeCell ref="AB151:AE151"/>
    <mergeCell ref="AG151:AJ151"/>
    <mergeCell ref="AL151:AO151"/>
    <mergeCell ref="AQ151:AT151"/>
    <mergeCell ref="AV151:AY151"/>
    <mergeCell ref="BA151:BD151"/>
    <mergeCell ref="BF151:BI151"/>
    <mergeCell ref="BK151:BN151"/>
    <mergeCell ref="BP151:BS151"/>
    <mergeCell ref="BU151:BX151"/>
    <mergeCell ref="BZ151:CC151"/>
    <mergeCell ref="CE151:CH151"/>
    <mergeCell ref="CJ151:CM151"/>
    <mergeCell ref="CO151:CR151"/>
    <mergeCell ref="CT151:CW151"/>
    <mergeCell ref="CY151:DB151"/>
    <mergeCell ref="DD151:DG151"/>
    <mergeCell ref="DI151:DL151"/>
    <mergeCell ref="DN151:DQ151"/>
    <mergeCell ref="DS151:DV151"/>
    <mergeCell ref="DX151:EA151"/>
    <mergeCell ref="EC151:EF151"/>
    <mergeCell ref="EH151:EK151"/>
    <mergeCell ref="EM151:EP151"/>
    <mergeCell ref="ER151:EU151"/>
    <mergeCell ref="EW151:EZ151"/>
    <mergeCell ref="FB151:FE151"/>
    <mergeCell ref="FG151:FJ151"/>
    <mergeCell ref="FL151:FO151"/>
    <mergeCell ref="FQ151:FT151"/>
    <mergeCell ref="FV151:FY151"/>
    <mergeCell ref="GA151:GD151"/>
    <mergeCell ref="GF151:GI151"/>
    <mergeCell ref="GK151:GN151"/>
    <mergeCell ref="GP151:GS151"/>
    <mergeCell ref="GU151:GX151"/>
    <mergeCell ref="C158:F158"/>
    <mergeCell ref="H158:K158"/>
    <mergeCell ref="M158:P158"/>
    <mergeCell ref="R158:U158"/>
    <mergeCell ref="W158:Z158"/>
    <mergeCell ref="AB158:AE158"/>
    <mergeCell ref="AG158:AJ158"/>
    <mergeCell ref="AL158:AO158"/>
    <mergeCell ref="AQ158:AT158"/>
    <mergeCell ref="AV158:AY158"/>
    <mergeCell ref="BA158:BD158"/>
    <mergeCell ref="BF158:BI158"/>
    <mergeCell ref="BK158:BN158"/>
    <mergeCell ref="BP158:BS158"/>
    <mergeCell ref="BU158:BX158"/>
    <mergeCell ref="BZ158:CC158"/>
    <mergeCell ref="CE158:CH158"/>
    <mergeCell ref="CJ158:CM158"/>
    <mergeCell ref="CO158:CR158"/>
    <mergeCell ref="CT158:CW158"/>
    <mergeCell ref="CY158:DB158"/>
    <mergeCell ref="DD158:DG158"/>
    <mergeCell ref="DI158:DL158"/>
    <mergeCell ref="DN158:DQ158"/>
    <mergeCell ref="DS158:DV158"/>
    <mergeCell ref="DX158:EA158"/>
    <mergeCell ref="EC158:EF158"/>
    <mergeCell ref="EH158:EK158"/>
    <mergeCell ref="EM158:EP158"/>
    <mergeCell ref="ER158:EU158"/>
    <mergeCell ref="EW158:EZ158"/>
    <mergeCell ref="FB158:FE158"/>
    <mergeCell ref="FG158:FJ158"/>
    <mergeCell ref="FL158:FO158"/>
    <mergeCell ref="FQ158:FT158"/>
    <mergeCell ref="FV158:FY158"/>
    <mergeCell ref="GA158:GD158"/>
    <mergeCell ref="GF158:GI158"/>
    <mergeCell ref="GK158:GN158"/>
    <mergeCell ref="GP158:GS158"/>
    <mergeCell ref="GU158:GX158"/>
    <mergeCell ref="C165:F165"/>
    <mergeCell ref="H165:K165"/>
    <mergeCell ref="M165:P165"/>
    <mergeCell ref="R165:U165"/>
    <mergeCell ref="W165:Z165"/>
    <mergeCell ref="AB165:AE165"/>
    <mergeCell ref="AG165:AJ165"/>
    <mergeCell ref="AL165:AO165"/>
    <mergeCell ref="AQ165:AT165"/>
    <mergeCell ref="AV165:AY165"/>
    <mergeCell ref="BA165:BD165"/>
    <mergeCell ref="BF165:BI165"/>
    <mergeCell ref="BK165:BN165"/>
    <mergeCell ref="BP165:BS165"/>
    <mergeCell ref="BU165:BX165"/>
    <mergeCell ref="BZ165:CC165"/>
    <mergeCell ref="CE165:CH165"/>
    <mergeCell ref="CJ165:CM165"/>
    <mergeCell ref="CO165:CR165"/>
    <mergeCell ref="CT165:CW165"/>
    <mergeCell ref="CY165:DB165"/>
    <mergeCell ref="DD165:DG165"/>
    <mergeCell ref="DI165:DL165"/>
    <mergeCell ref="DN165:DQ165"/>
    <mergeCell ref="DS165:DV165"/>
    <mergeCell ref="DX165:EA165"/>
    <mergeCell ref="EC165:EF165"/>
    <mergeCell ref="EH165:EK165"/>
    <mergeCell ref="EM165:EP165"/>
    <mergeCell ref="ER165:EU165"/>
    <mergeCell ref="EW165:EZ165"/>
    <mergeCell ref="FB165:FE165"/>
    <mergeCell ref="FG165:FJ165"/>
    <mergeCell ref="FL165:FO165"/>
    <mergeCell ref="FQ165:FT165"/>
    <mergeCell ref="FV165:FY165"/>
    <mergeCell ref="GA165:GD165"/>
    <mergeCell ref="GF165:GI165"/>
    <mergeCell ref="GK165:GN165"/>
    <mergeCell ref="GP165:GS165"/>
    <mergeCell ref="GU165:GX165"/>
    <mergeCell ref="C172:F172"/>
    <mergeCell ref="H172:K172"/>
    <mergeCell ref="M172:P172"/>
    <mergeCell ref="R172:U172"/>
    <mergeCell ref="W172:Z172"/>
    <mergeCell ref="AB172:AE172"/>
    <mergeCell ref="AG172:AJ172"/>
    <mergeCell ref="AL172:AO172"/>
    <mergeCell ref="AQ172:AT172"/>
    <mergeCell ref="AV172:AY172"/>
    <mergeCell ref="BA172:BD172"/>
    <mergeCell ref="BF172:BI172"/>
    <mergeCell ref="BK172:BN172"/>
    <mergeCell ref="BP172:BS172"/>
    <mergeCell ref="BU172:BX172"/>
    <mergeCell ref="BZ172:CC172"/>
    <mergeCell ref="CE172:CH172"/>
    <mergeCell ref="CJ172:CM172"/>
    <mergeCell ref="CO172:CR172"/>
    <mergeCell ref="CT172:CW172"/>
    <mergeCell ref="CY172:DB172"/>
    <mergeCell ref="DD172:DG172"/>
    <mergeCell ref="DI172:DL172"/>
    <mergeCell ref="DN172:DQ172"/>
    <mergeCell ref="DS172:DV172"/>
    <mergeCell ref="DX172:EA172"/>
    <mergeCell ref="EC172:EF172"/>
    <mergeCell ref="EH172:EK172"/>
    <mergeCell ref="EM172:EP172"/>
    <mergeCell ref="ER172:EU172"/>
    <mergeCell ref="EW172:EZ172"/>
    <mergeCell ref="FB172:FE172"/>
    <mergeCell ref="FG172:FJ172"/>
    <mergeCell ref="FL172:FO172"/>
    <mergeCell ref="FQ172:FT172"/>
    <mergeCell ref="FV172:FY172"/>
    <mergeCell ref="GA172:GD172"/>
    <mergeCell ref="GF172:GI172"/>
    <mergeCell ref="GK172:GN172"/>
    <mergeCell ref="GP172:GS172"/>
    <mergeCell ref="GU172:GX172"/>
    <mergeCell ref="C179:F179"/>
    <mergeCell ref="H179:K179"/>
    <mergeCell ref="M179:P179"/>
    <mergeCell ref="R179:U179"/>
    <mergeCell ref="W179:Z179"/>
    <mergeCell ref="AB179:AE179"/>
    <mergeCell ref="AG179:AJ179"/>
    <mergeCell ref="AL179:AO179"/>
    <mergeCell ref="AQ179:AT179"/>
    <mergeCell ref="AV179:AY179"/>
    <mergeCell ref="BA179:BD179"/>
    <mergeCell ref="BF179:BI179"/>
    <mergeCell ref="BK179:BN179"/>
    <mergeCell ref="BP179:BS179"/>
    <mergeCell ref="BU179:BX179"/>
    <mergeCell ref="BZ179:CC179"/>
    <mergeCell ref="CE179:CH179"/>
    <mergeCell ref="CJ179:CM179"/>
    <mergeCell ref="CO179:CR179"/>
    <mergeCell ref="CT179:CW179"/>
    <mergeCell ref="CY179:DB179"/>
    <mergeCell ref="DD179:DG179"/>
    <mergeCell ref="DI179:DL179"/>
    <mergeCell ref="DN179:DQ179"/>
    <mergeCell ref="DS179:DV179"/>
    <mergeCell ref="DX179:EA179"/>
    <mergeCell ref="EC179:EF179"/>
    <mergeCell ref="EH179:EK179"/>
    <mergeCell ref="EM179:EP179"/>
    <mergeCell ref="ER179:EU179"/>
    <mergeCell ref="EW179:EZ179"/>
    <mergeCell ref="FB179:FE179"/>
    <mergeCell ref="FG179:FJ179"/>
    <mergeCell ref="FL179:FO179"/>
    <mergeCell ref="FQ179:FT179"/>
    <mergeCell ref="FV179:FY179"/>
    <mergeCell ref="GA179:GD179"/>
    <mergeCell ref="GF179:GI179"/>
    <mergeCell ref="GK179:GN179"/>
    <mergeCell ref="GP179:GS179"/>
    <mergeCell ref="GU179:GX179"/>
    <mergeCell ref="C186:F186"/>
    <mergeCell ref="H186:K186"/>
    <mergeCell ref="M186:P186"/>
    <mergeCell ref="R186:U186"/>
    <mergeCell ref="W186:Z186"/>
    <mergeCell ref="AB186:AE186"/>
    <mergeCell ref="AG186:AJ186"/>
    <mergeCell ref="AL186:AO186"/>
    <mergeCell ref="AQ186:AT186"/>
    <mergeCell ref="AV186:AY186"/>
    <mergeCell ref="BA186:BD186"/>
    <mergeCell ref="BF186:BI186"/>
    <mergeCell ref="BK186:BN186"/>
    <mergeCell ref="BP186:BS186"/>
    <mergeCell ref="BU186:BX186"/>
    <mergeCell ref="BZ186:CC186"/>
    <mergeCell ref="CE186:CH186"/>
    <mergeCell ref="CJ186:CM186"/>
    <mergeCell ref="CO186:CR186"/>
    <mergeCell ref="CT186:CW186"/>
    <mergeCell ref="CY186:DB186"/>
    <mergeCell ref="DD186:DG186"/>
    <mergeCell ref="DI186:DL186"/>
    <mergeCell ref="DN186:DQ186"/>
    <mergeCell ref="DS186:DV186"/>
    <mergeCell ref="DX186:EA186"/>
    <mergeCell ref="EC186:EF186"/>
    <mergeCell ref="EH186:EK186"/>
    <mergeCell ref="EM186:EP186"/>
    <mergeCell ref="ER186:EU186"/>
    <mergeCell ref="EW186:EZ186"/>
    <mergeCell ref="FB186:FE186"/>
    <mergeCell ref="FG186:FJ186"/>
    <mergeCell ref="FL186:FO186"/>
    <mergeCell ref="FQ186:FT186"/>
    <mergeCell ref="FV186:FY186"/>
    <mergeCell ref="GA186:GD186"/>
    <mergeCell ref="GF186:GI186"/>
    <mergeCell ref="GK186:GN186"/>
    <mergeCell ref="GP186:GS186"/>
    <mergeCell ref="GU186:GX186"/>
    <mergeCell ref="C193:F193"/>
    <mergeCell ref="H193:K193"/>
    <mergeCell ref="M193:P193"/>
    <mergeCell ref="R193:U193"/>
    <mergeCell ref="W193:Z193"/>
    <mergeCell ref="AB193:AE193"/>
    <mergeCell ref="AG193:AJ193"/>
    <mergeCell ref="AL193:AO193"/>
    <mergeCell ref="AQ193:AT193"/>
    <mergeCell ref="AV193:AY193"/>
    <mergeCell ref="BA193:BD193"/>
    <mergeCell ref="BF193:BI193"/>
    <mergeCell ref="BK193:BN193"/>
    <mergeCell ref="BP193:BS193"/>
    <mergeCell ref="BU193:BX193"/>
    <mergeCell ref="BZ193:CC193"/>
    <mergeCell ref="CE193:CH193"/>
    <mergeCell ref="CJ193:CM193"/>
    <mergeCell ref="CO193:CR193"/>
    <mergeCell ref="CT193:CW193"/>
    <mergeCell ref="CY193:DB193"/>
    <mergeCell ref="DD193:DG193"/>
    <mergeCell ref="DI193:DL193"/>
    <mergeCell ref="DN193:DQ193"/>
    <mergeCell ref="DS193:DV193"/>
    <mergeCell ref="DX193:EA193"/>
    <mergeCell ref="EC193:EF193"/>
    <mergeCell ref="EH193:EK193"/>
    <mergeCell ref="EM193:EP193"/>
    <mergeCell ref="ER193:EU193"/>
    <mergeCell ref="EW193:EZ193"/>
    <mergeCell ref="FB193:FE193"/>
    <mergeCell ref="FG193:FJ193"/>
    <mergeCell ref="FL193:FO193"/>
    <mergeCell ref="FQ193:FT193"/>
    <mergeCell ref="FV193:FY193"/>
    <mergeCell ref="GA193:GD193"/>
    <mergeCell ref="GF193:GI193"/>
    <mergeCell ref="GK193:GN193"/>
    <mergeCell ref="GP193:GS193"/>
    <mergeCell ref="GU193:GX193"/>
    <mergeCell ref="C200:F200"/>
    <mergeCell ref="H200:K200"/>
    <mergeCell ref="M200:P200"/>
    <mergeCell ref="R200:U200"/>
    <mergeCell ref="W200:Z200"/>
    <mergeCell ref="AB200:AE200"/>
    <mergeCell ref="AG200:AJ200"/>
    <mergeCell ref="AL200:AO200"/>
    <mergeCell ref="AQ200:AT200"/>
    <mergeCell ref="AV200:AY200"/>
    <mergeCell ref="BA200:BD200"/>
    <mergeCell ref="BF200:BI200"/>
    <mergeCell ref="BK200:BN200"/>
    <mergeCell ref="BP200:BS200"/>
    <mergeCell ref="BU200:BX200"/>
    <mergeCell ref="BZ200:CC200"/>
    <mergeCell ref="CE200:CH200"/>
    <mergeCell ref="CJ200:CM200"/>
    <mergeCell ref="CO200:CR200"/>
    <mergeCell ref="CT200:CW200"/>
    <mergeCell ref="CY200:DB200"/>
    <mergeCell ref="DD200:DG200"/>
    <mergeCell ref="DI200:DL200"/>
    <mergeCell ref="DN200:DQ200"/>
    <mergeCell ref="DS200:DV200"/>
    <mergeCell ref="DX200:EA200"/>
    <mergeCell ref="EC200:EF200"/>
    <mergeCell ref="EH200:EK200"/>
    <mergeCell ref="EM200:EP200"/>
    <mergeCell ref="ER200:EU200"/>
    <mergeCell ref="EW200:EZ200"/>
    <mergeCell ref="FB200:FE200"/>
    <mergeCell ref="FG200:FJ200"/>
    <mergeCell ref="FL200:FO200"/>
    <mergeCell ref="FQ200:FT200"/>
    <mergeCell ref="FV200:FY200"/>
    <mergeCell ref="GA200:GD200"/>
    <mergeCell ref="GF200:GI200"/>
    <mergeCell ref="GK200:GN200"/>
    <mergeCell ref="GP200:GS200"/>
    <mergeCell ref="GU200:GX200"/>
    <mergeCell ref="C207:F207"/>
    <mergeCell ref="H207:K207"/>
    <mergeCell ref="M207:P207"/>
    <mergeCell ref="R207:U207"/>
    <mergeCell ref="W207:Z207"/>
    <mergeCell ref="AB207:AE207"/>
    <mergeCell ref="AG207:AJ207"/>
    <mergeCell ref="AL207:AO207"/>
    <mergeCell ref="AQ207:AT207"/>
    <mergeCell ref="AV207:AY207"/>
    <mergeCell ref="BA207:BD207"/>
    <mergeCell ref="BF207:BI207"/>
    <mergeCell ref="BK207:BN207"/>
    <mergeCell ref="BP207:BS207"/>
    <mergeCell ref="BU207:BX207"/>
    <mergeCell ref="BZ207:CC207"/>
    <mergeCell ref="CE207:CH207"/>
    <mergeCell ref="CJ207:CM207"/>
    <mergeCell ref="CO207:CR207"/>
    <mergeCell ref="CT207:CW207"/>
    <mergeCell ref="CY207:DB207"/>
    <mergeCell ref="DD207:DG207"/>
    <mergeCell ref="DI207:DL207"/>
    <mergeCell ref="DN207:DQ207"/>
    <mergeCell ref="DS207:DV207"/>
    <mergeCell ref="DX207:EA207"/>
    <mergeCell ref="EC207:EF207"/>
    <mergeCell ref="EH207:EK207"/>
    <mergeCell ref="EM207:EP207"/>
    <mergeCell ref="ER207:EU207"/>
    <mergeCell ref="EW207:EZ207"/>
    <mergeCell ref="FB207:FE207"/>
    <mergeCell ref="FG207:FJ207"/>
    <mergeCell ref="FL207:FO207"/>
    <mergeCell ref="FQ207:FT207"/>
    <mergeCell ref="FV207:FY207"/>
    <mergeCell ref="GA207:GD207"/>
    <mergeCell ref="GF207:GI207"/>
    <mergeCell ref="GK207:GN207"/>
    <mergeCell ref="GP207:GS207"/>
    <mergeCell ref="GU207:GX207"/>
  </mergeCells>
  <conditionalFormatting sqref="J13:J22">
    <cfRule type="containsText" priority="2" operator="containsText" aboveAverage="0" equalAverage="0" bottom="0" percent="0" rank="0" text="X" dxfId="59">
      <formula>NOT(ISERROR(SEARCH("X",J13)))</formula>
    </cfRule>
    <cfRule type="expression" priority="3" aboveAverage="0" equalAverage="0" bottom="0" percent="0" rank="0" text="" dxfId="60">
      <formula>ISBLANK(J13)</formula>
    </cfRule>
    <cfRule type="expression" priority="4" aboveAverage="0" equalAverage="0" bottom="0" percent="0" rank="0" text="" dxfId="60">
      <formula>(J13="n/a")</formula>
    </cfRule>
    <cfRule type="expression" priority="5" aboveAverage="0" equalAverage="0" bottom="0" percent="0" rank="0" text="" dxfId="61">
      <formula>(J13=2)</formula>
    </cfRule>
    <cfRule type="expression" priority="6" aboveAverage="0" equalAverage="0" bottom="0" percent="0" rank="0" text="" dxfId="62">
      <formula>(J13=1)</formula>
    </cfRule>
    <cfRule type="expression" priority="7" aboveAverage="0" equalAverage="0" bottom="0" percent="0" rank="0" text="" dxfId="63">
      <formula>(J13=0)</formula>
    </cfRule>
    <cfRule type="expression" priority="8" aboveAverage="0" equalAverage="0" bottom="0" percent="0" rank="0" text="" dxfId="64">
      <formula>(J13="C")</formula>
    </cfRule>
  </conditionalFormatting>
  <conditionalFormatting sqref="J26:J51">
    <cfRule type="containsText" priority="9" operator="containsText" aboveAverage="0" equalAverage="0" bottom="0" percent="0" rank="0" text="X" dxfId="65">
      <formula>NOT(ISERROR(SEARCH("X",J26)))</formula>
    </cfRule>
    <cfRule type="expression" priority="10" aboveAverage="0" equalAverage="0" bottom="0" percent="0" rank="0" text="" dxfId="60">
      <formula>ISBLANK(J26)</formula>
    </cfRule>
    <cfRule type="expression" priority="11" aboveAverage="0" equalAverage="0" bottom="0" percent="0" rank="0" text="" dxfId="60">
      <formula>(J26="n/a")</formula>
    </cfRule>
    <cfRule type="expression" priority="12" aboveAverage="0" equalAverage="0" bottom="0" percent="0" rank="0" text="" dxfId="66">
      <formula>(J26=2)</formula>
    </cfRule>
    <cfRule type="expression" priority="13" aboveAverage="0" equalAverage="0" bottom="0" percent="0" rank="0" text="" dxfId="67">
      <formula>(J26=1)</formula>
    </cfRule>
    <cfRule type="expression" priority="14" aboveAverage="0" equalAverage="0" bottom="0" percent="0" rank="0" text="" dxfId="68">
      <formula>(J26=0)</formula>
    </cfRule>
    <cfRule type="expression" priority="15" aboveAverage="0" equalAverage="0" bottom="0" percent="0" rank="0" text="" dxfId="69">
      <formula>(J26="C")</formula>
    </cfRule>
  </conditionalFormatting>
  <conditionalFormatting sqref="O13:O22">
    <cfRule type="containsText" priority="16" operator="containsText" aboveAverage="0" equalAverage="0" bottom="0" percent="0" rank="0" text="X" dxfId="70">
      <formula>NOT(ISERROR(SEARCH("X",O13)))</formula>
    </cfRule>
    <cfRule type="expression" priority="17" aboveAverage="0" equalAverage="0" bottom="0" percent="0" rank="0" text="" dxfId="60">
      <formula>ISBLANK(O13)</formula>
    </cfRule>
    <cfRule type="expression" priority="18" aboveAverage="0" equalAverage="0" bottom="0" percent="0" rank="0" text="" dxfId="60">
      <formula>(O13="n/a")</formula>
    </cfRule>
    <cfRule type="expression" priority="19" aboveAverage="0" equalAverage="0" bottom="0" percent="0" rank="0" text="" dxfId="71">
      <formula>(O13=2)</formula>
    </cfRule>
    <cfRule type="expression" priority="20" aboveAverage="0" equalAverage="0" bottom="0" percent="0" rank="0" text="" dxfId="72">
      <formula>(O13=1)</formula>
    </cfRule>
    <cfRule type="expression" priority="21" aboveAverage="0" equalAverage="0" bottom="0" percent="0" rank="0" text="" dxfId="73">
      <formula>(O13=0)</formula>
    </cfRule>
    <cfRule type="expression" priority="22" aboveAverage="0" equalAverage="0" bottom="0" percent="0" rank="0" text="" dxfId="74">
      <formula>(O13="C")</formula>
    </cfRule>
  </conditionalFormatting>
  <conditionalFormatting sqref="O26:O51">
    <cfRule type="containsText" priority="23" operator="containsText" aboveAverage="0" equalAverage="0" bottom="0" percent="0" rank="0" text="X" dxfId="75">
      <formula>NOT(ISERROR(SEARCH("X",O26)))</formula>
    </cfRule>
    <cfRule type="expression" priority="24" aboveAverage="0" equalAverage="0" bottom="0" percent="0" rank="0" text="" dxfId="60">
      <formula>ISBLANK(O26)</formula>
    </cfRule>
    <cfRule type="expression" priority="25" aboveAverage="0" equalAverage="0" bottom="0" percent="0" rank="0" text="" dxfId="60">
      <formula>(O26="n/a")</formula>
    </cfRule>
    <cfRule type="expression" priority="26" aboveAverage="0" equalAverage="0" bottom="0" percent="0" rank="0" text="" dxfId="76">
      <formula>(O26=2)</formula>
    </cfRule>
    <cfRule type="expression" priority="27" aboveAverage="0" equalAverage="0" bottom="0" percent="0" rank="0" text="" dxfId="77">
      <formula>(O26=1)</formula>
    </cfRule>
    <cfRule type="expression" priority="28" aboveAverage="0" equalAverage="0" bottom="0" percent="0" rank="0" text="" dxfId="78">
      <formula>(O26=0)</formula>
    </cfRule>
    <cfRule type="expression" priority="29" aboveAverage="0" equalAverage="0" bottom="0" percent="0" rank="0" text="" dxfId="79">
      <formula>(O26="C")</formula>
    </cfRule>
  </conditionalFormatting>
  <conditionalFormatting sqref="T13:T22">
    <cfRule type="containsText" priority="30" operator="containsText" aboveAverage="0" equalAverage="0" bottom="0" percent="0" rank="0" text="X" dxfId="80">
      <formula>NOT(ISERROR(SEARCH("X",T13)))</formula>
    </cfRule>
    <cfRule type="expression" priority="31" aboveAverage="0" equalAverage="0" bottom="0" percent="0" rank="0" text="" dxfId="60">
      <formula>ISBLANK(T13)</formula>
    </cfRule>
    <cfRule type="expression" priority="32" aboveAverage="0" equalAverage="0" bottom="0" percent="0" rank="0" text="" dxfId="60">
      <formula>(T13="n/a")</formula>
    </cfRule>
    <cfRule type="expression" priority="33" aboveAverage="0" equalAverage="0" bottom="0" percent="0" rank="0" text="" dxfId="81">
      <formula>(T13=2)</formula>
    </cfRule>
    <cfRule type="expression" priority="34" aboveAverage="0" equalAverage="0" bottom="0" percent="0" rank="0" text="" dxfId="82">
      <formula>(T13=1)</formula>
    </cfRule>
    <cfRule type="expression" priority="35" aboveAverage="0" equalAverage="0" bottom="0" percent="0" rank="0" text="" dxfId="83">
      <formula>(T13=0)</formula>
    </cfRule>
    <cfRule type="expression" priority="36" aboveAverage="0" equalAverage="0" bottom="0" percent="0" rank="0" text="" dxfId="84">
      <formula>(T13="C")</formula>
    </cfRule>
  </conditionalFormatting>
  <conditionalFormatting sqref="T26:T51">
    <cfRule type="containsText" priority="37" operator="containsText" aboveAverage="0" equalAverage="0" bottom="0" percent="0" rank="0" text="X" dxfId="85">
      <formula>NOT(ISERROR(SEARCH("X",T26)))</formula>
    </cfRule>
    <cfRule type="expression" priority="38" aboveAverage="0" equalAverage="0" bottom="0" percent="0" rank="0" text="" dxfId="60">
      <formula>ISBLANK(T26)</formula>
    </cfRule>
    <cfRule type="expression" priority="39" aboveAverage="0" equalAverage="0" bottom="0" percent="0" rank="0" text="" dxfId="60">
      <formula>(T26="n/a")</formula>
    </cfRule>
    <cfRule type="expression" priority="40" aboveAverage="0" equalAverage="0" bottom="0" percent="0" rank="0" text="" dxfId="86">
      <formula>(T26=2)</formula>
    </cfRule>
    <cfRule type="expression" priority="41" aboveAverage="0" equalAverage="0" bottom="0" percent="0" rank="0" text="" dxfId="87">
      <formula>(T26=1)</formula>
    </cfRule>
    <cfRule type="expression" priority="42" aboveAverage="0" equalAverage="0" bottom="0" percent="0" rank="0" text="" dxfId="88">
      <formula>(T26=0)</formula>
    </cfRule>
    <cfRule type="expression" priority="43" aboveAverage="0" equalAverage="0" bottom="0" percent="0" rank="0" text="" dxfId="89">
      <formula>(T26="C")</formula>
    </cfRule>
  </conditionalFormatting>
  <conditionalFormatting sqref="Y13:Y22">
    <cfRule type="containsText" priority="44" operator="containsText" aboveAverage="0" equalAverage="0" bottom="0" percent="0" rank="0" text="X" dxfId="90">
      <formula>NOT(ISERROR(SEARCH("X",Y13)))</formula>
    </cfRule>
    <cfRule type="expression" priority="45" aboveAverage="0" equalAverage="0" bottom="0" percent="0" rank="0" text="" dxfId="60">
      <formula>ISBLANK(Y13)</formula>
    </cfRule>
    <cfRule type="expression" priority="46" aboveAverage="0" equalAverage="0" bottom="0" percent="0" rank="0" text="" dxfId="60">
      <formula>(Y13="n/a")</formula>
    </cfRule>
    <cfRule type="expression" priority="47" aboveAverage="0" equalAverage="0" bottom="0" percent="0" rank="0" text="" dxfId="91">
      <formula>(Y13=2)</formula>
    </cfRule>
    <cfRule type="expression" priority="48" aboveAverage="0" equalAverage="0" bottom="0" percent="0" rank="0" text="" dxfId="92">
      <formula>(Y13=1)</formula>
    </cfRule>
    <cfRule type="expression" priority="49" aboveAverage="0" equalAverage="0" bottom="0" percent="0" rank="0" text="" dxfId="93">
      <formula>(Y13=0)</formula>
    </cfRule>
    <cfRule type="expression" priority="50" aboveAverage="0" equalAverage="0" bottom="0" percent="0" rank="0" text="" dxfId="94">
      <formula>(Y13="C")</formula>
    </cfRule>
  </conditionalFormatting>
  <conditionalFormatting sqref="Y26:Y51">
    <cfRule type="containsText" priority="51" operator="containsText" aboveAverage="0" equalAverage="0" bottom="0" percent="0" rank="0" text="X" dxfId="95">
      <formula>NOT(ISERROR(SEARCH("X",Y26)))</formula>
    </cfRule>
    <cfRule type="expression" priority="52" aboveAverage="0" equalAverage="0" bottom="0" percent="0" rank="0" text="" dxfId="60">
      <formula>ISBLANK(Y26)</formula>
    </cfRule>
    <cfRule type="expression" priority="53" aboveAverage="0" equalAverage="0" bottom="0" percent="0" rank="0" text="" dxfId="60">
      <formula>(Y26="n/a")</formula>
    </cfRule>
    <cfRule type="expression" priority="54" aboveAverage="0" equalAverage="0" bottom="0" percent="0" rank="0" text="" dxfId="96">
      <formula>(Y26=2)</formula>
    </cfRule>
    <cfRule type="expression" priority="55" aboveAverage="0" equalAverage="0" bottom="0" percent="0" rank="0" text="" dxfId="97">
      <formula>(Y26=1)</formula>
    </cfRule>
    <cfRule type="expression" priority="56" aboveAverage="0" equalAverage="0" bottom="0" percent="0" rank="0" text="" dxfId="98">
      <formula>(Y26=0)</formula>
    </cfRule>
    <cfRule type="expression" priority="57" aboveAverage="0" equalAverage="0" bottom="0" percent="0" rank="0" text="" dxfId="99">
      <formula>(Y26="C")</formula>
    </cfRule>
  </conditionalFormatting>
  <conditionalFormatting sqref="AD13:AD22">
    <cfRule type="containsText" priority="58" operator="containsText" aboveAverage="0" equalAverage="0" bottom="0" percent="0" rank="0" text="X" dxfId="100">
      <formula>NOT(ISERROR(SEARCH("X",AD13)))</formula>
    </cfRule>
    <cfRule type="expression" priority="59" aboveAverage="0" equalAverage="0" bottom="0" percent="0" rank="0" text="" dxfId="60">
      <formula>ISBLANK(AD13)</formula>
    </cfRule>
    <cfRule type="expression" priority="60" aboveAverage="0" equalAverage="0" bottom="0" percent="0" rank="0" text="" dxfId="60">
      <formula>(AD13="n/a")</formula>
    </cfRule>
    <cfRule type="expression" priority="61" aboveAverage="0" equalAverage="0" bottom="0" percent="0" rank="0" text="" dxfId="101">
      <formula>(AD13=2)</formula>
    </cfRule>
    <cfRule type="expression" priority="62" aboveAverage="0" equalAverage="0" bottom="0" percent="0" rank="0" text="" dxfId="102">
      <formula>(AD13=1)</formula>
    </cfRule>
    <cfRule type="expression" priority="63" aboveAverage="0" equalAverage="0" bottom="0" percent="0" rank="0" text="" dxfId="103">
      <formula>(AD13=0)</formula>
    </cfRule>
    <cfRule type="expression" priority="64" aboveAverage="0" equalAverage="0" bottom="0" percent="0" rank="0" text="" dxfId="104">
      <formula>(AD13="C")</formula>
    </cfRule>
  </conditionalFormatting>
  <conditionalFormatting sqref="AD26:AD51">
    <cfRule type="containsText" priority="65" operator="containsText" aboveAverage="0" equalAverage="0" bottom="0" percent="0" rank="0" text="X" dxfId="105">
      <formula>NOT(ISERROR(SEARCH("X",AD26)))</formula>
    </cfRule>
    <cfRule type="expression" priority="66" aboveAverage="0" equalAverage="0" bottom="0" percent="0" rank="0" text="" dxfId="60">
      <formula>ISBLANK(AD26)</formula>
    </cfRule>
    <cfRule type="expression" priority="67" aboveAverage="0" equalAverage="0" bottom="0" percent="0" rank="0" text="" dxfId="60">
      <formula>(AD26="n/a")</formula>
    </cfRule>
    <cfRule type="expression" priority="68" aboveAverage="0" equalAverage="0" bottom="0" percent="0" rank="0" text="" dxfId="106">
      <formula>(AD26=2)</formula>
    </cfRule>
    <cfRule type="expression" priority="69" aboveAverage="0" equalAverage="0" bottom="0" percent="0" rank="0" text="" dxfId="107">
      <formula>(AD26=1)</formula>
    </cfRule>
    <cfRule type="expression" priority="70" aboveAverage="0" equalAverage="0" bottom="0" percent="0" rank="0" text="" dxfId="108">
      <formula>(AD26=0)</formula>
    </cfRule>
    <cfRule type="expression" priority="71" aboveAverage="0" equalAverage="0" bottom="0" percent="0" rank="0" text="" dxfId="109">
      <formula>(AD26="C")</formula>
    </cfRule>
  </conditionalFormatting>
  <conditionalFormatting sqref="AI13:AI22">
    <cfRule type="containsText" priority="72" operator="containsText" aboveAverage="0" equalAverage="0" bottom="0" percent="0" rank="0" text="X" dxfId="110">
      <formula>NOT(ISERROR(SEARCH("X",AI13)))</formula>
    </cfRule>
    <cfRule type="expression" priority="73" aboveAverage="0" equalAverage="0" bottom="0" percent="0" rank="0" text="" dxfId="60">
      <formula>ISBLANK(AI13)</formula>
    </cfRule>
    <cfRule type="expression" priority="74" aboveAverage="0" equalAverage="0" bottom="0" percent="0" rank="0" text="" dxfId="60">
      <formula>(AI13="n/a")</formula>
    </cfRule>
    <cfRule type="expression" priority="75" aboveAverage="0" equalAverage="0" bottom="0" percent="0" rank="0" text="" dxfId="111">
      <formula>(AI13=2)</formula>
    </cfRule>
    <cfRule type="expression" priority="76" aboveAverage="0" equalAverage="0" bottom="0" percent="0" rank="0" text="" dxfId="112">
      <formula>(AI13=1)</formula>
    </cfRule>
    <cfRule type="expression" priority="77" aboveAverage="0" equalAverage="0" bottom="0" percent="0" rank="0" text="" dxfId="113">
      <formula>(AI13=0)</formula>
    </cfRule>
    <cfRule type="expression" priority="78" aboveAverage="0" equalAverage="0" bottom="0" percent="0" rank="0" text="" dxfId="114">
      <formula>(AI13="C")</formula>
    </cfRule>
  </conditionalFormatting>
  <conditionalFormatting sqref="AI26:AI51">
    <cfRule type="containsText" priority="79" operator="containsText" aboveAverage="0" equalAverage="0" bottom="0" percent="0" rank="0" text="X" dxfId="115">
      <formula>NOT(ISERROR(SEARCH("X",AI26)))</formula>
    </cfRule>
    <cfRule type="expression" priority="80" aboveAverage="0" equalAverage="0" bottom="0" percent="0" rank="0" text="" dxfId="60">
      <formula>ISBLANK(AI26)</formula>
    </cfRule>
    <cfRule type="expression" priority="81" aboveAverage="0" equalAverage="0" bottom="0" percent="0" rank="0" text="" dxfId="60">
      <formula>(AI26="n/a")</formula>
    </cfRule>
    <cfRule type="expression" priority="82" aboveAverage="0" equalAverage="0" bottom="0" percent="0" rank="0" text="" dxfId="116">
      <formula>(AI26=2)</formula>
    </cfRule>
    <cfRule type="expression" priority="83" aboveAverage="0" equalAverage="0" bottom="0" percent="0" rank="0" text="" dxfId="117">
      <formula>(AI26=1)</formula>
    </cfRule>
    <cfRule type="expression" priority="84" aboveAverage="0" equalAverage="0" bottom="0" percent="0" rank="0" text="" dxfId="118">
      <formula>(AI26=0)</formula>
    </cfRule>
    <cfRule type="expression" priority="85" aboveAverage="0" equalAverage="0" bottom="0" percent="0" rank="0" text="" dxfId="119">
      <formula>(AI26="C")</formula>
    </cfRule>
  </conditionalFormatting>
  <conditionalFormatting sqref="AN13:AN22">
    <cfRule type="containsText" priority="86" operator="containsText" aboveAverage="0" equalAverage="0" bottom="0" percent="0" rank="0" text="X" dxfId="120">
      <formula>NOT(ISERROR(SEARCH("X",AN13)))</formula>
    </cfRule>
    <cfRule type="expression" priority="87" aboveAverage="0" equalAverage="0" bottom="0" percent="0" rank="0" text="" dxfId="60">
      <formula>ISBLANK(AN13)</formula>
    </cfRule>
    <cfRule type="expression" priority="88" aboveAverage="0" equalAverage="0" bottom="0" percent="0" rank="0" text="" dxfId="60">
      <formula>(AN13="n/a")</formula>
    </cfRule>
    <cfRule type="expression" priority="89" aboveAverage="0" equalAverage="0" bottom="0" percent="0" rank="0" text="" dxfId="121">
      <formula>(AN13=2)</formula>
    </cfRule>
    <cfRule type="expression" priority="90" aboveAverage="0" equalAverage="0" bottom="0" percent="0" rank="0" text="" dxfId="122">
      <formula>(AN13=1)</formula>
    </cfRule>
    <cfRule type="expression" priority="91" aboveAverage="0" equalAverage="0" bottom="0" percent="0" rank="0" text="" dxfId="123">
      <formula>(AN13=0)</formula>
    </cfRule>
    <cfRule type="expression" priority="92" aboveAverage="0" equalAverage="0" bottom="0" percent="0" rank="0" text="" dxfId="124">
      <formula>(AN13="C")</formula>
    </cfRule>
  </conditionalFormatting>
  <conditionalFormatting sqref="AN26:AN51">
    <cfRule type="containsText" priority="93" operator="containsText" aboveAverage="0" equalAverage="0" bottom="0" percent="0" rank="0" text="X" dxfId="125">
      <formula>NOT(ISERROR(SEARCH("X",AN26)))</formula>
    </cfRule>
    <cfRule type="expression" priority="94" aboveAverage="0" equalAverage="0" bottom="0" percent="0" rank="0" text="" dxfId="60">
      <formula>ISBLANK(AN26)</formula>
    </cfRule>
    <cfRule type="expression" priority="95" aboveAverage="0" equalAverage="0" bottom="0" percent="0" rank="0" text="" dxfId="60">
      <formula>(AN26="n/a")</formula>
    </cfRule>
    <cfRule type="expression" priority="96" aboveAverage="0" equalAverage="0" bottom="0" percent="0" rank="0" text="" dxfId="126">
      <formula>(AN26=2)</formula>
    </cfRule>
    <cfRule type="expression" priority="97" aboveAverage="0" equalAverage="0" bottom="0" percent="0" rank="0" text="" dxfId="127">
      <formula>(AN26=1)</formula>
    </cfRule>
    <cfRule type="expression" priority="98" aboveAverage="0" equalAverage="0" bottom="0" percent="0" rank="0" text="" dxfId="128">
      <formula>(AN26=0)</formula>
    </cfRule>
    <cfRule type="expression" priority="99" aboveAverage="0" equalAverage="0" bottom="0" percent="0" rank="0" text="" dxfId="129">
      <formula>(AN26="C")</formula>
    </cfRule>
  </conditionalFormatting>
  <conditionalFormatting sqref="AS13:AS22">
    <cfRule type="containsText" priority="100" operator="containsText" aboveAverage="0" equalAverage="0" bottom="0" percent="0" rank="0" text="X" dxfId="130">
      <formula>NOT(ISERROR(SEARCH("X",AS13)))</formula>
    </cfRule>
    <cfRule type="expression" priority="101" aboveAverage="0" equalAverage="0" bottom="0" percent="0" rank="0" text="" dxfId="60">
      <formula>ISBLANK(AS13)</formula>
    </cfRule>
    <cfRule type="expression" priority="102" aboveAverage="0" equalAverage="0" bottom="0" percent="0" rank="0" text="" dxfId="60">
      <formula>(AS13="n/a")</formula>
    </cfRule>
    <cfRule type="expression" priority="103" aboveAverage="0" equalAverage="0" bottom="0" percent="0" rank="0" text="" dxfId="131">
      <formula>(AS13=2)</formula>
    </cfRule>
    <cfRule type="expression" priority="104" aboveAverage="0" equalAverage="0" bottom="0" percent="0" rank="0" text="" dxfId="132">
      <formula>(AS13=1)</formula>
    </cfRule>
    <cfRule type="expression" priority="105" aboveAverage="0" equalAverage="0" bottom="0" percent="0" rank="0" text="" dxfId="133">
      <formula>(AS13=0)</formula>
    </cfRule>
    <cfRule type="expression" priority="106" aboveAverage="0" equalAverage="0" bottom="0" percent="0" rank="0" text="" dxfId="134">
      <formula>(AS13="C")</formula>
    </cfRule>
  </conditionalFormatting>
  <conditionalFormatting sqref="AS26:AS51">
    <cfRule type="containsText" priority="107" operator="containsText" aboveAverage="0" equalAverage="0" bottom="0" percent="0" rank="0" text="X" dxfId="135">
      <formula>NOT(ISERROR(SEARCH("X",AS26)))</formula>
    </cfRule>
    <cfRule type="expression" priority="108" aboveAverage="0" equalAverage="0" bottom="0" percent="0" rank="0" text="" dxfId="60">
      <formula>ISBLANK(AS26)</formula>
    </cfRule>
    <cfRule type="expression" priority="109" aboveAverage="0" equalAverage="0" bottom="0" percent="0" rank="0" text="" dxfId="60">
      <formula>(AS26="n/a")</formula>
    </cfRule>
    <cfRule type="expression" priority="110" aboveAverage="0" equalAverage="0" bottom="0" percent="0" rank="0" text="" dxfId="136">
      <formula>(AS26=2)</formula>
    </cfRule>
    <cfRule type="expression" priority="111" aboveAverage="0" equalAverage="0" bottom="0" percent="0" rank="0" text="" dxfId="137">
      <formula>(AS26=1)</formula>
    </cfRule>
    <cfRule type="expression" priority="112" aboveAverage="0" equalAverage="0" bottom="0" percent="0" rank="0" text="" dxfId="138">
      <formula>(AS26=0)</formula>
    </cfRule>
    <cfRule type="expression" priority="113" aboveAverage="0" equalAverage="0" bottom="0" percent="0" rank="0" text="" dxfId="139">
      <formula>(AS26="C")</formula>
    </cfRule>
  </conditionalFormatting>
  <conditionalFormatting sqref="AX13:AX22">
    <cfRule type="containsText" priority="114" operator="containsText" aboveAverage="0" equalAverage="0" bottom="0" percent="0" rank="0" text="X" dxfId="140">
      <formula>NOT(ISERROR(SEARCH("X",AX13)))</formula>
    </cfRule>
    <cfRule type="expression" priority="115" aboveAverage="0" equalAverage="0" bottom="0" percent="0" rank="0" text="" dxfId="60">
      <formula>ISBLANK(AX13)</formula>
    </cfRule>
    <cfRule type="expression" priority="116" aboveAverage="0" equalAverage="0" bottom="0" percent="0" rank="0" text="" dxfId="60">
      <formula>(AX13="n/a")</formula>
    </cfRule>
    <cfRule type="expression" priority="117" aboveAverage="0" equalAverage="0" bottom="0" percent="0" rank="0" text="" dxfId="141">
      <formula>(AX13=2)</formula>
    </cfRule>
    <cfRule type="expression" priority="118" aboveAverage="0" equalAverage="0" bottom="0" percent="0" rank="0" text="" dxfId="142">
      <formula>(AX13=1)</formula>
    </cfRule>
    <cfRule type="expression" priority="119" aboveAverage="0" equalAverage="0" bottom="0" percent="0" rank="0" text="" dxfId="143">
      <formula>(AX13=0)</formula>
    </cfRule>
    <cfRule type="expression" priority="120" aboveAverage="0" equalAverage="0" bottom="0" percent="0" rank="0" text="" dxfId="144">
      <formula>(AX13="C")</formula>
    </cfRule>
  </conditionalFormatting>
  <conditionalFormatting sqref="AX26:AX51">
    <cfRule type="containsText" priority="121" operator="containsText" aboveAverage="0" equalAverage="0" bottom="0" percent="0" rank="0" text="X" dxfId="145">
      <formula>NOT(ISERROR(SEARCH("X",AX26)))</formula>
    </cfRule>
    <cfRule type="expression" priority="122" aboveAverage="0" equalAverage="0" bottom="0" percent="0" rank="0" text="" dxfId="60">
      <formula>ISBLANK(AX26)</formula>
    </cfRule>
    <cfRule type="expression" priority="123" aboveAverage="0" equalAverage="0" bottom="0" percent="0" rank="0" text="" dxfId="60">
      <formula>(AX26="n/a")</formula>
    </cfRule>
    <cfRule type="expression" priority="124" aboveAverage="0" equalAverage="0" bottom="0" percent="0" rank="0" text="" dxfId="146">
      <formula>(AX26=2)</formula>
    </cfRule>
    <cfRule type="expression" priority="125" aboveAverage="0" equalAverage="0" bottom="0" percent="0" rank="0" text="" dxfId="147">
      <formula>(AX26=1)</formula>
    </cfRule>
    <cfRule type="expression" priority="126" aboveAverage="0" equalAverage="0" bottom="0" percent="0" rank="0" text="" dxfId="148">
      <formula>(AX26=0)</formula>
    </cfRule>
    <cfRule type="expression" priority="127" aboveAverage="0" equalAverage="0" bottom="0" percent="0" rank="0" text="" dxfId="149">
      <formula>(AX26="C")</formula>
    </cfRule>
  </conditionalFormatting>
  <conditionalFormatting sqref="BC13:BC22">
    <cfRule type="containsText" priority="128" operator="containsText" aboveAverage="0" equalAverage="0" bottom="0" percent="0" rank="0" text="X" dxfId="150">
      <formula>NOT(ISERROR(SEARCH("X",BC13)))</formula>
    </cfRule>
    <cfRule type="expression" priority="129" aboveAverage="0" equalAverage="0" bottom="0" percent="0" rank="0" text="" dxfId="60">
      <formula>ISBLANK(BC13)</formula>
    </cfRule>
    <cfRule type="expression" priority="130" aboveAverage="0" equalAverage="0" bottom="0" percent="0" rank="0" text="" dxfId="60">
      <formula>(BC13="n/a")</formula>
    </cfRule>
    <cfRule type="expression" priority="131" aboveAverage="0" equalAverage="0" bottom="0" percent="0" rank="0" text="" dxfId="151">
      <formula>(BC13=2)</formula>
    </cfRule>
    <cfRule type="expression" priority="132" aboveAverage="0" equalAverage="0" bottom="0" percent="0" rank="0" text="" dxfId="152">
      <formula>(BC13=1)</formula>
    </cfRule>
    <cfRule type="expression" priority="133" aboveAverage="0" equalAverage="0" bottom="0" percent="0" rank="0" text="" dxfId="153">
      <formula>(BC13=0)</formula>
    </cfRule>
    <cfRule type="expression" priority="134" aboveAverage="0" equalAverage="0" bottom="0" percent="0" rank="0" text="" dxfId="154">
      <formula>(BC13="C")</formula>
    </cfRule>
  </conditionalFormatting>
  <conditionalFormatting sqref="BC26:BC51">
    <cfRule type="containsText" priority="135" operator="containsText" aboveAverage="0" equalAverage="0" bottom="0" percent="0" rank="0" text="X" dxfId="155">
      <formula>NOT(ISERROR(SEARCH("X",BC26)))</formula>
    </cfRule>
    <cfRule type="expression" priority="136" aboveAverage="0" equalAverage="0" bottom="0" percent="0" rank="0" text="" dxfId="60">
      <formula>ISBLANK(BC26)</formula>
    </cfRule>
    <cfRule type="expression" priority="137" aboveAverage="0" equalAverage="0" bottom="0" percent="0" rank="0" text="" dxfId="60">
      <formula>(BC26="n/a")</formula>
    </cfRule>
    <cfRule type="expression" priority="138" aboveAverage="0" equalAverage="0" bottom="0" percent="0" rank="0" text="" dxfId="156">
      <formula>(BC26=2)</formula>
    </cfRule>
    <cfRule type="expression" priority="139" aboveAverage="0" equalAverage="0" bottom="0" percent="0" rank="0" text="" dxfId="157">
      <formula>(BC26=1)</formula>
    </cfRule>
    <cfRule type="expression" priority="140" aboveAverage="0" equalAverage="0" bottom="0" percent="0" rank="0" text="" dxfId="158">
      <formula>(BC26=0)</formula>
    </cfRule>
    <cfRule type="expression" priority="141" aboveAverage="0" equalAverage="0" bottom="0" percent="0" rank="0" text="" dxfId="159">
      <formula>(BC26="C")</formula>
    </cfRule>
  </conditionalFormatting>
  <conditionalFormatting sqref="BH13:BH22">
    <cfRule type="containsText" priority="142" operator="containsText" aboveAverage="0" equalAverage="0" bottom="0" percent="0" rank="0" text="X" dxfId="160">
      <formula>NOT(ISERROR(SEARCH("X",BH13)))</formula>
    </cfRule>
    <cfRule type="expression" priority="143" aboveAverage="0" equalAverage="0" bottom="0" percent="0" rank="0" text="" dxfId="60">
      <formula>ISBLANK(BH13)</formula>
    </cfRule>
    <cfRule type="expression" priority="144" aboveAverage="0" equalAverage="0" bottom="0" percent="0" rank="0" text="" dxfId="60">
      <formula>(BH13="n/a")</formula>
    </cfRule>
    <cfRule type="expression" priority="145" aboveAverage="0" equalAverage="0" bottom="0" percent="0" rank="0" text="" dxfId="161">
      <formula>(BH13=2)</formula>
    </cfRule>
    <cfRule type="expression" priority="146" aboveAverage="0" equalAverage="0" bottom="0" percent="0" rank="0" text="" dxfId="162">
      <formula>(BH13=1)</formula>
    </cfRule>
    <cfRule type="expression" priority="147" aboveAverage="0" equalAverage="0" bottom="0" percent="0" rank="0" text="" dxfId="163">
      <formula>(BH13=0)</formula>
    </cfRule>
    <cfRule type="expression" priority="148" aboveAverage="0" equalAverage="0" bottom="0" percent="0" rank="0" text="" dxfId="164">
      <formula>(BH13="C")</formula>
    </cfRule>
  </conditionalFormatting>
  <conditionalFormatting sqref="BH26:BH51">
    <cfRule type="containsText" priority="149" operator="containsText" aboveAverage="0" equalAverage="0" bottom="0" percent="0" rank="0" text="X" dxfId="165">
      <formula>NOT(ISERROR(SEARCH("X",BH26)))</formula>
    </cfRule>
    <cfRule type="expression" priority="150" aboveAverage="0" equalAverage="0" bottom="0" percent="0" rank="0" text="" dxfId="60">
      <formula>ISBLANK(BH26)</formula>
    </cfRule>
    <cfRule type="expression" priority="151" aboveAverage="0" equalAverage="0" bottom="0" percent="0" rank="0" text="" dxfId="60">
      <formula>(BH26="n/a")</formula>
    </cfRule>
    <cfRule type="expression" priority="152" aboveAverage="0" equalAverage="0" bottom="0" percent="0" rank="0" text="" dxfId="166">
      <formula>(BH26=2)</formula>
    </cfRule>
    <cfRule type="expression" priority="153" aboveAverage="0" equalAverage="0" bottom="0" percent="0" rank="0" text="" dxfId="167">
      <formula>(BH26=1)</formula>
    </cfRule>
    <cfRule type="expression" priority="154" aboveAverage="0" equalAverage="0" bottom="0" percent="0" rank="0" text="" dxfId="168">
      <formula>(BH26=0)</formula>
    </cfRule>
    <cfRule type="expression" priority="155" aboveAverage="0" equalAverage="0" bottom="0" percent="0" rank="0" text="" dxfId="169">
      <formula>(BH26="C")</formula>
    </cfRule>
  </conditionalFormatting>
  <conditionalFormatting sqref="BM13:BM22">
    <cfRule type="containsText" priority="156" operator="containsText" aboveAverage="0" equalAverage="0" bottom="0" percent="0" rank="0" text="X" dxfId="170">
      <formula>NOT(ISERROR(SEARCH("X",BM13)))</formula>
    </cfRule>
    <cfRule type="expression" priority="157" aboveAverage="0" equalAverage="0" bottom="0" percent="0" rank="0" text="" dxfId="60">
      <formula>ISBLANK(BM13)</formula>
    </cfRule>
    <cfRule type="expression" priority="158" aboveAverage="0" equalAverage="0" bottom="0" percent="0" rank="0" text="" dxfId="60">
      <formula>(BM13="n/a")</formula>
    </cfRule>
    <cfRule type="expression" priority="159" aboveAverage="0" equalAverage="0" bottom="0" percent="0" rank="0" text="" dxfId="171">
      <formula>(BM13=2)</formula>
    </cfRule>
    <cfRule type="expression" priority="160" aboveAverage="0" equalAverage="0" bottom="0" percent="0" rank="0" text="" dxfId="172">
      <formula>(BM13=1)</formula>
    </cfRule>
    <cfRule type="expression" priority="161" aboveAverage="0" equalAverage="0" bottom="0" percent="0" rank="0" text="" dxfId="173">
      <formula>(BM13=0)</formula>
    </cfRule>
    <cfRule type="expression" priority="162" aboveAverage="0" equalAverage="0" bottom="0" percent="0" rank="0" text="" dxfId="174">
      <formula>(BM13="C")</formula>
    </cfRule>
  </conditionalFormatting>
  <conditionalFormatting sqref="BM26:BM51">
    <cfRule type="containsText" priority="163" operator="containsText" aboveAverage="0" equalAverage="0" bottom="0" percent="0" rank="0" text="X" dxfId="175">
      <formula>NOT(ISERROR(SEARCH("X",BM26)))</formula>
    </cfRule>
    <cfRule type="expression" priority="164" aboveAverage="0" equalAverage="0" bottom="0" percent="0" rank="0" text="" dxfId="60">
      <formula>ISBLANK(BM26)</formula>
    </cfRule>
    <cfRule type="expression" priority="165" aboveAverage="0" equalAverage="0" bottom="0" percent="0" rank="0" text="" dxfId="60">
      <formula>(BM26="n/a")</formula>
    </cfRule>
    <cfRule type="expression" priority="166" aboveAverage="0" equalAverage="0" bottom="0" percent="0" rank="0" text="" dxfId="176">
      <formula>(BM26=2)</formula>
    </cfRule>
    <cfRule type="expression" priority="167" aboveAverage="0" equalAverage="0" bottom="0" percent="0" rank="0" text="" dxfId="177">
      <formula>(BM26=1)</formula>
    </cfRule>
    <cfRule type="expression" priority="168" aboveAverage="0" equalAverage="0" bottom="0" percent="0" rank="0" text="" dxfId="178">
      <formula>(BM26=0)</formula>
    </cfRule>
    <cfRule type="expression" priority="169" aboveAverage="0" equalAverage="0" bottom="0" percent="0" rank="0" text="" dxfId="179">
      <formula>(BM26="C")</formula>
    </cfRule>
  </conditionalFormatting>
  <conditionalFormatting sqref="BR13:BR22">
    <cfRule type="containsText" priority="170" operator="containsText" aboveAverage="0" equalAverage="0" bottom="0" percent="0" rank="0" text="X" dxfId="180">
      <formula>NOT(ISERROR(SEARCH("X",BR13)))</formula>
    </cfRule>
    <cfRule type="expression" priority="171" aboveAverage="0" equalAverage="0" bottom="0" percent="0" rank="0" text="" dxfId="60">
      <formula>ISBLANK(BR13)</formula>
    </cfRule>
    <cfRule type="expression" priority="172" aboveAverage="0" equalAverage="0" bottom="0" percent="0" rank="0" text="" dxfId="60">
      <formula>(BR13="n/a")</formula>
    </cfRule>
    <cfRule type="expression" priority="173" aboveAverage="0" equalAverage="0" bottom="0" percent="0" rank="0" text="" dxfId="181">
      <formula>(BR13=2)</formula>
    </cfRule>
    <cfRule type="expression" priority="174" aboveAverage="0" equalAverage="0" bottom="0" percent="0" rank="0" text="" dxfId="182">
      <formula>(BR13=1)</formula>
    </cfRule>
    <cfRule type="expression" priority="175" aboveAverage="0" equalAverage="0" bottom="0" percent="0" rank="0" text="" dxfId="183">
      <formula>(BR13=0)</formula>
    </cfRule>
    <cfRule type="expression" priority="176" aboveAverage="0" equalAverage="0" bottom="0" percent="0" rank="0" text="" dxfId="184">
      <formula>(BR13="C")</formula>
    </cfRule>
  </conditionalFormatting>
  <conditionalFormatting sqref="BR26:BR51">
    <cfRule type="containsText" priority="177" operator="containsText" aboveAverage="0" equalAverage="0" bottom="0" percent="0" rank="0" text="X" dxfId="185">
      <formula>NOT(ISERROR(SEARCH("X",BR26)))</formula>
    </cfRule>
    <cfRule type="expression" priority="178" aboveAverage="0" equalAverage="0" bottom="0" percent="0" rank="0" text="" dxfId="60">
      <formula>ISBLANK(BR26)</formula>
    </cfRule>
    <cfRule type="expression" priority="179" aboveAverage="0" equalAverage="0" bottom="0" percent="0" rank="0" text="" dxfId="60">
      <formula>(BR26="n/a")</formula>
    </cfRule>
    <cfRule type="expression" priority="180" aboveAverage="0" equalAverage="0" bottom="0" percent="0" rank="0" text="" dxfId="186">
      <formula>(BR26=2)</formula>
    </cfRule>
    <cfRule type="expression" priority="181" aboveAverage="0" equalAverage="0" bottom="0" percent="0" rank="0" text="" dxfId="187">
      <formula>(BR26=1)</formula>
    </cfRule>
    <cfRule type="expression" priority="182" aboveAverage="0" equalAverage="0" bottom="0" percent="0" rank="0" text="" dxfId="188">
      <formula>(BR26=0)</formula>
    </cfRule>
    <cfRule type="expression" priority="183" aboveAverage="0" equalAverage="0" bottom="0" percent="0" rank="0" text="" dxfId="189">
      <formula>(BR26="C")</formula>
    </cfRule>
  </conditionalFormatting>
  <conditionalFormatting sqref="BW13:BW22">
    <cfRule type="containsText" priority="184" operator="containsText" aboveAverage="0" equalAverage="0" bottom="0" percent="0" rank="0" text="X" dxfId="190">
      <formula>NOT(ISERROR(SEARCH("X",BW13)))</formula>
    </cfRule>
    <cfRule type="expression" priority="185" aboveAverage="0" equalAverage="0" bottom="0" percent="0" rank="0" text="" dxfId="60">
      <formula>ISBLANK(BW13)</formula>
    </cfRule>
    <cfRule type="expression" priority="186" aboveAverage="0" equalAverage="0" bottom="0" percent="0" rank="0" text="" dxfId="60">
      <formula>(BW13="n/a")</formula>
    </cfRule>
    <cfRule type="expression" priority="187" aboveAverage="0" equalAverage="0" bottom="0" percent="0" rank="0" text="" dxfId="191">
      <formula>(BW13=2)</formula>
    </cfRule>
    <cfRule type="expression" priority="188" aboveAverage="0" equalAverage="0" bottom="0" percent="0" rank="0" text="" dxfId="192">
      <formula>(BW13=1)</formula>
    </cfRule>
    <cfRule type="expression" priority="189" aboveAverage="0" equalAverage="0" bottom="0" percent="0" rank="0" text="" dxfId="193">
      <formula>(BW13=0)</formula>
    </cfRule>
    <cfRule type="expression" priority="190" aboveAverage="0" equalAverage="0" bottom="0" percent="0" rank="0" text="" dxfId="194">
      <formula>(BW13="C")</formula>
    </cfRule>
  </conditionalFormatting>
  <conditionalFormatting sqref="BW26:BW51">
    <cfRule type="containsText" priority="191" operator="containsText" aboveAverage="0" equalAverage="0" bottom="0" percent="0" rank="0" text="X" dxfId="195">
      <formula>NOT(ISERROR(SEARCH("X",BW26)))</formula>
    </cfRule>
    <cfRule type="expression" priority="192" aboveAverage="0" equalAverage="0" bottom="0" percent="0" rank="0" text="" dxfId="60">
      <formula>ISBLANK(BW26)</formula>
    </cfRule>
    <cfRule type="expression" priority="193" aboveAverage="0" equalAverage="0" bottom="0" percent="0" rank="0" text="" dxfId="60">
      <formula>(BW26="n/a")</formula>
    </cfRule>
    <cfRule type="expression" priority="194" aboveAverage="0" equalAverage="0" bottom="0" percent="0" rank="0" text="" dxfId="196">
      <formula>(BW26=2)</formula>
    </cfRule>
    <cfRule type="expression" priority="195" aboveAverage="0" equalAverage="0" bottom="0" percent="0" rank="0" text="" dxfId="197">
      <formula>(BW26=1)</formula>
    </cfRule>
    <cfRule type="expression" priority="196" aboveAverage="0" equalAverage="0" bottom="0" percent="0" rank="0" text="" dxfId="198">
      <formula>(BW26=0)</formula>
    </cfRule>
    <cfRule type="expression" priority="197" aboveAverage="0" equalAverage="0" bottom="0" percent="0" rank="0" text="" dxfId="199">
      <formula>(BW26="C")</formula>
    </cfRule>
  </conditionalFormatting>
  <conditionalFormatting sqref="CB13:CB22">
    <cfRule type="containsText" priority="198" operator="containsText" aboveAverage="0" equalAverage="0" bottom="0" percent="0" rank="0" text="X" dxfId="200">
      <formula>NOT(ISERROR(SEARCH("X",CB13)))</formula>
    </cfRule>
    <cfRule type="expression" priority="199" aboveAverage="0" equalAverage="0" bottom="0" percent="0" rank="0" text="" dxfId="60">
      <formula>ISBLANK(CB13)</formula>
    </cfRule>
    <cfRule type="expression" priority="200" aboveAverage="0" equalAverage="0" bottom="0" percent="0" rank="0" text="" dxfId="60">
      <formula>(CB13="n/a")</formula>
    </cfRule>
    <cfRule type="expression" priority="201" aboveAverage="0" equalAverage="0" bottom="0" percent="0" rank="0" text="" dxfId="201">
      <formula>(CB13=2)</formula>
    </cfRule>
    <cfRule type="expression" priority="202" aboveAverage="0" equalAverage="0" bottom="0" percent="0" rank="0" text="" dxfId="202">
      <formula>(CB13=1)</formula>
    </cfRule>
    <cfRule type="expression" priority="203" aboveAverage="0" equalAverage="0" bottom="0" percent="0" rank="0" text="" dxfId="203">
      <formula>(CB13=0)</formula>
    </cfRule>
    <cfRule type="expression" priority="204" aboveAverage="0" equalAverage="0" bottom="0" percent="0" rank="0" text="" dxfId="204">
      <formula>(CB13="C")</formula>
    </cfRule>
  </conditionalFormatting>
  <conditionalFormatting sqref="CB26:CB51">
    <cfRule type="containsText" priority="205" operator="containsText" aboveAverage="0" equalAverage="0" bottom="0" percent="0" rank="0" text="X" dxfId="205">
      <formula>NOT(ISERROR(SEARCH("X",CB26)))</formula>
    </cfRule>
    <cfRule type="expression" priority="206" aboveAverage="0" equalAverage="0" bottom="0" percent="0" rank="0" text="" dxfId="60">
      <formula>ISBLANK(CB26)</formula>
    </cfRule>
    <cfRule type="expression" priority="207" aboveAverage="0" equalAverage="0" bottom="0" percent="0" rank="0" text="" dxfId="60">
      <formula>(CB26="n/a")</formula>
    </cfRule>
    <cfRule type="expression" priority="208" aboveAverage="0" equalAverage="0" bottom="0" percent="0" rank="0" text="" dxfId="206">
      <formula>(CB26=2)</formula>
    </cfRule>
    <cfRule type="expression" priority="209" aboveAverage="0" equalAverage="0" bottom="0" percent="0" rank="0" text="" dxfId="207">
      <formula>(CB26=1)</formula>
    </cfRule>
    <cfRule type="expression" priority="210" aboveAverage="0" equalAverage="0" bottom="0" percent="0" rank="0" text="" dxfId="208">
      <formula>(CB26=0)</formula>
    </cfRule>
    <cfRule type="expression" priority="211" aboveAverage="0" equalAverage="0" bottom="0" percent="0" rank="0" text="" dxfId="209">
      <formula>(CB26="C")</formula>
    </cfRule>
  </conditionalFormatting>
  <conditionalFormatting sqref="CG13:CG22">
    <cfRule type="containsText" priority="212" operator="containsText" aboveAverage="0" equalAverage="0" bottom="0" percent="0" rank="0" text="X" dxfId="210">
      <formula>NOT(ISERROR(SEARCH("X",CG13)))</formula>
    </cfRule>
    <cfRule type="expression" priority="213" aboveAverage="0" equalAverage="0" bottom="0" percent="0" rank="0" text="" dxfId="60">
      <formula>ISBLANK(CG13)</formula>
    </cfRule>
    <cfRule type="expression" priority="214" aboveAverage="0" equalAverage="0" bottom="0" percent="0" rank="0" text="" dxfId="60">
      <formula>(CG13="n/a")</formula>
    </cfRule>
    <cfRule type="expression" priority="215" aboveAverage="0" equalAverage="0" bottom="0" percent="0" rank="0" text="" dxfId="211">
      <formula>(CG13=2)</formula>
    </cfRule>
    <cfRule type="expression" priority="216" aboveAverage="0" equalAverage="0" bottom="0" percent="0" rank="0" text="" dxfId="212">
      <formula>(CG13=1)</formula>
    </cfRule>
    <cfRule type="expression" priority="217" aboveAverage="0" equalAverage="0" bottom="0" percent="0" rank="0" text="" dxfId="213">
      <formula>(CG13=0)</formula>
    </cfRule>
    <cfRule type="expression" priority="218" aboveAverage="0" equalAverage="0" bottom="0" percent="0" rank="0" text="" dxfId="214">
      <formula>(CG13="C")</formula>
    </cfRule>
  </conditionalFormatting>
  <conditionalFormatting sqref="CG26:CG51">
    <cfRule type="containsText" priority="219" operator="containsText" aboveAverage="0" equalAverage="0" bottom="0" percent="0" rank="0" text="X" dxfId="215">
      <formula>NOT(ISERROR(SEARCH("X",CG26)))</formula>
    </cfRule>
    <cfRule type="expression" priority="220" aboveAverage="0" equalAverage="0" bottom="0" percent="0" rank="0" text="" dxfId="60">
      <formula>ISBLANK(CG26)</formula>
    </cfRule>
    <cfRule type="expression" priority="221" aboveAverage="0" equalAverage="0" bottom="0" percent="0" rank="0" text="" dxfId="60">
      <formula>(CG26="n/a")</formula>
    </cfRule>
    <cfRule type="expression" priority="222" aboveAverage="0" equalAverage="0" bottom="0" percent="0" rank="0" text="" dxfId="216">
      <formula>(CG26=2)</formula>
    </cfRule>
    <cfRule type="expression" priority="223" aboveAverage="0" equalAverage="0" bottom="0" percent="0" rank="0" text="" dxfId="217">
      <formula>(CG26=1)</formula>
    </cfRule>
    <cfRule type="expression" priority="224" aboveAverage="0" equalAverage="0" bottom="0" percent="0" rank="0" text="" dxfId="218">
      <formula>(CG26=0)</formula>
    </cfRule>
    <cfRule type="expression" priority="225" aboveAverage="0" equalAverage="0" bottom="0" percent="0" rank="0" text="" dxfId="219">
      <formula>(CG26="C")</formula>
    </cfRule>
  </conditionalFormatting>
  <conditionalFormatting sqref="CL13:CL22">
    <cfRule type="containsText" priority="226" operator="containsText" aboveAverage="0" equalAverage="0" bottom="0" percent="0" rank="0" text="X" dxfId="220">
      <formula>NOT(ISERROR(SEARCH("X",CL13)))</formula>
    </cfRule>
    <cfRule type="expression" priority="227" aboveAverage="0" equalAverage="0" bottom="0" percent="0" rank="0" text="" dxfId="60">
      <formula>ISBLANK(CL13)</formula>
    </cfRule>
    <cfRule type="expression" priority="228" aboveAverage="0" equalAverage="0" bottom="0" percent="0" rank="0" text="" dxfId="60">
      <formula>(CL13="n/a")</formula>
    </cfRule>
    <cfRule type="expression" priority="229" aboveAverage="0" equalAverage="0" bottom="0" percent="0" rank="0" text="" dxfId="221">
      <formula>(CL13=2)</formula>
    </cfRule>
    <cfRule type="expression" priority="230" aboveAverage="0" equalAverage="0" bottom="0" percent="0" rank="0" text="" dxfId="222">
      <formula>(CL13=1)</formula>
    </cfRule>
    <cfRule type="expression" priority="231" aboveAverage="0" equalAverage="0" bottom="0" percent="0" rank="0" text="" dxfId="223">
      <formula>(CL13=0)</formula>
    </cfRule>
    <cfRule type="expression" priority="232" aboveAverage="0" equalAverage="0" bottom="0" percent="0" rank="0" text="" dxfId="224">
      <formula>(CL13="C")</formula>
    </cfRule>
  </conditionalFormatting>
  <conditionalFormatting sqref="CL26:CL51">
    <cfRule type="containsText" priority="233" operator="containsText" aboveAverage="0" equalAverage="0" bottom="0" percent="0" rank="0" text="X" dxfId="225">
      <formula>NOT(ISERROR(SEARCH("X",CL26)))</formula>
    </cfRule>
    <cfRule type="expression" priority="234" aboveAverage="0" equalAverage="0" bottom="0" percent="0" rank="0" text="" dxfId="60">
      <formula>ISBLANK(CL26)</formula>
    </cfRule>
    <cfRule type="expression" priority="235" aboveAverage="0" equalAverage="0" bottom="0" percent="0" rank="0" text="" dxfId="60">
      <formula>(CL26="n/a")</formula>
    </cfRule>
    <cfRule type="expression" priority="236" aboveAverage="0" equalAverage="0" bottom="0" percent="0" rank="0" text="" dxfId="226">
      <formula>(CL26=2)</formula>
    </cfRule>
    <cfRule type="expression" priority="237" aboveAverage="0" equalAverage="0" bottom="0" percent="0" rank="0" text="" dxfId="227">
      <formula>(CL26=1)</formula>
    </cfRule>
    <cfRule type="expression" priority="238" aboveAverage="0" equalAverage="0" bottom="0" percent="0" rank="0" text="" dxfId="228">
      <formula>(CL26=0)</formula>
    </cfRule>
    <cfRule type="expression" priority="239" aboveAverage="0" equalAverage="0" bottom="0" percent="0" rank="0" text="" dxfId="229">
      <formula>(CL26="C")</formula>
    </cfRule>
  </conditionalFormatting>
  <conditionalFormatting sqref="CQ13:CQ22">
    <cfRule type="containsText" priority="240" operator="containsText" aboveAverage="0" equalAverage="0" bottom="0" percent="0" rank="0" text="X" dxfId="230">
      <formula>NOT(ISERROR(SEARCH("X",CQ13)))</formula>
    </cfRule>
    <cfRule type="expression" priority="241" aboveAverage="0" equalAverage="0" bottom="0" percent="0" rank="0" text="" dxfId="60">
      <formula>ISBLANK(CQ13)</formula>
    </cfRule>
    <cfRule type="expression" priority="242" aboveAverage="0" equalAverage="0" bottom="0" percent="0" rank="0" text="" dxfId="60">
      <formula>(CQ13="n/a")</formula>
    </cfRule>
    <cfRule type="expression" priority="243" aboveAverage="0" equalAverage="0" bottom="0" percent="0" rank="0" text="" dxfId="231">
      <formula>(CQ13=2)</formula>
    </cfRule>
    <cfRule type="expression" priority="244" aboveAverage="0" equalAverage="0" bottom="0" percent="0" rank="0" text="" dxfId="232">
      <formula>(CQ13=1)</formula>
    </cfRule>
    <cfRule type="expression" priority="245" aboveAverage="0" equalAverage="0" bottom="0" percent="0" rank="0" text="" dxfId="233">
      <formula>(CQ13=0)</formula>
    </cfRule>
    <cfRule type="expression" priority="246" aboveAverage="0" equalAverage="0" bottom="0" percent="0" rank="0" text="" dxfId="234">
      <formula>(CQ13="C")</formula>
    </cfRule>
  </conditionalFormatting>
  <conditionalFormatting sqref="CQ26:CQ51">
    <cfRule type="containsText" priority="247" operator="containsText" aboveAverage="0" equalAverage="0" bottom="0" percent="0" rank="0" text="X" dxfId="235">
      <formula>NOT(ISERROR(SEARCH("X",CQ26)))</formula>
    </cfRule>
    <cfRule type="expression" priority="248" aboveAverage="0" equalAverage="0" bottom="0" percent="0" rank="0" text="" dxfId="60">
      <formula>ISBLANK(CQ26)</formula>
    </cfRule>
    <cfRule type="expression" priority="249" aboveAverage="0" equalAverage="0" bottom="0" percent="0" rank="0" text="" dxfId="60">
      <formula>(CQ26="n/a")</formula>
    </cfRule>
    <cfRule type="expression" priority="250" aboveAverage="0" equalAverage="0" bottom="0" percent="0" rank="0" text="" dxfId="236">
      <formula>(CQ26=2)</formula>
    </cfRule>
    <cfRule type="expression" priority="251" aboveAverage="0" equalAverage="0" bottom="0" percent="0" rank="0" text="" dxfId="237">
      <formula>(CQ26=1)</formula>
    </cfRule>
    <cfRule type="expression" priority="252" aboveAverage="0" equalAverage="0" bottom="0" percent="0" rank="0" text="" dxfId="238">
      <formula>(CQ26=0)</formula>
    </cfRule>
    <cfRule type="expression" priority="253" aboveAverage="0" equalAverage="0" bottom="0" percent="0" rank="0" text="" dxfId="239">
      <formula>(CQ26="C")</formula>
    </cfRule>
  </conditionalFormatting>
  <conditionalFormatting sqref="CV13:CV22">
    <cfRule type="containsText" priority="254" operator="containsText" aboveAverage="0" equalAverage="0" bottom="0" percent="0" rank="0" text="X" dxfId="240">
      <formula>NOT(ISERROR(SEARCH("X",CV13)))</formula>
    </cfRule>
    <cfRule type="expression" priority="255" aboveAverage="0" equalAverage="0" bottom="0" percent="0" rank="0" text="" dxfId="60">
      <formula>ISBLANK(CV13)</formula>
    </cfRule>
    <cfRule type="expression" priority="256" aboveAverage="0" equalAverage="0" bottom="0" percent="0" rank="0" text="" dxfId="60">
      <formula>(CV13="n/a")</formula>
    </cfRule>
    <cfRule type="expression" priority="257" aboveAverage="0" equalAverage="0" bottom="0" percent="0" rank="0" text="" dxfId="241">
      <formula>(CV13=2)</formula>
    </cfRule>
    <cfRule type="expression" priority="258" aboveAverage="0" equalAverage="0" bottom="0" percent="0" rank="0" text="" dxfId="242">
      <formula>(CV13=1)</formula>
    </cfRule>
    <cfRule type="expression" priority="259" aboveAverage="0" equalAverage="0" bottom="0" percent="0" rank="0" text="" dxfId="243">
      <formula>(CV13=0)</formula>
    </cfRule>
    <cfRule type="expression" priority="260" aboveAverage="0" equalAverage="0" bottom="0" percent="0" rank="0" text="" dxfId="244">
      <formula>(CV13="C")</formula>
    </cfRule>
  </conditionalFormatting>
  <conditionalFormatting sqref="CV26:CV51">
    <cfRule type="containsText" priority="261" operator="containsText" aboveAverage="0" equalAverage="0" bottom="0" percent="0" rank="0" text="X" dxfId="245">
      <formula>NOT(ISERROR(SEARCH("X",CV26)))</formula>
    </cfRule>
    <cfRule type="expression" priority="262" aboveAverage="0" equalAverage="0" bottom="0" percent="0" rank="0" text="" dxfId="60">
      <formula>ISBLANK(CV26)</formula>
    </cfRule>
    <cfRule type="expression" priority="263" aboveAverage="0" equalAverage="0" bottom="0" percent="0" rank="0" text="" dxfId="60">
      <formula>(CV26="n/a")</formula>
    </cfRule>
    <cfRule type="expression" priority="264" aboveAverage="0" equalAverage="0" bottom="0" percent="0" rank="0" text="" dxfId="246">
      <formula>(CV26=2)</formula>
    </cfRule>
    <cfRule type="expression" priority="265" aboveAverage="0" equalAverage="0" bottom="0" percent="0" rank="0" text="" dxfId="247">
      <formula>(CV26=1)</formula>
    </cfRule>
    <cfRule type="expression" priority="266" aboveAverage="0" equalAverage="0" bottom="0" percent="0" rank="0" text="" dxfId="248">
      <formula>(CV26=0)</formula>
    </cfRule>
    <cfRule type="expression" priority="267" aboveAverage="0" equalAverage="0" bottom="0" percent="0" rank="0" text="" dxfId="249">
      <formula>(CV26="C")</formula>
    </cfRule>
  </conditionalFormatting>
  <conditionalFormatting sqref="DA13:DA22">
    <cfRule type="containsText" priority="268" operator="containsText" aboveAverage="0" equalAverage="0" bottom="0" percent="0" rank="0" text="X" dxfId="250">
      <formula>NOT(ISERROR(SEARCH("X",DA13)))</formula>
    </cfRule>
    <cfRule type="expression" priority="269" aboveAverage="0" equalAverage="0" bottom="0" percent="0" rank="0" text="" dxfId="60">
      <formula>ISBLANK(DA13)</formula>
    </cfRule>
    <cfRule type="expression" priority="270" aboveAverage="0" equalAverage="0" bottom="0" percent="0" rank="0" text="" dxfId="60">
      <formula>(DA13="n/a")</formula>
    </cfRule>
    <cfRule type="expression" priority="271" aboveAverage="0" equalAverage="0" bottom="0" percent="0" rank="0" text="" dxfId="251">
      <formula>(DA13=2)</formula>
    </cfRule>
    <cfRule type="expression" priority="272" aboveAverage="0" equalAverage="0" bottom="0" percent="0" rank="0" text="" dxfId="252">
      <formula>(DA13=1)</formula>
    </cfRule>
    <cfRule type="expression" priority="273" aboveAverage="0" equalAverage="0" bottom="0" percent="0" rank="0" text="" dxfId="253">
      <formula>(DA13=0)</formula>
    </cfRule>
    <cfRule type="expression" priority="274" aboveAverage="0" equalAverage="0" bottom="0" percent="0" rank="0" text="" dxfId="254">
      <formula>(DA13="C")</formula>
    </cfRule>
  </conditionalFormatting>
  <conditionalFormatting sqref="DA26:DA51">
    <cfRule type="containsText" priority="275" operator="containsText" aboveAverage="0" equalAverage="0" bottom="0" percent="0" rank="0" text="X" dxfId="255">
      <formula>NOT(ISERROR(SEARCH("X",DA26)))</formula>
    </cfRule>
    <cfRule type="expression" priority="276" aboveAverage="0" equalAverage="0" bottom="0" percent="0" rank="0" text="" dxfId="60">
      <formula>ISBLANK(DA26)</formula>
    </cfRule>
    <cfRule type="expression" priority="277" aboveAverage="0" equalAverage="0" bottom="0" percent="0" rank="0" text="" dxfId="60">
      <formula>(DA26="n/a")</formula>
    </cfRule>
    <cfRule type="expression" priority="278" aboveAverage="0" equalAverage="0" bottom="0" percent="0" rank="0" text="" dxfId="256">
      <formula>(DA26=2)</formula>
    </cfRule>
    <cfRule type="expression" priority="279" aboveAverage="0" equalAverage="0" bottom="0" percent="0" rank="0" text="" dxfId="257">
      <formula>(DA26=1)</formula>
    </cfRule>
    <cfRule type="expression" priority="280" aboveAverage="0" equalAverage="0" bottom="0" percent="0" rank="0" text="" dxfId="258">
      <formula>(DA26=0)</formula>
    </cfRule>
    <cfRule type="expression" priority="281" aboveAverage="0" equalAverage="0" bottom="0" percent="0" rank="0" text="" dxfId="259">
      <formula>(DA26="C")</formula>
    </cfRule>
  </conditionalFormatting>
  <conditionalFormatting sqref="DF13:DF22">
    <cfRule type="containsText" priority="282" operator="containsText" aboveAverage="0" equalAverage="0" bottom="0" percent="0" rank="0" text="X" dxfId="260">
      <formula>NOT(ISERROR(SEARCH("X",DF13)))</formula>
    </cfRule>
    <cfRule type="expression" priority="283" aboveAverage="0" equalAverage="0" bottom="0" percent="0" rank="0" text="" dxfId="60">
      <formula>ISBLANK(DF13)</formula>
    </cfRule>
    <cfRule type="expression" priority="284" aboveAverage="0" equalAverage="0" bottom="0" percent="0" rank="0" text="" dxfId="60">
      <formula>(DF13="n/a")</formula>
    </cfRule>
    <cfRule type="expression" priority="285" aboveAverage="0" equalAverage="0" bottom="0" percent="0" rank="0" text="" dxfId="261">
      <formula>(DF13=2)</formula>
    </cfRule>
    <cfRule type="expression" priority="286" aboveAverage="0" equalAverage="0" bottom="0" percent="0" rank="0" text="" dxfId="262">
      <formula>(DF13=1)</formula>
    </cfRule>
    <cfRule type="expression" priority="287" aboveAverage="0" equalAverage="0" bottom="0" percent="0" rank="0" text="" dxfId="263">
      <formula>(DF13=0)</formula>
    </cfRule>
    <cfRule type="expression" priority="288" aboveAverage="0" equalAverage="0" bottom="0" percent="0" rank="0" text="" dxfId="264">
      <formula>(DF13="C")</formula>
    </cfRule>
  </conditionalFormatting>
  <conditionalFormatting sqref="DF26:DF51">
    <cfRule type="containsText" priority="289" operator="containsText" aboveAverage="0" equalAverage="0" bottom="0" percent="0" rank="0" text="X" dxfId="265">
      <formula>NOT(ISERROR(SEARCH("X",DF26)))</formula>
    </cfRule>
    <cfRule type="expression" priority="290" aboveAverage="0" equalAverage="0" bottom="0" percent="0" rank="0" text="" dxfId="60">
      <formula>ISBLANK(DF26)</formula>
    </cfRule>
    <cfRule type="expression" priority="291" aboveAverage="0" equalAverage="0" bottom="0" percent="0" rank="0" text="" dxfId="60">
      <formula>(DF26="n/a")</formula>
    </cfRule>
    <cfRule type="expression" priority="292" aboveAverage="0" equalAverage="0" bottom="0" percent="0" rank="0" text="" dxfId="266">
      <formula>(DF26=2)</formula>
    </cfRule>
    <cfRule type="expression" priority="293" aboveAverage="0" equalAverage="0" bottom="0" percent="0" rank="0" text="" dxfId="267">
      <formula>(DF26=1)</formula>
    </cfRule>
    <cfRule type="expression" priority="294" aboveAverage="0" equalAverage="0" bottom="0" percent="0" rank="0" text="" dxfId="268">
      <formula>(DF26=0)</formula>
    </cfRule>
    <cfRule type="expression" priority="295" aboveAverage="0" equalAverage="0" bottom="0" percent="0" rank="0" text="" dxfId="269">
      <formula>(DF26="C")</formula>
    </cfRule>
  </conditionalFormatting>
  <conditionalFormatting sqref="DK13:DK22">
    <cfRule type="containsText" priority="296" operator="containsText" aboveAverage="0" equalAverage="0" bottom="0" percent="0" rank="0" text="X" dxfId="270">
      <formula>NOT(ISERROR(SEARCH("X",DK13)))</formula>
    </cfRule>
    <cfRule type="expression" priority="297" aboveAverage="0" equalAverage="0" bottom="0" percent="0" rank="0" text="" dxfId="60">
      <formula>ISBLANK(DK13)</formula>
    </cfRule>
    <cfRule type="expression" priority="298" aboveAverage="0" equalAverage="0" bottom="0" percent="0" rank="0" text="" dxfId="60">
      <formula>(DK13="n/a")</formula>
    </cfRule>
    <cfRule type="expression" priority="299" aboveAverage="0" equalAverage="0" bottom="0" percent="0" rank="0" text="" dxfId="271">
      <formula>(DK13=2)</formula>
    </cfRule>
    <cfRule type="expression" priority="300" aboveAverage="0" equalAverage="0" bottom="0" percent="0" rank="0" text="" dxfId="272">
      <formula>(DK13=1)</formula>
    </cfRule>
    <cfRule type="expression" priority="301" aboveAverage="0" equalAverage="0" bottom="0" percent="0" rank="0" text="" dxfId="273">
      <formula>(DK13=0)</formula>
    </cfRule>
    <cfRule type="expression" priority="302" aboveAverage="0" equalAverage="0" bottom="0" percent="0" rank="0" text="" dxfId="274">
      <formula>(DK13="C")</formula>
    </cfRule>
  </conditionalFormatting>
  <conditionalFormatting sqref="DK26:DK51">
    <cfRule type="containsText" priority="303" operator="containsText" aboveAverage="0" equalAverage="0" bottom="0" percent="0" rank="0" text="X" dxfId="275">
      <formula>NOT(ISERROR(SEARCH("X",DK26)))</formula>
    </cfRule>
    <cfRule type="expression" priority="304" aboveAverage="0" equalAverage="0" bottom="0" percent="0" rank="0" text="" dxfId="60">
      <formula>ISBLANK(DK26)</formula>
    </cfRule>
    <cfRule type="expression" priority="305" aboveAverage="0" equalAverage="0" bottom="0" percent="0" rank="0" text="" dxfId="60">
      <formula>(DK26="n/a")</formula>
    </cfRule>
    <cfRule type="expression" priority="306" aboveAverage="0" equalAverage="0" bottom="0" percent="0" rank="0" text="" dxfId="276">
      <formula>(DK26=2)</formula>
    </cfRule>
    <cfRule type="expression" priority="307" aboveAverage="0" equalAverage="0" bottom="0" percent="0" rank="0" text="" dxfId="277">
      <formula>(DK26=1)</formula>
    </cfRule>
    <cfRule type="expression" priority="308" aboveAverage="0" equalAverage="0" bottom="0" percent="0" rank="0" text="" dxfId="278">
      <formula>(DK26=0)</formula>
    </cfRule>
    <cfRule type="expression" priority="309" aboveAverage="0" equalAverage="0" bottom="0" percent="0" rank="0" text="" dxfId="279">
      <formula>(DK26="C")</formula>
    </cfRule>
  </conditionalFormatting>
  <conditionalFormatting sqref="DP13:DP22">
    <cfRule type="containsText" priority="310" operator="containsText" aboveAverage="0" equalAverage="0" bottom="0" percent="0" rank="0" text="X" dxfId="280">
      <formula>NOT(ISERROR(SEARCH("X",DP13)))</formula>
    </cfRule>
    <cfRule type="expression" priority="311" aboveAverage="0" equalAverage="0" bottom="0" percent="0" rank="0" text="" dxfId="60">
      <formula>ISBLANK(DP13)</formula>
    </cfRule>
    <cfRule type="expression" priority="312" aboveAverage="0" equalAverage="0" bottom="0" percent="0" rank="0" text="" dxfId="60">
      <formula>(DP13="n/a")</formula>
    </cfRule>
    <cfRule type="expression" priority="313" aboveAverage="0" equalAverage="0" bottom="0" percent="0" rank="0" text="" dxfId="281">
      <formula>(DP13=2)</formula>
    </cfRule>
    <cfRule type="expression" priority="314" aboveAverage="0" equalAverage="0" bottom="0" percent="0" rank="0" text="" dxfId="282">
      <formula>(DP13=1)</formula>
    </cfRule>
    <cfRule type="expression" priority="315" aboveAverage="0" equalAverage="0" bottom="0" percent="0" rank="0" text="" dxfId="283">
      <formula>(DP13=0)</formula>
    </cfRule>
    <cfRule type="expression" priority="316" aboveAverage="0" equalAverage="0" bottom="0" percent="0" rank="0" text="" dxfId="284">
      <formula>(DP13="C")</formula>
    </cfRule>
  </conditionalFormatting>
  <conditionalFormatting sqref="DP26:DP51">
    <cfRule type="containsText" priority="317" operator="containsText" aboveAverage="0" equalAverage="0" bottom="0" percent="0" rank="0" text="X" dxfId="285">
      <formula>NOT(ISERROR(SEARCH("X",DP26)))</formula>
    </cfRule>
    <cfRule type="expression" priority="318" aboveAverage="0" equalAverage="0" bottom="0" percent="0" rank="0" text="" dxfId="60">
      <formula>ISBLANK(DP26)</formula>
    </cfRule>
    <cfRule type="expression" priority="319" aboveAverage="0" equalAverage="0" bottom="0" percent="0" rank="0" text="" dxfId="60">
      <formula>(DP26="n/a")</formula>
    </cfRule>
    <cfRule type="expression" priority="320" aboveAverage="0" equalAverage="0" bottom="0" percent="0" rank="0" text="" dxfId="286">
      <formula>(DP26=2)</formula>
    </cfRule>
    <cfRule type="expression" priority="321" aboveAverage="0" equalAverage="0" bottom="0" percent="0" rank="0" text="" dxfId="287">
      <formula>(DP26=1)</formula>
    </cfRule>
    <cfRule type="expression" priority="322" aboveAverage="0" equalAverage="0" bottom="0" percent="0" rank="0" text="" dxfId="288">
      <formula>(DP26=0)</formula>
    </cfRule>
    <cfRule type="expression" priority="323" aboveAverage="0" equalAverage="0" bottom="0" percent="0" rank="0" text="" dxfId="289">
      <formula>(DP26="C")</formula>
    </cfRule>
  </conditionalFormatting>
  <conditionalFormatting sqref="DU13:DU22">
    <cfRule type="containsText" priority="324" operator="containsText" aboveAverage="0" equalAverage="0" bottom="0" percent="0" rank="0" text="X" dxfId="290">
      <formula>NOT(ISERROR(SEARCH("X",DU13)))</formula>
    </cfRule>
    <cfRule type="expression" priority="325" aboveAverage="0" equalAverage="0" bottom="0" percent="0" rank="0" text="" dxfId="60">
      <formula>ISBLANK(DU13)</formula>
    </cfRule>
    <cfRule type="expression" priority="326" aboveAverage="0" equalAverage="0" bottom="0" percent="0" rank="0" text="" dxfId="60">
      <formula>(DU13="n/a")</formula>
    </cfRule>
    <cfRule type="expression" priority="327" aboveAverage="0" equalAverage="0" bottom="0" percent="0" rank="0" text="" dxfId="291">
      <formula>(DU13=2)</formula>
    </cfRule>
    <cfRule type="expression" priority="328" aboveAverage="0" equalAverage="0" bottom="0" percent="0" rank="0" text="" dxfId="292">
      <formula>(DU13=1)</formula>
    </cfRule>
    <cfRule type="expression" priority="329" aboveAverage="0" equalAverage="0" bottom="0" percent="0" rank="0" text="" dxfId="293">
      <formula>(DU13=0)</formula>
    </cfRule>
    <cfRule type="expression" priority="330" aboveAverage="0" equalAverage="0" bottom="0" percent="0" rank="0" text="" dxfId="294">
      <formula>(DU13="C")</formula>
    </cfRule>
  </conditionalFormatting>
  <conditionalFormatting sqref="DU26:DU51">
    <cfRule type="containsText" priority="331" operator="containsText" aboveAverage="0" equalAverage="0" bottom="0" percent="0" rank="0" text="X" dxfId="295">
      <formula>NOT(ISERROR(SEARCH("X",DU26)))</formula>
    </cfRule>
    <cfRule type="expression" priority="332" aboveAverage="0" equalAverage="0" bottom="0" percent="0" rank="0" text="" dxfId="60">
      <formula>ISBLANK(DU26)</formula>
    </cfRule>
    <cfRule type="expression" priority="333" aboveAverage="0" equalAverage="0" bottom="0" percent="0" rank="0" text="" dxfId="60">
      <formula>(DU26="n/a")</formula>
    </cfRule>
    <cfRule type="expression" priority="334" aboveAverage="0" equalAverage="0" bottom="0" percent="0" rank="0" text="" dxfId="296">
      <formula>(DU26=2)</formula>
    </cfRule>
    <cfRule type="expression" priority="335" aboveAverage="0" equalAverage="0" bottom="0" percent="0" rank="0" text="" dxfId="297">
      <formula>(DU26=1)</formula>
    </cfRule>
    <cfRule type="expression" priority="336" aboveAverage="0" equalAverage="0" bottom="0" percent="0" rank="0" text="" dxfId="298">
      <formula>(DU26=0)</formula>
    </cfRule>
    <cfRule type="expression" priority="337" aboveAverage="0" equalAverage="0" bottom="0" percent="0" rank="0" text="" dxfId="299">
      <formula>(DU26="C")</formula>
    </cfRule>
  </conditionalFormatting>
  <conditionalFormatting sqref="DZ13:DZ22">
    <cfRule type="containsText" priority="338" operator="containsText" aboveAverage="0" equalAverage="0" bottom="0" percent="0" rank="0" text="X" dxfId="300">
      <formula>NOT(ISERROR(SEARCH("X",DZ13)))</formula>
    </cfRule>
    <cfRule type="expression" priority="339" aboveAverage="0" equalAverage="0" bottom="0" percent="0" rank="0" text="" dxfId="60">
      <formula>ISBLANK(DZ13)</formula>
    </cfRule>
    <cfRule type="expression" priority="340" aboveAverage="0" equalAverage="0" bottom="0" percent="0" rank="0" text="" dxfId="60">
      <formula>(DZ13="n/a")</formula>
    </cfRule>
    <cfRule type="expression" priority="341" aboveAverage="0" equalAverage="0" bottom="0" percent="0" rank="0" text="" dxfId="301">
      <formula>(DZ13=2)</formula>
    </cfRule>
    <cfRule type="expression" priority="342" aboveAverage="0" equalAverage="0" bottom="0" percent="0" rank="0" text="" dxfId="302">
      <formula>(DZ13=1)</formula>
    </cfRule>
    <cfRule type="expression" priority="343" aboveAverage="0" equalAverage="0" bottom="0" percent="0" rank="0" text="" dxfId="303">
      <formula>(DZ13=0)</formula>
    </cfRule>
    <cfRule type="expression" priority="344" aboveAverage="0" equalAverage="0" bottom="0" percent="0" rank="0" text="" dxfId="304">
      <formula>(DZ13="C")</formula>
    </cfRule>
  </conditionalFormatting>
  <conditionalFormatting sqref="DZ26:DZ51">
    <cfRule type="containsText" priority="345" operator="containsText" aboveAverage="0" equalAverage="0" bottom="0" percent="0" rank="0" text="X" dxfId="305">
      <formula>NOT(ISERROR(SEARCH("X",DZ26)))</formula>
    </cfRule>
    <cfRule type="expression" priority="346" aboveAverage="0" equalAverage="0" bottom="0" percent="0" rank="0" text="" dxfId="60">
      <formula>ISBLANK(DZ26)</formula>
    </cfRule>
    <cfRule type="expression" priority="347" aboveAverage="0" equalAverage="0" bottom="0" percent="0" rank="0" text="" dxfId="60">
      <formula>(DZ26="n/a")</formula>
    </cfRule>
    <cfRule type="expression" priority="348" aboveAverage="0" equalAverage="0" bottom="0" percent="0" rank="0" text="" dxfId="306">
      <formula>(DZ26=2)</formula>
    </cfRule>
    <cfRule type="expression" priority="349" aboveAverage="0" equalAverage="0" bottom="0" percent="0" rank="0" text="" dxfId="307">
      <formula>(DZ26=1)</formula>
    </cfRule>
    <cfRule type="expression" priority="350" aboveAverage="0" equalAverage="0" bottom="0" percent="0" rank="0" text="" dxfId="308">
      <formula>(DZ26=0)</formula>
    </cfRule>
    <cfRule type="expression" priority="351" aboveAverage="0" equalAverage="0" bottom="0" percent="0" rank="0" text="" dxfId="309">
      <formula>(DZ26="C")</formula>
    </cfRule>
  </conditionalFormatting>
  <conditionalFormatting sqref="EE13:EE22">
    <cfRule type="containsText" priority="352" operator="containsText" aboveAverage="0" equalAverage="0" bottom="0" percent="0" rank="0" text="X" dxfId="310">
      <formula>NOT(ISERROR(SEARCH("X",EE13)))</formula>
    </cfRule>
    <cfRule type="expression" priority="353" aboveAverage="0" equalAverage="0" bottom="0" percent="0" rank="0" text="" dxfId="60">
      <formula>ISBLANK(EE13)</formula>
    </cfRule>
    <cfRule type="expression" priority="354" aboveAverage="0" equalAverage="0" bottom="0" percent="0" rank="0" text="" dxfId="60">
      <formula>(EE13="n/a")</formula>
    </cfRule>
    <cfRule type="expression" priority="355" aboveAverage="0" equalAverage="0" bottom="0" percent="0" rank="0" text="" dxfId="311">
      <formula>(EE13=2)</formula>
    </cfRule>
    <cfRule type="expression" priority="356" aboveAverage="0" equalAverage="0" bottom="0" percent="0" rank="0" text="" dxfId="312">
      <formula>(EE13=1)</formula>
    </cfRule>
    <cfRule type="expression" priority="357" aboveAverage="0" equalAverage="0" bottom="0" percent="0" rank="0" text="" dxfId="313">
      <formula>(EE13=0)</formula>
    </cfRule>
    <cfRule type="expression" priority="358" aboveAverage="0" equalAverage="0" bottom="0" percent="0" rank="0" text="" dxfId="314">
      <formula>(EE13="C")</formula>
    </cfRule>
  </conditionalFormatting>
  <conditionalFormatting sqref="EE26:EE51">
    <cfRule type="containsText" priority="359" operator="containsText" aboveAverage="0" equalAverage="0" bottom="0" percent="0" rank="0" text="X" dxfId="315">
      <formula>NOT(ISERROR(SEARCH("X",EE26)))</formula>
    </cfRule>
    <cfRule type="expression" priority="360" aboveAverage="0" equalAverage="0" bottom="0" percent="0" rank="0" text="" dxfId="60">
      <formula>ISBLANK(EE26)</formula>
    </cfRule>
    <cfRule type="expression" priority="361" aboveAverage="0" equalAverage="0" bottom="0" percent="0" rank="0" text="" dxfId="60">
      <formula>(EE26="n/a")</formula>
    </cfRule>
    <cfRule type="expression" priority="362" aboveAverage="0" equalAverage="0" bottom="0" percent="0" rank="0" text="" dxfId="316">
      <formula>(EE26=2)</formula>
    </cfRule>
    <cfRule type="expression" priority="363" aboveAverage="0" equalAverage="0" bottom="0" percent="0" rank="0" text="" dxfId="317">
      <formula>(EE26=1)</formula>
    </cfRule>
    <cfRule type="expression" priority="364" aboveAverage="0" equalAverage="0" bottom="0" percent="0" rank="0" text="" dxfId="318">
      <formula>(EE26=0)</formula>
    </cfRule>
    <cfRule type="expression" priority="365" aboveAverage="0" equalAverage="0" bottom="0" percent="0" rank="0" text="" dxfId="319">
      <formula>(EE26="C")</formula>
    </cfRule>
  </conditionalFormatting>
  <conditionalFormatting sqref="EJ13:EJ22">
    <cfRule type="containsText" priority="366" operator="containsText" aboveAverage="0" equalAverage="0" bottom="0" percent="0" rank="0" text="X" dxfId="320">
      <formula>NOT(ISERROR(SEARCH("X",EJ13)))</formula>
    </cfRule>
    <cfRule type="expression" priority="367" aboveAverage="0" equalAverage="0" bottom="0" percent="0" rank="0" text="" dxfId="60">
      <formula>ISBLANK(EJ13)</formula>
    </cfRule>
    <cfRule type="expression" priority="368" aboveAverage="0" equalAverage="0" bottom="0" percent="0" rank="0" text="" dxfId="60">
      <formula>(EJ13="n/a")</formula>
    </cfRule>
    <cfRule type="expression" priority="369" aboveAverage="0" equalAverage="0" bottom="0" percent="0" rank="0" text="" dxfId="321">
      <formula>(EJ13=2)</formula>
    </cfRule>
    <cfRule type="expression" priority="370" aboveAverage="0" equalAverage="0" bottom="0" percent="0" rank="0" text="" dxfId="322">
      <formula>(EJ13=1)</formula>
    </cfRule>
    <cfRule type="expression" priority="371" aboveAverage="0" equalAverage="0" bottom="0" percent="0" rank="0" text="" dxfId="323">
      <formula>(EJ13=0)</formula>
    </cfRule>
    <cfRule type="expression" priority="372" aboveAverage="0" equalAverage="0" bottom="0" percent="0" rank="0" text="" dxfId="324">
      <formula>(EJ13="C")</formula>
    </cfRule>
  </conditionalFormatting>
  <conditionalFormatting sqref="EJ26:EJ51">
    <cfRule type="containsText" priority="373" operator="containsText" aboveAverage="0" equalAverage="0" bottom="0" percent="0" rank="0" text="X" dxfId="325">
      <formula>NOT(ISERROR(SEARCH("X",EJ26)))</formula>
    </cfRule>
    <cfRule type="expression" priority="374" aboveAverage="0" equalAverage="0" bottom="0" percent="0" rank="0" text="" dxfId="60">
      <formula>ISBLANK(EJ26)</formula>
    </cfRule>
    <cfRule type="expression" priority="375" aboveAverage="0" equalAverage="0" bottom="0" percent="0" rank="0" text="" dxfId="60">
      <formula>(EJ26="n/a")</formula>
    </cfRule>
    <cfRule type="expression" priority="376" aboveAverage="0" equalAverage="0" bottom="0" percent="0" rank="0" text="" dxfId="326">
      <formula>(EJ26=2)</formula>
    </cfRule>
    <cfRule type="expression" priority="377" aboveAverage="0" equalAverage="0" bottom="0" percent="0" rank="0" text="" dxfId="327">
      <formula>(EJ26=1)</formula>
    </cfRule>
    <cfRule type="expression" priority="378" aboveAverage="0" equalAverage="0" bottom="0" percent="0" rank="0" text="" dxfId="328">
      <formula>(EJ26=0)</formula>
    </cfRule>
    <cfRule type="expression" priority="379" aboveAverage="0" equalAverage="0" bottom="0" percent="0" rank="0" text="" dxfId="329">
      <formula>(EJ26="C")</formula>
    </cfRule>
  </conditionalFormatting>
  <conditionalFormatting sqref="EO13:EO22">
    <cfRule type="containsText" priority="380" operator="containsText" aboveAverage="0" equalAverage="0" bottom="0" percent="0" rank="0" text="X" dxfId="330">
      <formula>NOT(ISERROR(SEARCH("X",EO13)))</formula>
    </cfRule>
    <cfRule type="expression" priority="381" aboveAverage="0" equalAverage="0" bottom="0" percent="0" rank="0" text="" dxfId="60">
      <formula>ISBLANK(EO13)</formula>
    </cfRule>
    <cfRule type="expression" priority="382" aboveAverage="0" equalAverage="0" bottom="0" percent="0" rank="0" text="" dxfId="60">
      <formula>(EO13="n/a")</formula>
    </cfRule>
    <cfRule type="expression" priority="383" aboveAverage="0" equalAverage="0" bottom="0" percent="0" rank="0" text="" dxfId="331">
      <formula>(EO13=2)</formula>
    </cfRule>
    <cfRule type="expression" priority="384" aboveAverage="0" equalAverage="0" bottom="0" percent="0" rank="0" text="" dxfId="332">
      <formula>(EO13=1)</formula>
    </cfRule>
    <cfRule type="expression" priority="385" aboveAverage="0" equalAverage="0" bottom="0" percent="0" rank="0" text="" dxfId="333">
      <formula>(EO13=0)</formula>
    </cfRule>
    <cfRule type="expression" priority="386" aboveAverage="0" equalAverage="0" bottom="0" percent="0" rank="0" text="" dxfId="334">
      <formula>(EO13="C")</formula>
    </cfRule>
  </conditionalFormatting>
  <conditionalFormatting sqref="EO26:EO51">
    <cfRule type="containsText" priority="387" operator="containsText" aboveAverage="0" equalAverage="0" bottom="0" percent="0" rank="0" text="X" dxfId="335">
      <formula>NOT(ISERROR(SEARCH("X",EO26)))</formula>
    </cfRule>
    <cfRule type="expression" priority="388" aboveAverage="0" equalAverage="0" bottom="0" percent="0" rank="0" text="" dxfId="60">
      <formula>ISBLANK(EO26)</formula>
    </cfRule>
    <cfRule type="expression" priority="389" aboveAverage="0" equalAverage="0" bottom="0" percent="0" rank="0" text="" dxfId="60">
      <formula>(EO26="n/a")</formula>
    </cfRule>
    <cfRule type="expression" priority="390" aboveAverage="0" equalAverage="0" bottom="0" percent="0" rank="0" text="" dxfId="336">
      <formula>(EO26=2)</formula>
    </cfRule>
    <cfRule type="expression" priority="391" aboveAverage="0" equalAverage="0" bottom="0" percent="0" rank="0" text="" dxfId="337">
      <formula>(EO26=1)</formula>
    </cfRule>
    <cfRule type="expression" priority="392" aboveAverage="0" equalAverage="0" bottom="0" percent="0" rank="0" text="" dxfId="338">
      <formula>(EO26=0)</formula>
    </cfRule>
    <cfRule type="expression" priority="393" aboveAverage="0" equalAverage="0" bottom="0" percent="0" rank="0" text="" dxfId="339">
      <formula>(EO26="C")</formula>
    </cfRule>
  </conditionalFormatting>
  <conditionalFormatting sqref="ET13:ET22">
    <cfRule type="containsText" priority="394" operator="containsText" aboveAverage="0" equalAverage="0" bottom="0" percent="0" rank="0" text="X" dxfId="340">
      <formula>NOT(ISERROR(SEARCH("X",ET13)))</formula>
    </cfRule>
    <cfRule type="expression" priority="395" aboveAverage="0" equalAverage="0" bottom="0" percent="0" rank="0" text="" dxfId="60">
      <formula>ISBLANK(ET13)</formula>
    </cfRule>
    <cfRule type="expression" priority="396" aboveAverage="0" equalAverage="0" bottom="0" percent="0" rank="0" text="" dxfId="60">
      <formula>(ET13="n/a")</formula>
    </cfRule>
    <cfRule type="expression" priority="397" aboveAverage="0" equalAverage="0" bottom="0" percent="0" rank="0" text="" dxfId="341">
      <formula>(ET13=2)</formula>
    </cfRule>
    <cfRule type="expression" priority="398" aboveAverage="0" equalAverage="0" bottom="0" percent="0" rank="0" text="" dxfId="342">
      <formula>(ET13=1)</formula>
    </cfRule>
    <cfRule type="expression" priority="399" aboveAverage="0" equalAverage="0" bottom="0" percent="0" rank="0" text="" dxfId="343">
      <formula>(ET13=0)</formula>
    </cfRule>
    <cfRule type="expression" priority="400" aboveAverage="0" equalAverage="0" bottom="0" percent="0" rank="0" text="" dxfId="344">
      <formula>(ET13="C")</formula>
    </cfRule>
  </conditionalFormatting>
  <conditionalFormatting sqref="ET26:ET51">
    <cfRule type="containsText" priority="401" operator="containsText" aboveAverage="0" equalAverage="0" bottom="0" percent="0" rank="0" text="X" dxfId="345">
      <formula>NOT(ISERROR(SEARCH("X",ET26)))</formula>
    </cfRule>
    <cfRule type="expression" priority="402" aboveAverage="0" equalAverage="0" bottom="0" percent="0" rank="0" text="" dxfId="60">
      <formula>ISBLANK(ET26)</formula>
    </cfRule>
    <cfRule type="expression" priority="403" aboveAverage="0" equalAverage="0" bottom="0" percent="0" rank="0" text="" dxfId="60">
      <formula>(ET26="n/a")</formula>
    </cfRule>
    <cfRule type="expression" priority="404" aboveAverage="0" equalAverage="0" bottom="0" percent="0" rank="0" text="" dxfId="346">
      <formula>(ET26=2)</formula>
    </cfRule>
    <cfRule type="expression" priority="405" aboveAverage="0" equalAverage="0" bottom="0" percent="0" rank="0" text="" dxfId="347">
      <formula>(ET26=1)</formula>
    </cfRule>
    <cfRule type="expression" priority="406" aboveAverage="0" equalAverage="0" bottom="0" percent="0" rank="0" text="" dxfId="348">
      <formula>(ET26=0)</formula>
    </cfRule>
    <cfRule type="expression" priority="407" aboveAverage="0" equalAverage="0" bottom="0" percent="0" rank="0" text="" dxfId="349">
      <formula>(ET26="C")</formula>
    </cfRule>
  </conditionalFormatting>
  <conditionalFormatting sqref="EY13:EY22">
    <cfRule type="containsText" priority="408" operator="containsText" aboveAverage="0" equalAverage="0" bottom="0" percent="0" rank="0" text="X" dxfId="350">
      <formula>NOT(ISERROR(SEARCH("X",EY13)))</formula>
    </cfRule>
    <cfRule type="expression" priority="409" aboveAverage="0" equalAverage="0" bottom="0" percent="0" rank="0" text="" dxfId="60">
      <formula>ISBLANK(EY13)</formula>
    </cfRule>
    <cfRule type="expression" priority="410" aboveAverage="0" equalAverage="0" bottom="0" percent="0" rank="0" text="" dxfId="60">
      <formula>(EY13="n/a")</formula>
    </cfRule>
    <cfRule type="expression" priority="411" aboveAverage="0" equalAverage="0" bottom="0" percent="0" rank="0" text="" dxfId="351">
      <formula>(EY13=2)</formula>
    </cfRule>
    <cfRule type="expression" priority="412" aboveAverage="0" equalAverage="0" bottom="0" percent="0" rank="0" text="" dxfId="352">
      <formula>(EY13=1)</formula>
    </cfRule>
    <cfRule type="expression" priority="413" aboveAverage="0" equalAverage="0" bottom="0" percent="0" rank="0" text="" dxfId="353">
      <formula>(EY13=0)</formula>
    </cfRule>
    <cfRule type="expression" priority="414" aboveAverage="0" equalAverage="0" bottom="0" percent="0" rank="0" text="" dxfId="354">
      <formula>(EY13="C")</formula>
    </cfRule>
  </conditionalFormatting>
  <conditionalFormatting sqref="EY26:EY51">
    <cfRule type="containsText" priority="415" operator="containsText" aboveAverage="0" equalAverage="0" bottom="0" percent="0" rank="0" text="X" dxfId="355">
      <formula>NOT(ISERROR(SEARCH("X",EY26)))</formula>
    </cfRule>
    <cfRule type="expression" priority="416" aboveAverage="0" equalAverage="0" bottom="0" percent="0" rank="0" text="" dxfId="60">
      <formula>ISBLANK(EY26)</formula>
    </cfRule>
    <cfRule type="expression" priority="417" aboveAverage="0" equalAverage="0" bottom="0" percent="0" rank="0" text="" dxfId="60">
      <formula>(EY26="n/a")</formula>
    </cfRule>
    <cfRule type="expression" priority="418" aboveAverage="0" equalAverage="0" bottom="0" percent="0" rank="0" text="" dxfId="356">
      <formula>(EY26=2)</formula>
    </cfRule>
    <cfRule type="expression" priority="419" aboveAverage="0" equalAverage="0" bottom="0" percent="0" rank="0" text="" dxfId="357">
      <formula>(EY26=1)</formula>
    </cfRule>
    <cfRule type="expression" priority="420" aboveAverage="0" equalAverage="0" bottom="0" percent="0" rank="0" text="" dxfId="358">
      <formula>(EY26=0)</formula>
    </cfRule>
    <cfRule type="expression" priority="421" aboveAverage="0" equalAverage="0" bottom="0" percent="0" rank="0" text="" dxfId="359">
      <formula>(EY26="C")</formula>
    </cfRule>
  </conditionalFormatting>
  <conditionalFormatting sqref="FD13:FD22">
    <cfRule type="containsText" priority="422" operator="containsText" aboveAverage="0" equalAverage="0" bottom="0" percent="0" rank="0" text="X" dxfId="360">
      <formula>NOT(ISERROR(SEARCH("X",FD13)))</formula>
    </cfRule>
    <cfRule type="expression" priority="423" aboveAverage="0" equalAverage="0" bottom="0" percent="0" rank="0" text="" dxfId="60">
      <formula>ISBLANK(FD13)</formula>
    </cfRule>
    <cfRule type="expression" priority="424" aboveAverage="0" equalAverage="0" bottom="0" percent="0" rank="0" text="" dxfId="60">
      <formula>(FD13="n/a")</formula>
    </cfRule>
    <cfRule type="expression" priority="425" aboveAverage="0" equalAverage="0" bottom="0" percent="0" rank="0" text="" dxfId="361">
      <formula>(FD13=2)</formula>
    </cfRule>
    <cfRule type="expression" priority="426" aboveAverage="0" equalAverage="0" bottom="0" percent="0" rank="0" text="" dxfId="362">
      <formula>(FD13=1)</formula>
    </cfRule>
    <cfRule type="expression" priority="427" aboveAverage="0" equalAverage="0" bottom="0" percent="0" rank="0" text="" dxfId="363">
      <formula>(FD13=0)</formula>
    </cfRule>
    <cfRule type="expression" priority="428" aboveAverage="0" equalAverage="0" bottom="0" percent="0" rank="0" text="" dxfId="364">
      <formula>(FD13="C")</formula>
    </cfRule>
  </conditionalFormatting>
  <conditionalFormatting sqref="FD26:FD51">
    <cfRule type="containsText" priority="429" operator="containsText" aboveAverage="0" equalAverage="0" bottom="0" percent="0" rank="0" text="X" dxfId="365">
      <formula>NOT(ISERROR(SEARCH("X",FD26)))</formula>
    </cfRule>
    <cfRule type="expression" priority="430" aboveAverage="0" equalAverage="0" bottom="0" percent="0" rank="0" text="" dxfId="60">
      <formula>ISBLANK(FD26)</formula>
    </cfRule>
    <cfRule type="expression" priority="431" aboveAverage="0" equalAverage="0" bottom="0" percent="0" rank="0" text="" dxfId="60">
      <formula>(FD26="n/a")</formula>
    </cfRule>
    <cfRule type="expression" priority="432" aboveAverage="0" equalAverage="0" bottom="0" percent="0" rank="0" text="" dxfId="366">
      <formula>(FD26=2)</formula>
    </cfRule>
    <cfRule type="expression" priority="433" aboveAverage="0" equalAverage="0" bottom="0" percent="0" rank="0" text="" dxfId="367">
      <formula>(FD26=1)</formula>
    </cfRule>
    <cfRule type="expression" priority="434" aboveAverage="0" equalAverage="0" bottom="0" percent="0" rank="0" text="" dxfId="368">
      <formula>(FD26=0)</formula>
    </cfRule>
    <cfRule type="expression" priority="435" aboveAverage="0" equalAverage="0" bottom="0" percent="0" rank="0" text="" dxfId="369">
      <formula>(FD26="C")</formula>
    </cfRule>
  </conditionalFormatting>
  <conditionalFormatting sqref="FI13:FI22">
    <cfRule type="containsText" priority="436" operator="containsText" aboveAverage="0" equalAverage="0" bottom="0" percent="0" rank="0" text="X" dxfId="370">
      <formula>NOT(ISERROR(SEARCH("X",FI13)))</formula>
    </cfRule>
    <cfRule type="expression" priority="437" aboveAverage="0" equalAverage="0" bottom="0" percent="0" rank="0" text="" dxfId="60">
      <formula>ISBLANK(FI13)</formula>
    </cfRule>
    <cfRule type="expression" priority="438" aboveAverage="0" equalAverage="0" bottom="0" percent="0" rank="0" text="" dxfId="60">
      <formula>(FI13="n/a")</formula>
    </cfRule>
    <cfRule type="expression" priority="439" aboveAverage="0" equalAverage="0" bottom="0" percent="0" rank="0" text="" dxfId="371">
      <formula>(FI13=2)</formula>
    </cfRule>
    <cfRule type="expression" priority="440" aboveAverage="0" equalAverage="0" bottom="0" percent="0" rank="0" text="" dxfId="372">
      <formula>(FI13=1)</formula>
    </cfRule>
    <cfRule type="expression" priority="441" aboveAverage="0" equalAverage="0" bottom="0" percent="0" rank="0" text="" dxfId="373">
      <formula>(FI13=0)</formula>
    </cfRule>
    <cfRule type="expression" priority="442" aboveAverage="0" equalAverage="0" bottom="0" percent="0" rank="0" text="" dxfId="374">
      <formula>(FI13="C")</formula>
    </cfRule>
  </conditionalFormatting>
  <conditionalFormatting sqref="FI26:FI51">
    <cfRule type="containsText" priority="443" operator="containsText" aboveAverage="0" equalAverage="0" bottom="0" percent="0" rank="0" text="X" dxfId="375">
      <formula>NOT(ISERROR(SEARCH("X",FI26)))</formula>
    </cfRule>
    <cfRule type="expression" priority="444" aboveAverage="0" equalAverage="0" bottom="0" percent="0" rank="0" text="" dxfId="60">
      <formula>ISBLANK(FI26)</formula>
    </cfRule>
    <cfRule type="expression" priority="445" aboveAverage="0" equalAverage="0" bottom="0" percent="0" rank="0" text="" dxfId="60">
      <formula>(FI26="n/a")</formula>
    </cfRule>
    <cfRule type="expression" priority="446" aboveAverage="0" equalAverage="0" bottom="0" percent="0" rank="0" text="" dxfId="376">
      <formula>(FI26=2)</formula>
    </cfRule>
    <cfRule type="expression" priority="447" aboveAverage="0" equalAverage="0" bottom="0" percent="0" rank="0" text="" dxfId="377">
      <formula>(FI26=1)</formula>
    </cfRule>
    <cfRule type="expression" priority="448" aboveAverage="0" equalAverage="0" bottom="0" percent="0" rank="0" text="" dxfId="378">
      <formula>(FI26=0)</formula>
    </cfRule>
    <cfRule type="expression" priority="449" aboveAverage="0" equalAverage="0" bottom="0" percent="0" rank="0" text="" dxfId="379">
      <formula>(FI26="C")</formula>
    </cfRule>
  </conditionalFormatting>
  <conditionalFormatting sqref="FN13:FN22">
    <cfRule type="containsText" priority="450" operator="containsText" aboveAverage="0" equalAverage="0" bottom="0" percent="0" rank="0" text="X" dxfId="380">
      <formula>NOT(ISERROR(SEARCH("X",FN13)))</formula>
    </cfRule>
    <cfRule type="expression" priority="451" aboveAverage="0" equalAverage="0" bottom="0" percent="0" rank="0" text="" dxfId="60">
      <formula>ISBLANK(FN13)</formula>
    </cfRule>
    <cfRule type="expression" priority="452" aboveAverage="0" equalAverage="0" bottom="0" percent="0" rank="0" text="" dxfId="60">
      <formula>(FN13="n/a")</formula>
    </cfRule>
    <cfRule type="expression" priority="453" aboveAverage="0" equalAverage="0" bottom="0" percent="0" rank="0" text="" dxfId="381">
      <formula>(FN13=2)</formula>
    </cfRule>
    <cfRule type="expression" priority="454" aboveAverage="0" equalAverage="0" bottom="0" percent="0" rank="0" text="" dxfId="382">
      <formula>(FN13=1)</formula>
    </cfRule>
    <cfRule type="expression" priority="455" aboveAverage="0" equalAverage="0" bottom="0" percent="0" rank="0" text="" dxfId="383">
      <formula>(FN13=0)</formula>
    </cfRule>
    <cfRule type="expression" priority="456" aboveAverage="0" equalAverage="0" bottom="0" percent="0" rank="0" text="" dxfId="384">
      <formula>(FN13="C")</formula>
    </cfRule>
  </conditionalFormatting>
  <conditionalFormatting sqref="FN26:FN51">
    <cfRule type="containsText" priority="457" operator="containsText" aboveAverage="0" equalAverage="0" bottom="0" percent="0" rank="0" text="X" dxfId="385">
      <formula>NOT(ISERROR(SEARCH("X",FN26)))</formula>
    </cfRule>
    <cfRule type="expression" priority="458" aboveAverage="0" equalAverage="0" bottom="0" percent="0" rank="0" text="" dxfId="60">
      <formula>ISBLANK(FN26)</formula>
    </cfRule>
    <cfRule type="expression" priority="459" aboveAverage="0" equalAverage="0" bottom="0" percent="0" rank="0" text="" dxfId="60">
      <formula>(FN26="n/a")</formula>
    </cfRule>
    <cfRule type="expression" priority="460" aboveAverage="0" equalAverage="0" bottom="0" percent="0" rank="0" text="" dxfId="386">
      <formula>(FN26=2)</formula>
    </cfRule>
    <cfRule type="expression" priority="461" aboveAverage="0" equalAverage="0" bottom="0" percent="0" rank="0" text="" dxfId="387">
      <formula>(FN26=1)</formula>
    </cfRule>
    <cfRule type="expression" priority="462" aboveAverage="0" equalAverage="0" bottom="0" percent="0" rank="0" text="" dxfId="388">
      <formula>(FN26=0)</formula>
    </cfRule>
    <cfRule type="expression" priority="463" aboveAverage="0" equalAverage="0" bottom="0" percent="0" rank="0" text="" dxfId="389">
      <formula>(FN26="C")</formula>
    </cfRule>
  </conditionalFormatting>
  <conditionalFormatting sqref="FS13:FS22">
    <cfRule type="containsText" priority="464" operator="containsText" aboveAverage="0" equalAverage="0" bottom="0" percent="0" rank="0" text="X" dxfId="390">
      <formula>NOT(ISERROR(SEARCH("X",FS13)))</formula>
    </cfRule>
    <cfRule type="expression" priority="465" aboveAverage="0" equalAverage="0" bottom="0" percent="0" rank="0" text="" dxfId="60">
      <formula>ISBLANK(FS13)</formula>
    </cfRule>
    <cfRule type="expression" priority="466" aboveAverage="0" equalAverage="0" bottom="0" percent="0" rank="0" text="" dxfId="60">
      <formula>(FS13="n/a")</formula>
    </cfRule>
    <cfRule type="expression" priority="467" aboveAverage="0" equalAverage="0" bottom="0" percent="0" rank="0" text="" dxfId="391">
      <formula>(FS13=2)</formula>
    </cfRule>
    <cfRule type="expression" priority="468" aboveAverage="0" equalAverage="0" bottom="0" percent="0" rank="0" text="" dxfId="392">
      <formula>(FS13=1)</formula>
    </cfRule>
    <cfRule type="expression" priority="469" aboveAverage="0" equalAverage="0" bottom="0" percent="0" rank="0" text="" dxfId="393">
      <formula>(FS13=0)</formula>
    </cfRule>
    <cfRule type="expression" priority="470" aboveAverage="0" equalAverage="0" bottom="0" percent="0" rank="0" text="" dxfId="394">
      <formula>(FS13="C")</formula>
    </cfRule>
  </conditionalFormatting>
  <conditionalFormatting sqref="FS26:FS51">
    <cfRule type="containsText" priority="471" operator="containsText" aboveAverage="0" equalAverage="0" bottom="0" percent="0" rank="0" text="X" dxfId="395">
      <formula>NOT(ISERROR(SEARCH("X",FS26)))</formula>
    </cfRule>
    <cfRule type="expression" priority="472" aboveAverage="0" equalAverage="0" bottom="0" percent="0" rank="0" text="" dxfId="60">
      <formula>ISBLANK(FS26)</formula>
    </cfRule>
    <cfRule type="expression" priority="473" aboveAverage="0" equalAverage="0" bottom="0" percent="0" rank="0" text="" dxfId="60">
      <formula>(FS26="n/a")</formula>
    </cfRule>
    <cfRule type="expression" priority="474" aboveAverage="0" equalAverage="0" bottom="0" percent="0" rank="0" text="" dxfId="396">
      <formula>(FS26=2)</formula>
    </cfRule>
    <cfRule type="expression" priority="475" aboveAverage="0" equalAverage="0" bottom="0" percent="0" rank="0" text="" dxfId="397">
      <formula>(FS26=1)</formula>
    </cfRule>
    <cfRule type="expression" priority="476" aboveAverage="0" equalAverage="0" bottom="0" percent="0" rank="0" text="" dxfId="398">
      <formula>(FS26=0)</formula>
    </cfRule>
    <cfRule type="expression" priority="477" aboveAverage="0" equalAverage="0" bottom="0" percent="0" rank="0" text="" dxfId="399">
      <formula>(FS26="C")</formula>
    </cfRule>
  </conditionalFormatting>
  <conditionalFormatting sqref="FX13:FX22">
    <cfRule type="containsText" priority="478" operator="containsText" aboveAverage="0" equalAverage="0" bottom="0" percent="0" rank="0" text="X" dxfId="400">
      <formula>NOT(ISERROR(SEARCH("X",FX13)))</formula>
    </cfRule>
    <cfRule type="expression" priority="479" aboveAverage="0" equalAverage="0" bottom="0" percent="0" rank="0" text="" dxfId="60">
      <formula>ISBLANK(FX13)</formula>
    </cfRule>
    <cfRule type="expression" priority="480" aboveAverage="0" equalAverage="0" bottom="0" percent="0" rank="0" text="" dxfId="60">
      <formula>(FX13="n/a")</formula>
    </cfRule>
    <cfRule type="expression" priority="481" aboveAverage="0" equalAverage="0" bottom="0" percent="0" rank="0" text="" dxfId="401">
      <formula>(FX13=2)</formula>
    </cfRule>
    <cfRule type="expression" priority="482" aboveAverage="0" equalAverage="0" bottom="0" percent="0" rank="0" text="" dxfId="402">
      <formula>(FX13=1)</formula>
    </cfRule>
    <cfRule type="expression" priority="483" aboveAverage="0" equalAverage="0" bottom="0" percent="0" rank="0" text="" dxfId="403">
      <formula>(FX13=0)</formula>
    </cfRule>
    <cfRule type="expression" priority="484" aboveAverage="0" equalAverage="0" bottom="0" percent="0" rank="0" text="" dxfId="404">
      <formula>(FX13="C")</formula>
    </cfRule>
  </conditionalFormatting>
  <conditionalFormatting sqref="FX26:FX51">
    <cfRule type="containsText" priority="485" operator="containsText" aboveAverage="0" equalAverage="0" bottom="0" percent="0" rank="0" text="X" dxfId="405">
      <formula>NOT(ISERROR(SEARCH("X",FX26)))</formula>
    </cfRule>
    <cfRule type="expression" priority="486" aboveAverage="0" equalAverage="0" bottom="0" percent="0" rank="0" text="" dxfId="60">
      <formula>ISBLANK(FX26)</formula>
    </cfRule>
    <cfRule type="expression" priority="487" aboveAverage="0" equalAverage="0" bottom="0" percent="0" rank="0" text="" dxfId="60">
      <formula>(FX26="n/a")</formula>
    </cfRule>
    <cfRule type="expression" priority="488" aboveAverage="0" equalAverage="0" bottom="0" percent="0" rank="0" text="" dxfId="406">
      <formula>(FX26=2)</formula>
    </cfRule>
    <cfRule type="expression" priority="489" aboveAverage="0" equalAverage="0" bottom="0" percent="0" rank="0" text="" dxfId="407">
      <formula>(FX26=1)</formula>
    </cfRule>
    <cfRule type="expression" priority="490" aboveAverage="0" equalAverage="0" bottom="0" percent="0" rank="0" text="" dxfId="408">
      <formula>(FX26=0)</formula>
    </cfRule>
    <cfRule type="expression" priority="491" aboveAverage="0" equalAverage="0" bottom="0" percent="0" rank="0" text="" dxfId="409">
      <formula>(FX26="C")</formula>
    </cfRule>
  </conditionalFormatting>
  <conditionalFormatting sqref="GC13:GC22">
    <cfRule type="containsText" priority="492" operator="containsText" aboveAverage="0" equalAverage="0" bottom="0" percent="0" rank="0" text="X" dxfId="410">
      <formula>NOT(ISERROR(SEARCH("X",GC13)))</formula>
    </cfRule>
    <cfRule type="expression" priority="493" aboveAverage="0" equalAverage="0" bottom="0" percent="0" rank="0" text="" dxfId="60">
      <formula>ISBLANK(GC13)</formula>
    </cfRule>
    <cfRule type="expression" priority="494" aboveAverage="0" equalAverage="0" bottom="0" percent="0" rank="0" text="" dxfId="60">
      <formula>(GC13="n/a")</formula>
    </cfRule>
    <cfRule type="expression" priority="495" aboveAverage="0" equalAverage="0" bottom="0" percent="0" rank="0" text="" dxfId="411">
      <formula>(GC13=2)</formula>
    </cfRule>
    <cfRule type="expression" priority="496" aboveAverage="0" equalAverage="0" bottom="0" percent="0" rank="0" text="" dxfId="412">
      <formula>(GC13=1)</formula>
    </cfRule>
    <cfRule type="expression" priority="497" aboveAverage="0" equalAverage="0" bottom="0" percent="0" rank="0" text="" dxfId="413">
      <formula>(GC13=0)</formula>
    </cfRule>
    <cfRule type="expression" priority="498" aboveAverage="0" equalAverage="0" bottom="0" percent="0" rank="0" text="" dxfId="414">
      <formula>(GC13="C")</formula>
    </cfRule>
  </conditionalFormatting>
  <conditionalFormatting sqref="GC26:GC51">
    <cfRule type="containsText" priority="499" operator="containsText" aboveAverage="0" equalAverage="0" bottom="0" percent="0" rank="0" text="X" dxfId="415">
      <formula>NOT(ISERROR(SEARCH("X",GC26)))</formula>
    </cfRule>
    <cfRule type="expression" priority="500" aboveAverage="0" equalAverage="0" bottom="0" percent="0" rank="0" text="" dxfId="60">
      <formula>ISBLANK(GC26)</formula>
    </cfRule>
    <cfRule type="expression" priority="501" aboveAverage="0" equalAverage="0" bottom="0" percent="0" rank="0" text="" dxfId="60">
      <formula>(GC26="n/a")</formula>
    </cfRule>
    <cfRule type="expression" priority="502" aboveAverage="0" equalAverage="0" bottom="0" percent="0" rank="0" text="" dxfId="416">
      <formula>(GC26=2)</formula>
    </cfRule>
    <cfRule type="expression" priority="503" aboveAverage="0" equalAverage="0" bottom="0" percent="0" rank="0" text="" dxfId="417">
      <formula>(GC26=1)</formula>
    </cfRule>
    <cfRule type="expression" priority="504" aboveAverage="0" equalAverage="0" bottom="0" percent="0" rank="0" text="" dxfId="418">
      <formula>(GC26=0)</formula>
    </cfRule>
    <cfRule type="expression" priority="505" aboveAverage="0" equalAverage="0" bottom="0" percent="0" rank="0" text="" dxfId="419">
      <formula>(GC26="C")</formula>
    </cfRule>
  </conditionalFormatting>
  <conditionalFormatting sqref="GH13:GH22">
    <cfRule type="containsText" priority="506" operator="containsText" aboveAverage="0" equalAverage="0" bottom="0" percent="0" rank="0" text="X" dxfId="420">
      <formula>NOT(ISERROR(SEARCH("X",GH13)))</formula>
    </cfRule>
    <cfRule type="expression" priority="507" aboveAverage="0" equalAverage="0" bottom="0" percent="0" rank="0" text="" dxfId="60">
      <formula>ISBLANK(GH13)</formula>
    </cfRule>
    <cfRule type="expression" priority="508" aboveAverage="0" equalAverage="0" bottom="0" percent="0" rank="0" text="" dxfId="60">
      <formula>(GH13="n/a")</formula>
    </cfRule>
    <cfRule type="expression" priority="509" aboveAverage="0" equalAverage="0" bottom="0" percent="0" rank="0" text="" dxfId="421">
      <formula>(GH13=2)</formula>
    </cfRule>
    <cfRule type="expression" priority="510" aboveAverage="0" equalAverage="0" bottom="0" percent="0" rank="0" text="" dxfId="422">
      <formula>(GH13=1)</formula>
    </cfRule>
    <cfRule type="expression" priority="511" aboveAverage="0" equalAverage="0" bottom="0" percent="0" rank="0" text="" dxfId="423">
      <formula>(GH13=0)</formula>
    </cfRule>
    <cfRule type="expression" priority="512" aboveAverage="0" equalAverage="0" bottom="0" percent="0" rank="0" text="" dxfId="424">
      <formula>(GH13="C")</formula>
    </cfRule>
  </conditionalFormatting>
  <conditionalFormatting sqref="GH26:GH51">
    <cfRule type="containsText" priority="513" operator="containsText" aboveAverage="0" equalAverage="0" bottom="0" percent="0" rank="0" text="X" dxfId="425">
      <formula>NOT(ISERROR(SEARCH("X",GH26)))</formula>
    </cfRule>
    <cfRule type="expression" priority="514" aboveAverage="0" equalAverage="0" bottom="0" percent="0" rank="0" text="" dxfId="60">
      <formula>ISBLANK(GH26)</formula>
    </cfRule>
    <cfRule type="expression" priority="515" aboveAverage="0" equalAverage="0" bottom="0" percent="0" rank="0" text="" dxfId="60">
      <formula>(GH26="n/a")</formula>
    </cfRule>
    <cfRule type="expression" priority="516" aboveAverage="0" equalAverage="0" bottom="0" percent="0" rank="0" text="" dxfId="426">
      <formula>(GH26=2)</formula>
    </cfRule>
    <cfRule type="expression" priority="517" aboveAverage="0" equalAverage="0" bottom="0" percent="0" rank="0" text="" dxfId="427">
      <formula>(GH26=1)</formula>
    </cfRule>
    <cfRule type="expression" priority="518" aboveAverage="0" equalAverage="0" bottom="0" percent="0" rank="0" text="" dxfId="428">
      <formula>(GH26=0)</formula>
    </cfRule>
    <cfRule type="expression" priority="519" aboveAverage="0" equalAverage="0" bottom="0" percent="0" rank="0" text="" dxfId="429">
      <formula>(GH26="C")</formula>
    </cfRule>
  </conditionalFormatting>
  <conditionalFormatting sqref="GM13:GM22">
    <cfRule type="containsText" priority="520" operator="containsText" aboveAverage="0" equalAverage="0" bottom="0" percent="0" rank="0" text="X" dxfId="430">
      <formula>NOT(ISERROR(SEARCH("X",GM13)))</formula>
    </cfRule>
    <cfRule type="expression" priority="521" aboveAverage="0" equalAverage="0" bottom="0" percent="0" rank="0" text="" dxfId="60">
      <formula>ISBLANK(GM13)</formula>
    </cfRule>
    <cfRule type="expression" priority="522" aboveAverage="0" equalAverage="0" bottom="0" percent="0" rank="0" text="" dxfId="60">
      <formula>(GM13="n/a")</formula>
    </cfRule>
    <cfRule type="expression" priority="523" aboveAverage="0" equalAverage="0" bottom="0" percent="0" rank="0" text="" dxfId="431">
      <formula>(GM13=2)</formula>
    </cfRule>
    <cfRule type="expression" priority="524" aboveAverage="0" equalAverage="0" bottom="0" percent="0" rank="0" text="" dxfId="432">
      <formula>(GM13=1)</formula>
    </cfRule>
    <cfRule type="expression" priority="525" aboveAverage="0" equalAverage="0" bottom="0" percent="0" rank="0" text="" dxfId="433">
      <formula>(GM13=0)</formula>
    </cfRule>
    <cfRule type="expression" priority="526" aboveAverage="0" equalAverage="0" bottom="0" percent="0" rank="0" text="" dxfId="434">
      <formula>(GM13="C")</formula>
    </cfRule>
  </conditionalFormatting>
  <conditionalFormatting sqref="GM26:GM51">
    <cfRule type="containsText" priority="527" operator="containsText" aboveAverage="0" equalAverage="0" bottom="0" percent="0" rank="0" text="X" dxfId="435">
      <formula>NOT(ISERROR(SEARCH("X",GM26)))</formula>
    </cfRule>
    <cfRule type="expression" priority="528" aboveAverage="0" equalAverage="0" bottom="0" percent="0" rank="0" text="" dxfId="60">
      <formula>ISBLANK(GM26)</formula>
    </cfRule>
    <cfRule type="expression" priority="529" aboveAverage="0" equalAverage="0" bottom="0" percent="0" rank="0" text="" dxfId="60">
      <formula>(GM26="n/a")</formula>
    </cfRule>
    <cfRule type="expression" priority="530" aboveAverage="0" equalAverage="0" bottom="0" percent="0" rank="0" text="" dxfId="436">
      <formula>(GM26=2)</formula>
    </cfRule>
    <cfRule type="expression" priority="531" aboveAverage="0" equalAverage="0" bottom="0" percent="0" rank="0" text="" dxfId="437">
      <formula>(GM26=1)</formula>
    </cfRule>
    <cfRule type="expression" priority="532" aboveAverage="0" equalAverage="0" bottom="0" percent="0" rank="0" text="" dxfId="438">
      <formula>(GM26=0)</formula>
    </cfRule>
    <cfRule type="expression" priority="533" aboveAverage="0" equalAverage="0" bottom="0" percent="0" rank="0" text="" dxfId="439">
      <formula>(GM26="C")</formula>
    </cfRule>
  </conditionalFormatting>
  <conditionalFormatting sqref="GR13:GR22">
    <cfRule type="containsText" priority="534" operator="containsText" aboveAverage="0" equalAverage="0" bottom="0" percent="0" rank="0" text="X" dxfId="440">
      <formula>NOT(ISERROR(SEARCH("X",GR13)))</formula>
    </cfRule>
    <cfRule type="expression" priority="535" aboveAverage="0" equalAverage="0" bottom="0" percent="0" rank="0" text="" dxfId="60">
      <formula>ISBLANK(GR13)</formula>
    </cfRule>
    <cfRule type="expression" priority="536" aboveAverage="0" equalAverage="0" bottom="0" percent="0" rank="0" text="" dxfId="60">
      <formula>(GR13="n/a")</formula>
    </cfRule>
    <cfRule type="expression" priority="537" aboveAverage="0" equalAverage="0" bottom="0" percent="0" rank="0" text="" dxfId="441">
      <formula>(GR13=2)</formula>
    </cfRule>
    <cfRule type="expression" priority="538" aboveAverage="0" equalAverage="0" bottom="0" percent="0" rank="0" text="" dxfId="442">
      <formula>(GR13=1)</formula>
    </cfRule>
    <cfRule type="expression" priority="539" aboveAverage="0" equalAverage="0" bottom="0" percent="0" rank="0" text="" dxfId="443">
      <formula>(GR13=0)</formula>
    </cfRule>
    <cfRule type="expression" priority="540" aboveAverage="0" equalAverage="0" bottom="0" percent="0" rank="0" text="" dxfId="444">
      <formula>(GR13="C")</formula>
    </cfRule>
  </conditionalFormatting>
  <conditionalFormatting sqref="GR26:GR51">
    <cfRule type="containsText" priority="541" operator="containsText" aboveAverage="0" equalAverage="0" bottom="0" percent="0" rank="0" text="X" dxfId="445">
      <formula>NOT(ISERROR(SEARCH("X",GR26)))</formula>
    </cfRule>
    <cfRule type="expression" priority="542" aboveAverage="0" equalAverage="0" bottom="0" percent="0" rank="0" text="" dxfId="60">
      <formula>ISBLANK(GR26)</formula>
    </cfRule>
    <cfRule type="expression" priority="543" aboveAverage="0" equalAverage="0" bottom="0" percent="0" rank="0" text="" dxfId="60">
      <formula>(GR26="n/a")</formula>
    </cfRule>
    <cfRule type="expression" priority="544" aboveAverage="0" equalAverage="0" bottom="0" percent="0" rank="0" text="" dxfId="446">
      <formula>(GR26=2)</formula>
    </cfRule>
    <cfRule type="expression" priority="545" aboveAverage="0" equalAverage="0" bottom="0" percent="0" rank="0" text="" dxfId="447">
      <formula>(GR26=1)</formula>
    </cfRule>
    <cfRule type="expression" priority="546" aboveAverage="0" equalAverage="0" bottom="0" percent="0" rank="0" text="" dxfId="448">
      <formula>(GR26=0)</formula>
    </cfRule>
    <cfRule type="expression" priority="547" aboveAverage="0" equalAverage="0" bottom="0" percent="0" rank="0" text="" dxfId="449">
      <formula>(GR26="C")</formula>
    </cfRule>
  </conditionalFormatting>
  <conditionalFormatting sqref="GW13:GW22">
    <cfRule type="containsText" priority="548" operator="containsText" aboveAverage="0" equalAverage="0" bottom="0" percent="0" rank="0" text="X" dxfId="450">
      <formula>NOT(ISERROR(SEARCH("X",GW13)))</formula>
    </cfRule>
    <cfRule type="expression" priority="549" aboveAverage="0" equalAverage="0" bottom="0" percent="0" rank="0" text="" dxfId="60">
      <formula>ISBLANK(GW13)</formula>
    </cfRule>
    <cfRule type="expression" priority="550" aboveAverage="0" equalAverage="0" bottom="0" percent="0" rank="0" text="" dxfId="60">
      <formula>(GW13="n/a")</formula>
    </cfRule>
    <cfRule type="expression" priority="551" aboveAverage="0" equalAverage="0" bottom="0" percent="0" rank="0" text="" dxfId="451">
      <formula>(GW13=2)</formula>
    </cfRule>
    <cfRule type="expression" priority="552" aboveAverage="0" equalAverage="0" bottom="0" percent="0" rank="0" text="" dxfId="452">
      <formula>(GW13=1)</formula>
    </cfRule>
    <cfRule type="expression" priority="553" aboveAverage="0" equalAverage="0" bottom="0" percent="0" rank="0" text="" dxfId="453">
      <formula>(GW13=0)</formula>
    </cfRule>
    <cfRule type="expression" priority="554" aboveAverage="0" equalAverage="0" bottom="0" percent="0" rank="0" text="" dxfId="454">
      <formula>(GW13="C")</formula>
    </cfRule>
  </conditionalFormatting>
  <conditionalFormatting sqref="GW26:GW51">
    <cfRule type="containsText" priority="555" operator="containsText" aboveAverage="0" equalAverage="0" bottom="0" percent="0" rank="0" text="X" dxfId="455">
      <formula>NOT(ISERROR(SEARCH("X",GW26)))</formula>
    </cfRule>
    <cfRule type="expression" priority="556" aboveAverage="0" equalAverage="0" bottom="0" percent="0" rank="0" text="" dxfId="60">
      <formula>ISBLANK(GW26)</formula>
    </cfRule>
    <cfRule type="expression" priority="557" aboveAverage="0" equalAverage="0" bottom="0" percent="0" rank="0" text="" dxfId="60">
      <formula>(GW26="n/a")</formula>
    </cfRule>
    <cfRule type="expression" priority="558" aboveAverage="0" equalAverage="0" bottom="0" percent="0" rank="0" text="" dxfId="456">
      <formula>(GW26=2)</formula>
    </cfRule>
    <cfRule type="expression" priority="559" aboveAverage="0" equalAverage="0" bottom="0" percent="0" rank="0" text="" dxfId="457">
      <formula>(GW26=1)</formula>
    </cfRule>
    <cfRule type="expression" priority="560" aboveAverage="0" equalAverage="0" bottom="0" percent="0" rank="0" text="" dxfId="458">
      <formula>(GW26=0)</formula>
    </cfRule>
    <cfRule type="expression" priority="561" aboveAverage="0" equalAverage="0" bottom="0" percent="0" rank="0" text="" dxfId="459">
      <formula>(GW26="C")</formula>
    </cfRule>
  </conditionalFormatting>
  <dataValidations count="1">
    <dataValidation allowBlank="true" errorStyle="stop" operator="between" showDropDown="false" showErrorMessage="true" showInputMessage="true" sqref="J13:J22 O13:O22 T13:T22 Y13:Y22 AD13:AD22 AI13:AI22 AN13:AN22 AS13:AS22 AX13:AX22 BC13:BC22 BH13:BH22 BM13:BM22 BR13:BR22 BW13:BW22 CB13:CB22 CG13:CG22 CL13:CL22 CQ13:CQ22 CV13:CV22 DA13:DA22 DF13:DF22 DK13:DK22 DP13:DP22 DU13:DU22 DZ13:DZ22 EE13:EE22 EJ13:EJ22 EO13:EO22 ET13:ET22 EY13:EY22 FD13:FD22 FI13:FI22 FN13:FN22 FS13:FS22 FX13:FX22 GC13:GC22 GH13:GH22 GM13:GM22 GR13:GR22 GW13:GW22 J26:J51 O26:O51 T26:T51 Y26:Y51 AD26:AD51 AI26:AI51 AN26:AN51 AS26:AS51 AX26:AX51 BC26:BC51 BH26:BH51 BM26:BM51 BR26:BR51 BW26:BW51 CB26:CB51 CG26:CG51 CL26:CL51 CQ26:CQ51 CV26:CV51 DA26:DA51 DF26:DF51 DK26:DK51 DP26:DP51 DU26:DU51 DZ26:DZ51 EE26:EE51 EJ26:EJ51 EO26:EO51 ET26:ET51 EY26:EY51 FD26:FD51 FI26:FI51 FN26:FN51 FS26:FS51 FX26:FX51 GC26:GC51 GH26:GH51 GM26:GM51 GR26:GR51 GW26:GW51" type="list">
      <formula1>"X,0,1,2"</formula1>
      <formula2>0</formula2>
    </dataValidation>
  </dataValidations>
  <printOptions headings="false" gridLines="false" gridLinesSet="true" horizontalCentered="false" verticalCentered="false"/>
  <pageMargins left="0.25" right="0.25" top="0.75" bottom="0.75" header="0.511811023622047" footer="0.511811023622047"/>
  <pageSetup paperSize="9" scale="100" fitToWidth="0" fitToHeight="1" pageOrder="downThenOver" orientation="landscape" blackAndWhite="false" draft="false" cellComments="none" horizontalDpi="300" verticalDpi="300" copies="1"/>
  <headerFooter differentFirst="false" differentOddEven="false">
    <oddHeader/>
    <oddFooter/>
  </headerFooter>
  <colBreaks count="2" manualBreakCount="2">
    <brk id="16" man="true" max="65535" min="0"/>
    <brk id="26" man="true" max="65535" min="0"/>
  </colBreaks>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B1:AA34"/>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ColWidth="9.14453125" defaultRowHeight="14.25" zeroHeight="true" outlineLevelRow="0" outlineLevelCol="0"/>
  <cols>
    <col collapsed="false" customWidth="true" hidden="false" outlineLevel="0" max="1" min="1" style="346" width="1.86"/>
    <col collapsed="false" customWidth="true" hidden="false" outlineLevel="0" max="2" min="2" style="346" width="38.28"/>
    <col collapsed="false" customWidth="true" hidden="false" outlineLevel="0" max="3" min="3" style="346" width="20.71"/>
    <col collapsed="false" customWidth="true" hidden="false" outlineLevel="0" max="4" min="4" style="346" width="22.43"/>
    <col collapsed="false" customWidth="true" hidden="false" outlineLevel="0" max="5" min="5" style="346" width="23.72"/>
    <col collapsed="false" customWidth="true" hidden="false" outlineLevel="0" max="6" min="6" style="346" width="15"/>
    <col collapsed="false" customWidth="true" hidden="false" outlineLevel="0" max="7" min="7" style="346" width="38.57"/>
    <col collapsed="false" customWidth="true" hidden="false" outlineLevel="0" max="8" min="8" style="346" width="19.43"/>
    <col collapsed="false" customWidth="true" hidden="false" outlineLevel="0" max="9" min="9" style="346" width="29"/>
    <col collapsed="false" customWidth="true" hidden="false" outlineLevel="0" max="10" min="10" style="346" width="5"/>
    <col collapsed="false" customWidth="true" hidden="true" outlineLevel="0" max="11" min="11" style="346" width="41.57"/>
    <col collapsed="false" customWidth="true" hidden="true" outlineLevel="0" max="12" min="12" style="346" width="14.57"/>
    <col collapsed="false" customWidth="true" hidden="true" outlineLevel="0" max="13" min="13" style="346" width="18"/>
    <col collapsed="false" customWidth="true" hidden="true" outlineLevel="0" max="14" min="14" style="346" width="9.43"/>
    <col collapsed="false" customWidth="false" hidden="true" outlineLevel="0" max="1024" min="15" style="346" width="9.14"/>
  </cols>
  <sheetData>
    <row r="1" customFormat="false" ht="7.5" hidden="false" customHeight="true" outlineLevel="0" collapsed="false">
      <c r="B1" s="347"/>
      <c r="K1" s="348"/>
      <c r="M1" s="348"/>
    </row>
    <row r="2" customFormat="false" ht="44.25" hidden="false" customHeight="true" outlineLevel="0" collapsed="false">
      <c r="B2" s="347"/>
      <c r="C2" s="349" t="s">
        <v>0</v>
      </c>
      <c r="D2" s="349"/>
      <c r="E2" s="349"/>
      <c r="F2" s="349"/>
      <c r="G2" s="346" t="s">
        <v>2</v>
      </c>
      <c r="H2" s="346" t="s">
        <v>2</v>
      </c>
      <c r="K2" s="348"/>
      <c r="M2" s="348"/>
      <c r="AA2" s="346" t="s">
        <v>2</v>
      </c>
    </row>
    <row r="3" customFormat="false" ht="9.75" hidden="false" customHeight="true" outlineLevel="0" collapsed="false">
      <c r="B3" s="347"/>
      <c r="C3" s="350"/>
      <c r="D3" s="350"/>
      <c r="E3" s="350"/>
      <c r="F3" s="350"/>
      <c r="K3" s="348"/>
      <c r="M3" s="348"/>
    </row>
    <row r="4" customFormat="false" ht="30" hidden="false" customHeight="true" outlineLevel="0" collapsed="false">
      <c r="B4" s="347" t="s">
        <v>2</v>
      </c>
      <c r="C4" s="349" t="s">
        <v>824</v>
      </c>
      <c r="D4" s="349"/>
      <c r="E4" s="349"/>
      <c r="F4" s="349"/>
      <c r="K4" s="348"/>
      <c r="M4" s="348"/>
    </row>
    <row r="5" customFormat="false" ht="31.5" hidden="false" customHeight="true" outlineLevel="0" collapsed="false">
      <c r="B5" s="347"/>
      <c r="C5" s="347"/>
      <c r="D5" s="347"/>
      <c r="E5" s="347"/>
      <c r="F5" s="347"/>
      <c r="G5" s="347"/>
      <c r="H5" s="347"/>
      <c r="I5" s="347"/>
      <c r="J5" s="347"/>
      <c r="K5" s="347"/>
      <c r="L5" s="347"/>
      <c r="M5" s="348"/>
    </row>
    <row r="6" customFormat="false" ht="54.75" hidden="false" customHeight="true" outlineLevel="0" collapsed="false">
      <c r="B6" s="351" t="s">
        <v>825</v>
      </c>
      <c r="C6" s="352" t="s">
        <v>826</v>
      </c>
      <c r="D6" s="353" t="s">
        <v>827</v>
      </c>
      <c r="E6" s="354" t="s">
        <v>828</v>
      </c>
      <c r="F6" s="354"/>
      <c r="G6" s="355" t="s">
        <v>829</v>
      </c>
      <c r="H6" s="355"/>
      <c r="I6" s="355"/>
      <c r="J6" s="347"/>
      <c r="K6" s="347"/>
      <c r="L6" s="347"/>
      <c r="M6" s="348"/>
    </row>
    <row r="7" customFormat="false" ht="30" hidden="false" customHeight="true" outlineLevel="0" collapsed="false">
      <c r="B7" s="356" t="s">
        <v>830</v>
      </c>
      <c r="C7" s="357" t="str">
        <f aca="false">IF(COUNTA('2.1 Policy Check'!D8:E13)&lt;12,"No",IF(COUNTIF('2.1 Policy Check'!D8:E13,"No")&gt;0,IF(COUNTA('2.2 Policy Conflict Log'!F8)&lt;1,"No","Yes"),"Yes"))</f>
        <v>No</v>
      </c>
      <c r="D7" s="358" t="str">
        <f aca="false">IF(C7="No","Complete Policy Check and Policy Conflict Log",COUNTIF('2.2 Policy Conflict Log'!$K$8:$K$42,"No"))</f>
        <v>Complete Policy Check and Policy Conflict Log</v>
      </c>
      <c r="E7" s="359" t="str">
        <f aca="false">IF(C7="No","Complete Policy Check and Policy Conflict Log",IF(D7&gt;0,"View Comments in Policy Check and Policy Conflict Log tabs", "No further action"))</f>
        <v>Complete Policy Check and Policy Conflict Log</v>
      </c>
      <c r="F7" s="359"/>
      <c r="G7" s="360" t="s">
        <v>831</v>
      </c>
      <c r="H7" s="360"/>
      <c r="I7" s="360"/>
      <c r="J7" s="347"/>
      <c r="K7" s="347"/>
      <c r="L7" s="347"/>
      <c r="M7" s="348"/>
    </row>
    <row r="8" customFormat="false" ht="30" hidden="false" customHeight="true" outlineLevel="0" collapsed="false">
      <c r="B8" s="356" t="s">
        <v>832</v>
      </c>
      <c r="C8" s="357" t="str">
        <f aca="false">IF(COUNTA('3.1 Safety Check'!J13:J28,'3.1 Safety Check'!L13:L28)&lt;32,"No",IF('3.1 Safety Check'!N30&gt;0.1,IF(COUNTA('3.2 Critical Issues Log'!F8)&lt;1,"No","Yes"),"Yes"))</f>
        <v>No</v>
      </c>
      <c r="D8" s="358" t="str">
        <f aca="false">IF(C8="No","Complete Safety Check and Critical Issues Log",COUNTIF('3.2 Critical Issues Log'!$K$8:$K$42,"No"))</f>
        <v>Complete Safety Check and Critical Issues Log</v>
      </c>
      <c r="E8" s="359" t="str">
        <f aca="false">IF(C8="No","Complete Safety Check and Critical Issues Log",IF(D8&gt;0,"View Comments in Criticals Issues Log", "No further action"))</f>
        <v>Complete Safety Check and Critical Issues Log</v>
      </c>
      <c r="F8" s="359"/>
      <c r="G8" s="360"/>
      <c r="H8" s="360"/>
      <c r="I8" s="360"/>
      <c r="J8" s="347"/>
      <c r="K8" s="347"/>
      <c r="L8" s="347"/>
      <c r="M8" s="348"/>
    </row>
    <row r="9" customFormat="false" ht="18.75" hidden="false" customHeight="true" outlineLevel="0" collapsed="false">
      <c r="B9" s="356"/>
      <c r="C9" s="356"/>
      <c r="D9" s="352" t="s">
        <v>833</v>
      </c>
      <c r="E9" s="361"/>
      <c r="F9" s="361"/>
      <c r="G9" s="360"/>
      <c r="H9" s="360"/>
      <c r="I9" s="360"/>
      <c r="J9" s="347"/>
      <c r="K9" s="347"/>
      <c r="L9" s="347"/>
      <c r="M9" s="348"/>
    </row>
    <row r="10" customFormat="false" ht="28.5" hidden="false" customHeight="true" outlineLevel="0" collapsed="false">
      <c r="B10" s="356" t="s">
        <v>88</v>
      </c>
      <c r="C10" s="357" t="str">
        <f aca="false">IF(COUNTIF('3.1 Safety Check'!$J$13:$J$28,"&lt;&gt;"&amp;"")&gt;0,"Yes","No")</f>
        <v>No</v>
      </c>
      <c r="D10" s="362" t="str">
        <f aca="false">IF(E21="","N/A",E21)</f>
        <v>N/A</v>
      </c>
      <c r="E10" s="359" t="str">
        <f aca="false">IF(D10="","",IF(D10="N/A","",IF(D10&gt;0,"The proposed design will likely improve safety",IF(D10=0,"The proposed design will likely have no impact on safety","The proposed design will likely reduce safety"))))</f>
        <v/>
      </c>
      <c r="F10" s="359"/>
      <c r="G10" s="360"/>
      <c r="H10" s="360"/>
      <c r="I10" s="360"/>
      <c r="J10" s="347"/>
      <c r="K10" s="347"/>
      <c r="L10" s="347"/>
      <c r="M10" s="348"/>
    </row>
    <row r="11" customFormat="false" ht="30" hidden="false" customHeight="true" outlineLevel="0" collapsed="false">
      <c r="B11" s="356" t="s">
        <v>212</v>
      </c>
      <c r="C11" s="357" t="str">
        <f aca="false">IF('1. Summary of Scheme'!$D$22="Path Check","N/A",IF(COUNTIF('4.1 Street Check'!$J$13:$J$50,"&lt;&gt;"&amp;"")&gt;0,"Yes","No"))</f>
        <v>No</v>
      </c>
      <c r="D11" s="362" t="str">
        <f aca="false">IFERROR(IF('1. Summary of Scheme'!$D$22="Street Check",'7.2 Results Further Analysis'!$E$45,"N/A"),"")</f>
        <v>N/A</v>
      </c>
      <c r="E11" s="359" t="str">
        <f aca="false">IF(D11="","",IF(D11="N/A","",IF(D11&gt;0,"The proposed design will likely improve route quality",IF(D11=0,"The proposed design will likely have no impact on route quality","The proposed design will likely reduce route quality"))))</f>
        <v/>
      </c>
      <c r="F11" s="359"/>
      <c r="G11" s="360"/>
      <c r="H11" s="360"/>
      <c r="I11" s="360"/>
      <c r="J11" s="347"/>
      <c r="K11" s="347"/>
      <c r="L11" s="347"/>
      <c r="M11" s="348"/>
    </row>
    <row r="12" customFormat="false" ht="30" hidden="false" customHeight="true" outlineLevel="0" collapsed="false">
      <c r="B12" s="356" t="s">
        <v>834</v>
      </c>
      <c r="C12" s="363" t="str">
        <f aca="false">IF('1. Summary of Scheme'!$D$22="Path Check","N/A",IF(COUNTIF('4.2 Street Placemaking Check'!$I$13:$I$47,"&lt;&gt;"&amp;"")&gt;0,"Yes","No"))</f>
        <v>No</v>
      </c>
      <c r="D12" s="364" t="str">
        <f aca="false">IFERROR(IF('1. Summary of Scheme'!$D$22="Street Check",'7.2 Results Further Analysis'!$E$81, "N/A"),"")</f>
        <v>N/A</v>
      </c>
      <c r="E12" s="359" t="str">
        <f aca="false">IF(D12="","",IF(D12="N/A","",IF(D12&gt;0,"The proposed design will likely improve the quality of place",IF(D12=0,"The proposed design will likely have no impact on the quality of place","The proposed design will likely reduce the quality of place"))))</f>
        <v/>
      </c>
      <c r="F12" s="359"/>
      <c r="G12" s="360"/>
      <c r="H12" s="360"/>
      <c r="I12" s="360"/>
      <c r="J12" s="347"/>
      <c r="K12" s="347"/>
      <c r="L12" s="347"/>
      <c r="M12" s="348"/>
    </row>
    <row r="13" customFormat="false" ht="30.75" hidden="false" customHeight="true" outlineLevel="0" collapsed="false">
      <c r="B13" s="356" t="s">
        <v>534</v>
      </c>
      <c r="C13" s="363" t="str">
        <f aca="false">IF('1. Summary of Scheme'!$D$22="Street Check","N/A",IF(COUNTIF('5.1 Path Check'!$J$15:$J$56,"&lt;&gt;"&amp;"")&gt;0,"Yes","No"))</f>
        <v>No</v>
      </c>
      <c r="D13" s="364" t="str">
        <f aca="false">IFERROR(IF('1. Summary of Scheme'!$D$22="Path Check",'7.2 Results Further Analysis'!$E$102, "N/A"),"")</f>
        <v>N/A</v>
      </c>
      <c r="E13" s="365" t="str">
        <f aca="false">IF(D13="","",IF(D13="N/A","",IF(D13&gt;0,"The proposed design will likely improve path quality",IF(D10=0,"The proposed design will likely have no impact on path quality","The proposed design will likely reduce path quality"))))</f>
        <v/>
      </c>
      <c r="F13" s="365"/>
      <c r="G13" s="360"/>
      <c r="H13" s="360"/>
      <c r="I13" s="360"/>
      <c r="J13" s="347"/>
      <c r="K13" s="347"/>
      <c r="L13" s="347"/>
      <c r="M13" s="348"/>
    </row>
    <row r="14" customFormat="false" ht="33" hidden="false" customHeight="true" outlineLevel="0" collapsed="false">
      <c r="B14" s="356" t="s">
        <v>835</v>
      </c>
      <c r="C14" s="363" t="str">
        <f aca="false">IF('1. Summary of Scheme'!$D$22="Street Check","N/A",IF(COUNTIF('5.2 Path Placemaking Check'!$I$12:$I$40,"&lt;&gt;"&amp;"")&gt;0,"Yes","No"))</f>
        <v>No</v>
      </c>
      <c r="D14" s="364" t="str">
        <f aca="false">IFERROR(IF('1. Summary of Scheme'!$D$22="Path Check",'7.2 Results Further Analysis'!$E$127, "N/A"),"")</f>
        <v>N/A</v>
      </c>
      <c r="E14" s="359" t="str">
        <f aca="false">IF(D14="","",IF(D14="N/A","",IF(D14&gt;0,"The proposed design will likely improve the quality of place",IF(D14=0,"The proposed design will likely have no impact on the quality of place","The proposed design will likely reduce the quality of place"))))</f>
        <v/>
      </c>
      <c r="F14" s="359"/>
      <c r="G14" s="360"/>
      <c r="H14" s="360"/>
      <c r="I14" s="360"/>
      <c r="J14" s="347"/>
      <c r="K14" s="347"/>
      <c r="L14" s="347"/>
      <c r="M14" s="348"/>
    </row>
    <row r="15" customFormat="false" ht="26.25" hidden="false" customHeight="true" outlineLevel="0" collapsed="false">
      <c r="B15" s="356" t="s">
        <v>836</v>
      </c>
      <c r="C15" s="357" t="str">
        <f aca="false">IF(COUNTIF('6. JAT Check'!$J$13:$J$52,"&gt;="&amp;0)&gt;0,"Yes","No")</f>
        <v>No</v>
      </c>
      <c r="D15" s="366" t="str">
        <f aca="false">IFERROR(IF(C15="Yes",'7.2 Results Further Analysis'!F157, "N/A"),"")</f>
        <v>N/A</v>
      </c>
      <c r="E15" s="359" t="str">
        <f aca="false">IFERROR(IF(C15="Yes","Review Junction Assessment Tab", "N/A"),"")</f>
        <v>N/A</v>
      </c>
      <c r="F15" s="359"/>
      <c r="G15" s="360"/>
      <c r="H15" s="360"/>
      <c r="I15" s="360"/>
      <c r="J15" s="347"/>
      <c r="K15" s="347"/>
      <c r="L15" s="347"/>
      <c r="M15" s="348"/>
    </row>
    <row r="16" customFormat="false" ht="30" hidden="false" customHeight="true" outlineLevel="0" collapsed="false">
      <c r="B16" s="367"/>
      <c r="C16" s="367"/>
      <c r="D16" s="367"/>
      <c r="E16" s="368"/>
      <c r="F16" s="347"/>
      <c r="G16" s="347"/>
      <c r="H16" s="347"/>
      <c r="I16" s="347"/>
      <c r="J16" s="347"/>
      <c r="K16" s="347"/>
      <c r="L16" s="347"/>
      <c r="M16" s="348"/>
    </row>
    <row r="17" customFormat="false" ht="30" hidden="false" customHeight="true" outlineLevel="0" collapsed="false">
      <c r="B17" s="367"/>
      <c r="C17" s="367"/>
      <c r="D17" s="367"/>
      <c r="E17" s="368"/>
      <c r="F17" s="347"/>
      <c r="G17" s="347"/>
      <c r="H17" s="347"/>
      <c r="I17" s="347"/>
      <c r="J17" s="347"/>
      <c r="K17" s="347"/>
      <c r="L17" s="347"/>
      <c r="M17" s="348"/>
    </row>
    <row r="18" customFormat="false" ht="30" hidden="false" customHeight="true" outlineLevel="0" collapsed="false">
      <c r="B18" s="369" t="str">
        <f aca="false">IF('1. Summary of Scheme'!$D$22="Street Check",'8.2 Lookups&amp;Forumlae2'!$B$57,'8.2 Lookups&amp;Forumlae2'!$B$58)</f>
        <v>Path Check Level of Service</v>
      </c>
      <c r="C18" s="370"/>
      <c r="D18" s="370"/>
      <c r="E18" s="371"/>
      <c r="F18" s="347"/>
      <c r="G18" s="347"/>
      <c r="H18" s="347"/>
      <c r="I18" s="347"/>
      <c r="J18" s="347"/>
      <c r="K18" s="347"/>
      <c r="L18" s="347"/>
      <c r="M18" s="348"/>
    </row>
    <row r="19" customFormat="false" ht="16.5" hidden="false" customHeight="true" outlineLevel="0" collapsed="false">
      <c r="B19" s="372"/>
      <c r="C19" s="373" t="s">
        <v>837</v>
      </c>
      <c r="D19" s="373" t="s">
        <v>838</v>
      </c>
      <c r="E19" s="373" t="s">
        <v>833</v>
      </c>
      <c r="F19" s="347"/>
      <c r="G19" s="347"/>
      <c r="H19" s="347"/>
      <c r="I19" s="347"/>
      <c r="J19" s="347"/>
      <c r="K19" s="347"/>
      <c r="L19" s="347"/>
      <c r="M19" s="348"/>
    </row>
    <row r="20" customFormat="false" ht="21" hidden="false" customHeight="true" outlineLevel="0" collapsed="false">
      <c r="B20" s="374" t="s">
        <v>839</v>
      </c>
      <c r="C20" s="373"/>
      <c r="D20" s="373"/>
      <c r="E20" s="373"/>
      <c r="F20" s="347"/>
      <c r="G20" s="347"/>
      <c r="H20" s="347"/>
      <c r="I20" s="347"/>
      <c r="J20" s="348"/>
    </row>
    <row r="21" customFormat="false" ht="24.75" hidden="false" customHeight="true" outlineLevel="0" collapsed="false">
      <c r="B21" s="375" t="s">
        <v>840</v>
      </c>
      <c r="C21" s="376" t="str">
        <f aca="false">IFERROR(IF(B$18='8.2 Lookups&amp;Forumlae2'!B$57,'8.1 Lookups&amp;Formulae1'!F388,'8.1 Lookups&amp;Formulae1'!$F451),"")</f>
        <v/>
      </c>
      <c r="D21" s="376" t="str">
        <f aca="false">IFERROR(IF(B$18='8.2 Lookups&amp;Forumlae2'!B$57,'8.1 Lookups&amp;Formulae1'!F398,'8.1 Lookups&amp;Formulae1'!$F461),"")</f>
        <v/>
      </c>
      <c r="E21" s="376" t="str">
        <f aca="false">IFERROR(D21-C21,"")</f>
        <v/>
      </c>
      <c r="F21" s="347"/>
      <c r="G21" s="347"/>
      <c r="H21" s="347"/>
      <c r="I21" s="347"/>
      <c r="J21" s="348"/>
    </row>
    <row r="22" customFormat="false" ht="24.75" hidden="false" customHeight="true" outlineLevel="0" collapsed="false">
      <c r="B22" s="375" t="s">
        <v>841</v>
      </c>
      <c r="C22" s="376" t="str">
        <f aca="false">IFERROR(IF(B$18='8.2 Lookups&amp;Forumlae2'!B$57,'8.1 Lookups&amp;Formulae1'!F389,'8.1 Lookups&amp;Formulae1'!$F452),"")</f>
        <v/>
      </c>
      <c r="D22" s="376" t="str">
        <f aca="false">IFERROR(IF(B$18='8.2 Lookups&amp;Forumlae2'!B$57,'8.1 Lookups&amp;Formulae1'!F399,'8.1 Lookups&amp;Formulae1'!$F462),"")</f>
        <v/>
      </c>
      <c r="E22" s="376" t="str">
        <f aca="false">IFERROR(D22-C22,"")</f>
        <v/>
      </c>
      <c r="F22" s="347"/>
      <c r="G22" s="347"/>
      <c r="H22" s="347"/>
      <c r="I22" s="347"/>
      <c r="J22" s="348"/>
    </row>
    <row r="23" customFormat="false" ht="24.75" hidden="false" customHeight="true" outlineLevel="0" collapsed="false">
      <c r="B23" s="375" t="s">
        <v>842</v>
      </c>
      <c r="C23" s="376" t="str">
        <f aca="false">IFERROR(IF(B$18='8.2 Lookups&amp;Forumlae2'!B$57,'8.1 Lookups&amp;Formulae1'!F390,'8.1 Lookups&amp;Formulae1'!$F453),"")</f>
        <v/>
      </c>
      <c r="D23" s="376" t="str">
        <f aca="false">IFERROR(IF(B$18='8.2 Lookups&amp;Forumlae2'!B$57,'8.1 Lookups&amp;Formulae1'!F400,'8.1 Lookups&amp;Formulae1'!$F463),"")</f>
        <v/>
      </c>
      <c r="E23" s="376" t="str">
        <f aca="false">IFERROR(D23-C23,"")</f>
        <v/>
      </c>
      <c r="F23" s="347"/>
      <c r="G23" s="347"/>
      <c r="H23" s="347"/>
      <c r="I23" s="347"/>
      <c r="J23" s="347"/>
      <c r="K23" s="347"/>
      <c r="L23" s="347"/>
      <c r="M23" s="347"/>
      <c r="N23" s="348"/>
    </row>
    <row r="24" customFormat="false" ht="24.75" hidden="false" customHeight="true" outlineLevel="0" collapsed="false">
      <c r="B24" s="375" t="s">
        <v>843</v>
      </c>
      <c r="C24" s="376" t="str">
        <f aca="false">IFERROR(IF(B$18='8.2 Lookups&amp;Forumlae2'!B$57,'8.1 Lookups&amp;Formulae1'!F391,'8.1 Lookups&amp;Formulae1'!$F454),"")</f>
        <v/>
      </c>
      <c r="D24" s="376" t="str">
        <f aca="false">IFERROR(IF(B$18='8.2 Lookups&amp;Forumlae2'!B$57,'8.1 Lookups&amp;Formulae1'!F401,'8.1 Lookups&amp;Formulae1'!$F464),"")</f>
        <v/>
      </c>
      <c r="E24" s="376" t="str">
        <f aca="false">IFERROR(D24-C24,"")</f>
        <v/>
      </c>
      <c r="F24" s="347"/>
      <c r="G24" s="347"/>
      <c r="H24" s="347"/>
      <c r="I24" s="347"/>
      <c r="J24" s="348"/>
    </row>
    <row r="25" customFormat="false" ht="24.75" hidden="false" customHeight="true" outlineLevel="0" collapsed="false">
      <c r="B25" s="375" t="s">
        <v>844</v>
      </c>
      <c r="C25" s="376" t="str">
        <f aca="false">IFERROR(IF(B$18='8.2 Lookups&amp;Forumlae2'!B$57,'8.1 Lookups&amp;Formulae1'!F392,'8.1 Lookups&amp;Formulae1'!$F455),"")</f>
        <v/>
      </c>
      <c r="D25" s="376" t="str">
        <f aca="false">IFERROR(IF(B$18='8.2 Lookups&amp;Forumlae2'!B$57,'8.1 Lookups&amp;Formulae1'!F402,'8.1 Lookups&amp;Formulae1'!$F465),"")</f>
        <v/>
      </c>
      <c r="E25" s="376" t="str">
        <f aca="false">IFERROR(D25-C25,"")</f>
        <v/>
      </c>
      <c r="F25" s="347"/>
      <c r="G25" s="347"/>
      <c r="H25" s="347"/>
      <c r="I25" s="347"/>
      <c r="J25" s="348"/>
    </row>
    <row r="26" customFormat="false" ht="24.75" hidden="false" customHeight="true" outlineLevel="0" collapsed="false">
      <c r="B26" s="375" t="s">
        <v>845</v>
      </c>
      <c r="C26" s="376" t="str">
        <f aca="false">IFERROR(IF(B$18='8.2 Lookups&amp;Forumlae2'!B$57,'8.1 Lookups&amp;Formulae1'!F393,'8.1 Lookups&amp;Formulae1'!$F456),"")</f>
        <v/>
      </c>
      <c r="D26" s="376" t="str">
        <f aca="false">IFERROR(IF(B$18='8.2 Lookups&amp;Forumlae2'!B$57,'8.1 Lookups&amp;Formulae1'!F403,'8.1 Lookups&amp;Formulae1'!$F466),"")</f>
        <v/>
      </c>
      <c r="E26" s="376" t="str">
        <f aca="false">IFERROR(D26-C26,"")</f>
        <v/>
      </c>
      <c r="F26" s="347"/>
      <c r="G26" s="347"/>
      <c r="H26" s="347"/>
      <c r="I26" s="347"/>
      <c r="J26" s="348"/>
    </row>
    <row r="27" customFormat="false" ht="18.75" hidden="false" customHeight="true" outlineLevel="0" collapsed="false">
      <c r="B27" s="377"/>
      <c r="C27" s="378"/>
      <c r="D27" s="378"/>
      <c r="E27" s="378"/>
      <c r="F27" s="347"/>
      <c r="G27" s="347"/>
      <c r="H27" s="347"/>
      <c r="I27" s="347"/>
      <c r="J27" s="348"/>
    </row>
    <row r="28" customFormat="false" ht="18.75" hidden="false" customHeight="true" outlineLevel="0" collapsed="false">
      <c r="B28" s="379" t="s">
        <v>846</v>
      </c>
      <c r="C28" s="380" t="str">
        <f aca="false">IFERROR(IF('1. Summary of Scheme'!$D$22="Street Check",'8.1 Lookups&amp;Formulae1'!$F$394,'8.1 Lookups&amp;Formulae1'!$F$457),"")</f>
        <v/>
      </c>
      <c r="D28" s="380" t="str">
        <f aca="false">IFERROR(IF('1. Summary of Scheme'!$D$22="Street Check",'8.1 Lookups&amp;Formulae1'!$F$404,'8.1 Lookups&amp;Formulae1'!$F$467),"")</f>
        <v/>
      </c>
      <c r="E28" s="380" t="str">
        <f aca="false">IFERROR(D28-C28,"")</f>
        <v/>
      </c>
      <c r="F28" s="347"/>
      <c r="G28" s="347"/>
      <c r="H28" s="347"/>
      <c r="I28" s="347"/>
      <c r="J28" s="348"/>
    </row>
    <row r="29" customFormat="false" ht="18.75" hidden="false" customHeight="true" outlineLevel="0" collapsed="false">
      <c r="F29" s="347"/>
      <c r="G29" s="347"/>
      <c r="H29" s="347"/>
      <c r="I29" s="347"/>
      <c r="J29" s="348"/>
    </row>
    <row r="30" customFormat="false" ht="18.75" hidden="false" customHeight="true" outlineLevel="0" collapsed="false">
      <c r="F30" s="347"/>
      <c r="G30" s="347"/>
      <c r="H30" s="347"/>
      <c r="I30" s="347"/>
      <c r="J30" s="348"/>
    </row>
    <row r="31" customFormat="false" ht="21" hidden="false" customHeight="true" outlineLevel="0" collapsed="false">
      <c r="B31" s="347"/>
      <c r="C31" s="347"/>
      <c r="D31" s="347"/>
      <c r="E31" s="347"/>
      <c r="F31" s="347"/>
    </row>
    <row r="32" customFormat="false" ht="18.75" hidden="true" customHeight="true" outlineLevel="0" collapsed="false">
      <c r="B32" s="347"/>
      <c r="C32" s="347"/>
      <c r="D32" s="347"/>
      <c r="E32" s="347"/>
      <c r="F32" s="347"/>
      <c r="G32" s="347"/>
      <c r="H32" s="347"/>
      <c r="I32" s="347"/>
      <c r="J32" s="347"/>
      <c r="K32" s="347"/>
      <c r="L32" s="347"/>
      <c r="M32" s="347"/>
      <c r="N32" s="348"/>
    </row>
    <row r="33" customFormat="false" ht="30" hidden="true" customHeight="true" outlineLevel="0" collapsed="false">
      <c r="J33" s="347"/>
      <c r="K33" s="347"/>
      <c r="L33" s="347"/>
      <c r="M33" s="348"/>
    </row>
    <row r="34" customFormat="false" ht="15" hidden="true" customHeight="false" outlineLevel="0" collapsed="false"/>
  </sheetData>
  <sheetProtection algorithmName="SHA-512" hashValue="xN4Y7f3rdLWNZInwD/pnW/qs2WFTme2Mm+7NHJi8wBIYLRNzhInkTHfXbDaor3+ULhjXfGesM/ydTl1RIRu9sw==" saltValue="WQGlHzP+TshzylvJXN19qw==" spinCount="100000" sheet="true"/>
  <mergeCells count="17">
    <mergeCell ref="C2:F2"/>
    <mergeCell ref="C4:F4"/>
    <mergeCell ref="E6:F6"/>
    <mergeCell ref="G6:I6"/>
    <mergeCell ref="E7:F7"/>
    <mergeCell ref="G7:I15"/>
    <mergeCell ref="E8:F8"/>
    <mergeCell ref="E9:F9"/>
    <mergeCell ref="E10:F10"/>
    <mergeCell ref="E11:F11"/>
    <mergeCell ref="E12:F12"/>
    <mergeCell ref="E13:F13"/>
    <mergeCell ref="E14:F14"/>
    <mergeCell ref="E15:F15"/>
    <mergeCell ref="C19:C20"/>
    <mergeCell ref="D19:D20"/>
    <mergeCell ref="E19:E20"/>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colBreaks count="1" manualBreakCount="1">
    <brk id="10" man="true" max="65535" min="0"/>
  </colBreaks>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B1:AB158"/>
  <sheetViews>
    <sheetView showFormulas="false" showGridLines="true" showRowColHeaders="true" showZeros="true" rightToLeft="false" tabSelected="false" showOutlineSymbols="true" defaultGridColor="true" view="normal" topLeftCell="A135" colorId="64" zoomScale="85" zoomScaleNormal="85" zoomScalePageLayoutView="100" workbookViewId="0">
      <selection pane="topLeft" activeCell="B81" activeCellId="0" sqref="B81"/>
    </sheetView>
  </sheetViews>
  <sheetFormatPr defaultColWidth="9.14453125" defaultRowHeight="14.25" zeroHeight="true" outlineLevelRow="0" outlineLevelCol="0"/>
  <cols>
    <col collapsed="false" customWidth="true" hidden="false" outlineLevel="0" max="1" min="1" style="346" width="9.43"/>
    <col collapsed="false" customWidth="true" hidden="false" outlineLevel="0" max="2" min="2" style="346" width="41.43"/>
    <col collapsed="false" customWidth="true" hidden="false" outlineLevel="0" max="3" min="3" style="346" width="20.57"/>
    <col collapsed="false" customWidth="true" hidden="false" outlineLevel="0" max="4" min="4" style="346" width="19.57"/>
    <col collapsed="false" customWidth="true" hidden="false" outlineLevel="0" max="5" min="5" style="346" width="19"/>
    <col collapsed="false" customWidth="true" hidden="false" outlineLevel="0" max="6" min="6" style="346" width="21.28"/>
    <col collapsed="false" customWidth="true" hidden="false" outlineLevel="0" max="7" min="7" style="346" width="21.57"/>
    <col collapsed="false" customWidth="true" hidden="false" outlineLevel="0" max="9" min="8" style="346" width="20.57"/>
    <col collapsed="false" customWidth="true" hidden="false" outlineLevel="0" max="10" min="10" style="346" width="29"/>
    <col collapsed="false" customWidth="true" hidden="false" outlineLevel="0" max="11" min="11" style="346" width="5"/>
    <col collapsed="false" customWidth="true" hidden="true" outlineLevel="0" max="12" min="12" style="346" width="41.57"/>
    <col collapsed="false" customWidth="true" hidden="true" outlineLevel="0" max="13" min="13" style="346" width="14.57"/>
    <col collapsed="false" customWidth="true" hidden="true" outlineLevel="0" max="14" min="14" style="346" width="18"/>
    <col collapsed="false" customWidth="true" hidden="true" outlineLevel="0" max="15" min="15" style="346" width="9.43"/>
    <col collapsed="false" customWidth="false" hidden="true" outlineLevel="0" max="1024" min="16" style="346" width="9.14"/>
  </cols>
  <sheetData>
    <row r="1" customFormat="false" ht="7.5" hidden="false" customHeight="true" outlineLevel="0" collapsed="false">
      <c r="B1" s="347"/>
      <c r="L1" s="348"/>
      <c r="N1" s="348"/>
    </row>
    <row r="2" customFormat="false" ht="44.25" hidden="false" customHeight="true" outlineLevel="0" collapsed="false">
      <c r="B2" s="347"/>
      <c r="C2" s="349" t="s">
        <v>0</v>
      </c>
      <c r="D2" s="349"/>
      <c r="E2" s="349"/>
      <c r="F2" s="349"/>
      <c r="G2" s="349"/>
      <c r="H2" s="346" t="s">
        <v>2</v>
      </c>
      <c r="I2" s="346" t="s">
        <v>2</v>
      </c>
      <c r="L2" s="348"/>
      <c r="N2" s="348"/>
      <c r="AB2" s="346" t="s">
        <v>2</v>
      </c>
    </row>
    <row r="3" customFormat="false" ht="9.75" hidden="false" customHeight="true" outlineLevel="0" collapsed="false">
      <c r="B3" s="347"/>
      <c r="C3" s="350"/>
      <c r="D3" s="350"/>
      <c r="E3" s="350"/>
      <c r="F3" s="350"/>
      <c r="G3" s="350"/>
      <c r="L3" s="348"/>
      <c r="N3" s="348"/>
    </row>
    <row r="4" customFormat="false" ht="30" hidden="false" customHeight="true" outlineLevel="0" collapsed="false">
      <c r="B4" s="347" t="s">
        <v>2</v>
      </c>
      <c r="C4" s="349" t="s">
        <v>824</v>
      </c>
      <c r="D4" s="349"/>
      <c r="E4" s="349"/>
      <c r="F4" s="349"/>
      <c r="G4" s="349"/>
      <c r="L4" s="348"/>
      <c r="N4" s="348"/>
    </row>
    <row r="5" customFormat="false" ht="30" hidden="false" customHeight="true" outlineLevel="0" collapsed="false">
      <c r="B5" s="347"/>
      <c r="C5" s="347"/>
      <c r="D5" s="347"/>
      <c r="E5" s="347"/>
      <c r="F5" s="347"/>
      <c r="G5" s="347"/>
      <c r="H5" s="347"/>
      <c r="L5" s="348"/>
      <c r="N5" s="348"/>
    </row>
    <row r="6" customFormat="false" ht="30" hidden="false" customHeight="true" outlineLevel="0" collapsed="false">
      <c r="B6" s="347"/>
      <c r="C6" s="347"/>
      <c r="D6" s="347"/>
      <c r="E6" s="347"/>
      <c r="F6" s="347"/>
      <c r="G6" s="347"/>
      <c r="H6" s="347"/>
      <c r="L6" s="348"/>
      <c r="N6" s="348"/>
    </row>
    <row r="7" customFormat="false" ht="30" hidden="false" customHeight="true" outlineLevel="0" collapsed="false">
      <c r="B7" s="381" t="s">
        <v>847</v>
      </c>
      <c r="C7" s="381"/>
      <c r="D7" s="381"/>
      <c r="E7" s="381"/>
      <c r="F7" s="381"/>
      <c r="G7" s="381"/>
      <c r="H7" s="381"/>
      <c r="I7" s="381"/>
      <c r="J7" s="381"/>
      <c r="L7" s="348"/>
      <c r="N7" s="348"/>
    </row>
    <row r="8" customFormat="false" ht="30" hidden="false" customHeight="true" outlineLevel="0" collapsed="false">
      <c r="B8" s="347"/>
      <c r="C8" s="347"/>
      <c r="D8" s="347"/>
      <c r="E8" s="347"/>
      <c r="F8" s="347"/>
      <c r="G8" s="347"/>
      <c r="H8" s="347"/>
      <c r="L8" s="348"/>
      <c r="N8" s="348"/>
    </row>
    <row r="9" customFormat="false" ht="30" hidden="false" customHeight="true" outlineLevel="0" collapsed="false">
      <c r="B9" s="382"/>
      <c r="C9" s="382"/>
      <c r="D9" s="382"/>
      <c r="E9" s="382"/>
      <c r="F9" s="382" t="s">
        <v>59</v>
      </c>
      <c r="G9" s="382"/>
      <c r="H9" s="382"/>
      <c r="I9" s="382"/>
      <c r="J9" s="382"/>
      <c r="L9" s="348"/>
      <c r="N9" s="348"/>
    </row>
    <row r="10" customFormat="false" ht="30" hidden="false" customHeight="true" outlineLevel="0" collapsed="false">
      <c r="B10" s="383" t="s">
        <v>41</v>
      </c>
      <c r="C10" s="384" t="n">
        <f aca="false">'1. Summary of Scheme'!$C$8</f>
        <v>0</v>
      </c>
      <c r="D10" s="384"/>
      <c r="E10" s="384"/>
      <c r="F10" s="385" t="s">
        <v>848</v>
      </c>
      <c r="G10" s="385"/>
      <c r="H10" s="385"/>
      <c r="I10" s="385"/>
      <c r="J10" s="385"/>
      <c r="L10" s="348"/>
      <c r="N10" s="348"/>
    </row>
    <row r="11" customFormat="false" ht="30" hidden="false" customHeight="true" outlineLevel="0" collapsed="false">
      <c r="B11" s="383"/>
      <c r="C11" s="384"/>
      <c r="D11" s="384"/>
      <c r="E11" s="384"/>
      <c r="F11" s="385"/>
      <c r="G11" s="385"/>
      <c r="H11" s="385"/>
      <c r="I11" s="385"/>
      <c r="J11" s="385"/>
      <c r="L11" s="348"/>
      <c r="N11" s="348"/>
    </row>
    <row r="12" customFormat="false" ht="30" hidden="false" customHeight="true" outlineLevel="0" collapsed="false">
      <c r="B12" s="386" t="s">
        <v>40</v>
      </c>
      <c r="C12" s="387" t="n">
        <f aca="false">'1. Summary of Scheme'!$C$7</f>
        <v>0</v>
      </c>
      <c r="D12" s="387"/>
      <c r="E12" s="387"/>
      <c r="F12" s="385"/>
      <c r="G12" s="385"/>
      <c r="H12" s="385"/>
      <c r="I12" s="385"/>
      <c r="J12" s="385"/>
      <c r="L12" s="348"/>
      <c r="N12" s="348"/>
    </row>
    <row r="13" customFormat="false" ht="30" hidden="false" customHeight="true" outlineLevel="0" collapsed="false">
      <c r="B13" s="386"/>
      <c r="C13" s="387"/>
      <c r="D13" s="387"/>
      <c r="E13" s="387"/>
      <c r="F13" s="385"/>
      <c r="G13" s="385"/>
      <c r="H13" s="385"/>
      <c r="I13" s="385"/>
      <c r="J13" s="385"/>
      <c r="L13" s="348"/>
      <c r="N13" s="348"/>
    </row>
    <row r="14" customFormat="false" ht="30" hidden="false" customHeight="true" outlineLevel="0" collapsed="false">
      <c r="B14" s="388" t="s">
        <v>849</v>
      </c>
      <c r="C14" s="389" t="n">
        <f aca="false">'1. Summary of Scheme'!$C$11</f>
        <v>0</v>
      </c>
      <c r="D14" s="389"/>
      <c r="E14" s="389"/>
      <c r="F14" s="385"/>
      <c r="G14" s="385"/>
      <c r="H14" s="385"/>
      <c r="I14" s="385"/>
      <c r="J14" s="385"/>
      <c r="L14" s="348"/>
      <c r="N14" s="348"/>
    </row>
    <row r="15" customFormat="false" ht="30" hidden="false" customHeight="true" outlineLevel="0" collapsed="false">
      <c r="B15" s="388"/>
      <c r="C15" s="389"/>
      <c r="D15" s="389"/>
      <c r="E15" s="389"/>
      <c r="F15" s="385"/>
      <c r="G15" s="385"/>
      <c r="H15" s="385"/>
      <c r="I15" s="385"/>
      <c r="J15" s="385"/>
      <c r="L15" s="348"/>
      <c r="N15" s="348"/>
    </row>
    <row r="16" customFormat="false" ht="30" hidden="false" customHeight="true" outlineLevel="0" collapsed="false">
      <c r="B16" s="388" t="s">
        <v>48</v>
      </c>
      <c r="C16" s="389" t="n">
        <f aca="false">'1. Summary of Scheme'!$C$15</f>
        <v>0</v>
      </c>
      <c r="D16" s="389"/>
      <c r="E16" s="389"/>
      <c r="F16" s="385"/>
      <c r="G16" s="385"/>
      <c r="H16" s="385"/>
      <c r="I16" s="385"/>
      <c r="J16" s="385"/>
      <c r="L16" s="348"/>
      <c r="N16" s="348"/>
    </row>
    <row r="17" customFormat="false" ht="30" hidden="false" customHeight="true" outlineLevel="0" collapsed="false">
      <c r="B17" s="388"/>
      <c r="C17" s="389"/>
      <c r="D17" s="389"/>
      <c r="E17" s="389"/>
      <c r="F17" s="385"/>
      <c r="G17" s="385"/>
      <c r="H17" s="385"/>
      <c r="I17" s="385"/>
      <c r="J17" s="385"/>
      <c r="L17" s="348"/>
      <c r="N17" s="348"/>
    </row>
    <row r="18" customFormat="false" ht="30" hidden="false" customHeight="true" outlineLevel="0" collapsed="false">
      <c r="B18" s="388" t="s">
        <v>51</v>
      </c>
      <c r="C18" s="390" t="n">
        <f aca="false">'1. Summary of Scheme'!$C$18</f>
        <v>0</v>
      </c>
      <c r="D18" s="390"/>
      <c r="E18" s="390"/>
      <c r="F18" s="385"/>
      <c r="G18" s="385"/>
      <c r="H18" s="385"/>
      <c r="I18" s="385"/>
      <c r="J18" s="385"/>
      <c r="L18" s="348"/>
      <c r="N18" s="348"/>
    </row>
    <row r="19" customFormat="false" ht="30" hidden="false" customHeight="true" outlineLevel="0" collapsed="false">
      <c r="B19" s="388"/>
      <c r="C19" s="390"/>
      <c r="D19" s="390"/>
      <c r="E19" s="390"/>
      <c r="F19" s="385"/>
      <c r="G19" s="385"/>
      <c r="H19" s="385"/>
      <c r="I19" s="385"/>
      <c r="J19" s="385"/>
      <c r="L19" s="348"/>
      <c r="N19" s="348"/>
    </row>
    <row r="20" customFormat="false" ht="30" hidden="false" customHeight="true" outlineLevel="0" collapsed="false">
      <c r="B20" s="347"/>
      <c r="C20" s="347"/>
      <c r="D20" s="347"/>
      <c r="E20" s="347"/>
      <c r="F20" s="347"/>
      <c r="G20" s="347"/>
      <c r="H20" s="347"/>
      <c r="I20" s="347"/>
      <c r="J20" s="347"/>
      <c r="K20" s="347"/>
      <c r="L20" s="347"/>
      <c r="M20" s="347"/>
      <c r="N20" s="348"/>
    </row>
    <row r="21" customFormat="false" ht="30" hidden="false" customHeight="true" outlineLevel="0" collapsed="false">
      <c r="B21" s="347"/>
      <c r="C21" s="347"/>
      <c r="D21" s="347"/>
      <c r="E21" s="347"/>
      <c r="F21" s="347"/>
      <c r="G21" s="347"/>
      <c r="H21" s="347"/>
      <c r="I21" s="347"/>
      <c r="J21" s="347"/>
      <c r="K21" s="347"/>
      <c r="L21" s="347"/>
      <c r="M21" s="347"/>
      <c r="N21" s="348"/>
    </row>
    <row r="22" customFormat="false" ht="30" hidden="false" customHeight="true" outlineLevel="0" collapsed="false">
      <c r="B22" s="381" t="s">
        <v>850</v>
      </c>
      <c r="C22" s="381"/>
      <c r="D22" s="381"/>
      <c r="E22" s="381"/>
      <c r="F22" s="381"/>
      <c r="G22" s="381"/>
      <c r="H22" s="381"/>
      <c r="I22" s="381"/>
      <c r="J22" s="381"/>
      <c r="K22" s="347"/>
      <c r="L22" s="347"/>
      <c r="M22" s="347"/>
      <c r="N22" s="348"/>
    </row>
    <row r="23" customFormat="false" ht="30" hidden="false" customHeight="true" outlineLevel="0" collapsed="false">
      <c r="B23" s="347"/>
      <c r="C23" s="347"/>
      <c r="D23" s="347"/>
      <c r="E23" s="347"/>
      <c r="F23" s="347"/>
      <c r="G23" s="347"/>
      <c r="H23" s="347"/>
      <c r="I23" s="347"/>
      <c r="J23" s="347"/>
      <c r="K23" s="347"/>
      <c r="L23" s="347"/>
      <c r="M23" s="347"/>
      <c r="N23" s="348"/>
    </row>
    <row r="24" customFormat="false" ht="30" hidden="false" customHeight="true" outlineLevel="0" collapsed="false">
      <c r="B24" s="354" t="s">
        <v>851</v>
      </c>
      <c r="C24" s="391" t="s">
        <v>852</v>
      </c>
      <c r="D24" s="391" t="s">
        <v>853</v>
      </c>
      <c r="E24" s="391" t="s">
        <v>854</v>
      </c>
      <c r="F24" s="391" t="s">
        <v>855</v>
      </c>
      <c r="G24" s="391" t="s">
        <v>856</v>
      </c>
      <c r="I24" s="347"/>
      <c r="J24" s="347"/>
      <c r="K24" s="347"/>
      <c r="L24" s="347"/>
      <c r="M24" s="347"/>
      <c r="N24" s="348"/>
    </row>
    <row r="25" customFormat="false" ht="30" hidden="false" customHeight="true" outlineLevel="0" collapsed="false">
      <c r="B25" s="354"/>
      <c r="C25" s="357" t="n">
        <f aca="false">COUNTIF('2.2 Policy Conflict Log'!$H$8:$H$42,"Existing")</f>
        <v>0</v>
      </c>
      <c r="D25" s="357" t="n">
        <f aca="false">COUNTIF('2.2 Policy Conflict Log'!$H$8:$H$42,"Design")</f>
        <v>0</v>
      </c>
      <c r="E25" s="357" t="n">
        <f aca="false">COUNTIF('2.2 Policy Conflict Log'!$K$8:$K$42,"Yes")</f>
        <v>0</v>
      </c>
      <c r="F25" s="357" t="n">
        <f aca="false">COUNTIF('2.2 Policy Conflict Log'!$H$8:$H$42, "Design")</f>
        <v>0</v>
      </c>
      <c r="G25" s="392" t="n">
        <f aca="false">SUM(F25)+(C25-E25)</f>
        <v>0</v>
      </c>
      <c r="I25" s="347"/>
      <c r="J25" s="347"/>
      <c r="K25" s="347"/>
      <c r="L25" s="347"/>
      <c r="M25" s="347"/>
      <c r="N25" s="348"/>
    </row>
    <row r="26" customFormat="false" ht="30" hidden="false" customHeight="true" outlineLevel="0" collapsed="false">
      <c r="B26" s="347"/>
      <c r="C26" s="347"/>
      <c r="D26" s="347"/>
      <c r="E26" s="347"/>
      <c r="F26" s="347"/>
      <c r="G26" s="347"/>
      <c r="H26" s="347"/>
      <c r="I26" s="347"/>
      <c r="J26" s="347"/>
      <c r="K26" s="347"/>
      <c r="L26" s="347"/>
      <c r="M26" s="347"/>
      <c r="N26" s="348"/>
    </row>
    <row r="27" customFormat="false" ht="30" hidden="false" customHeight="true" outlineLevel="0" collapsed="false">
      <c r="B27" s="381" t="s">
        <v>857</v>
      </c>
      <c r="C27" s="381"/>
      <c r="D27" s="381"/>
      <c r="E27" s="381"/>
      <c r="F27" s="381"/>
      <c r="G27" s="381"/>
      <c r="H27" s="381"/>
      <c r="I27" s="381"/>
      <c r="J27" s="381"/>
      <c r="K27" s="347"/>
      <c r="L27" s="347"/>
      <c r="M27" s="347"/>
      <c r="N27" s="348"/>
    </row>
    <row r="28" customFormat="false" ht="30" hidden="false" customHeight="true" outlineLevel="0" collapsed="false">
      <c r="B28" s="347"/>
      <c r="C28" s="347"/>
      <c r="D28" s="347"/>
      <c r="E28" s="347"/>
      <c r="F28" s="347"/>
      <c r="G28" s="347"/>
      <c r="H28" s="347"/>
      <c r="I28" s="347"/>
      <c r="J28" s="347"/>
      <c r="K28" s="347"/>
      <c r="L28" s="347"/>
      <c r="M28" s="347"/>
      <c r="N28" s="348"/>
    </row>
    <row r="29" customFormat="false" ht="30" hidden="false" customHeight="true" outlineLevel="0" collapsed="false">
      <c r="B29" s="354" t="s">
        <v>832</v>
      </c>
      <c r="C29" s="391" t="s">
        <v>852</v>
      </c>
      <c r="D29" s="391" t="s">
        <v>853</v>
      </c>
      <c r="E29" s="391" t="s">
        <v>854</v>
      </c>
      <c r="F29" s="391" t="s">
        <v>855</v>
      </c>
      <c r="G29" s="391" t="s">
        <v>856</v>
      </c>
      <c r="I29" s="347"/>
      <c r="J29" s="347"/>
      <c r="K29" s="347"/>
      <c r="L29" s="347"/>
      <c r="M29" s="347"/>
      <c r="N29" s="348"/>
    </row>
    <row r="30" customFormat="false" ht="30" hidden="false" customHeight="true" outlineLevel="0" collapsed="false">
      <c r="B30" s="354"/>
      <c r="C30" s="357" t="n">
        <f aca="false">COUNTIF('3.2 Critical Issues Log'!$H$8:$H$42,"Existing")</f>
        <v>0</v>
      </c>
      <c r="D30" s="357" t="n">
        <f aca="false">COUNTIF('3.2 Critical Issues Log'!$H$8:$H$42,"Design")</f>
        <v>0</v>
      </c>
      <c r="E30" s="357" t="n">
        <f aca="false">COUNTIF('3.2 Critical Issues Log'!$K$8:$K$42,"Yes")</f>
        <v>0</v>
      </c>
      <c r="F30" s="357" t="n">
        <f aca="false">COUNTIF('3.2 Critical Issues Log'!$H$8:$H$42, "Design")</f>
        <v>0</v>
      </c>
      <c r="G30" s="392" t="n">
        <f aca="false">SUM(F30)+(C30-E30)</f>
        <v>0</v>
      </c>
      <c r="I30" s="347"/>
      <c r="J30" s="347"/>
      <c r="K30" s="347"/>
      <c r="L30" s="347"/>
      <c r="M30" s="348"/>
    </row>
    <row r="31" customFormat="false" ht="30" hidden="false" customHeight="true" outlineLevel="0" collapsed="false">
      <c r="B31" s="347"/>
      <c r="C31" s="347"/>
      <c r="D31" s="347"/>
      <c r="E31" s="347"/>
      <c r="F31" s="347"/>
      <c r="G31" s="347"/>
      <c r="H31" s="347"/>
      <c r="I31" s="347"/>
      <c r="J31" s="347"/>
      <c r="K31" s="347"/>
      <c r="L31" s="347"/>
      <c r="M31" s="347"/>
      <c r="N31" s="348"/>
    </row>
    <row r="32" customFormat="false" ht="30" hidden="false" customHeight="true" outlineLevel="0" collapsed="false">
      <c r="B32" s="381" t="s">
        <v>858</v>
      </c>
      <c r="C32" s="381"/>
      <c r="D32" s="381"/>
      <c r="E32" s="381"/>
      <c r="F32" s="381"/>
      <c r="G32" s="381"/>
      <c r="H32" s="381"/>
      <c r="I32" s="381"/>
      <c r="J32" s="381"/>
      <c r="K32" s="347"/>
      <c r="L32" s="347"/>
      <c r="M32" s="347"/>
      <c r="N32" s="348"/>
    </row>
    <row r="33" customFormat="false" ht="20.25" hidden="false" customHeight="true" outlineLevel="0" collapsed="false">
      <c r="B33" s="347"/>
      <c r="C33" s="347"/>
      <c r="D33" s="347"/>
      <c r="E33" s="347"/>
      <c r="F33" s="347"/>
      <c r="G33" s="347"/>
      <c r="H33" s="347"/>
      <c r="I33" s="347"/>
      <c r="J33" s="347"/>
      <c r="K33" s="347"/>
      <c r="L33" s="347"/>
      <c r="M33" s="347"/>
      <c r="N33" s="348"/>
    </row>
    <row r="34" customFormat="false" ht="30" hidden="false" customHeight="true" outlineLevel="0" collapsed="false">
      <c r="B34" s="393" t="s">
        <v>859</v>
      </c>
      <c r="C34" s="370"/>
      <c r="D34" s="370"/>
      <c r="E34" s="371"/>
      <c r="F34" s="347"/>
      <c r="G34" s="347"/>
      <c r="H34" s="347"/>
      <c r="I34" s="347"/>
      <c r="J34" s="347"/>
      <c r="K34" s="348"/>
    </row>
    <row r="35" customFormat="false" ht="11.25" hidden="false" customHeight="true" outlineLevel="0" collapsed="false">
      <c r="F35" s="347"/>
      <c r="G35" s="347"/>
      <c r="H35" s="347"/>
      <c r="I35" s="347"/>
      <c r="J35" s="347"/>
      <c r="K35" s="348"/>
    </row>
    <row r="36" customFormat="false" ht="18.75" hidden="false" customHeight="true" outlineLevel="0" collapsed="false">
      <c r="B36" s="393"/>
      <c r="C36" s="354" t="s">
        <v>837</v>
      </c>
      <c r="D36" s="354" t="s">
        <v>838</v>
      </c>
      <c r="E36" s="354" t="s">
        <v>833</v>
      </c>
      <c r="F36" s="347"/>
      <c r="G36" s="347"/>
      <c r="H36" s="347"/>
      <c r="I36" s="347"/>
      <c r="J36" s="347"/>
      <c r="K36" s="348"/>
    </row>
    <row r="37" customFormat="false" ht="18.75" hidden="false" customHeight="true" outlineLevel="0" collapsed="false">
      <c r="B37" s="394" t="s">
        <v>839</v>
      </c>
      <c r="C37" s="354"/>
      <c r="D37" s="354"/>
      <c r="E37" s="354"/>
      <c r="F37" s="347"/>
      <c r="G37" s="347"/>
      <c r="H37" s="347"/>
      <c r="I37" s="347"/>
      <c r="J37" s="347"/>
      <c r="K37" s="347"/>
      <c r="L37" s="347"/>
      <c r="M37" s="347"/>
      <c r="N37" s="347"/>
      <c r="O37" s="348"/>
    </row>
    <row r="38" customFormat="false" ht="22.5" hidden="false" customHeight="true" outlineLevel="0" collapsed="false">
      <c r="B38" s="395" t="s">
        <v>840</v>
      </c>
      <c r="C38" s="376" t="str">
        <f aca="false">IFERROR('8.1 Lookups&amp;Formulae1'!$F$388,"")</f>
        <v/>
      </c>
      <c r="D38" s="376" t="str">
        <f aca="false">IFERROR('8.1 Lookups&amp;Formulae1'!$F$398,"")</f>
        <v/>
      </c>
      <c r="E38" s="376" t="str">
        <f aca="false">IFERROR(D38-C38,"")</f>
        <v/>
      </c>
      <c r="F38" s="347"/>
      <c r="G38" s="347"/>
      <c r="H38" s="347"/>
      <c r="I38" s="347"/>
      <c r="J38" s="347"/>
      <c r="K38" s="347"/>
      <c r="L38" s="347"/>
      <c r="M38" s="347"/>
      <c r="N38" s="347"/>
      <c r="O38" s="348"/>
    </row>
    <row r="39" customFormat="false" ht="22.5" hidden="false" customHeight="true" outlineLevel="0" collapsed="false">
      <c r="B39" s="395" t="s">
        <v>841</v>
      </c>
      <c r="C39" s="376" t="str">
        <f aca="false">IFERROR('8.1 Lookups&amp;Formulae1'!$F$389,"")</f>
        <v/>
      </c>
      <c r="D39" s="396" t="str">
        <f aca="false">IFERROR('8.1 Lookups&amp;Formulae1'!$F$399,"")</f>
        <v/>
      </c>
      <c r="E39" s="376" t="str">
        <f aca="false">IFERROR(D39-C39,"")</f>
        <v/>
      </c>
      <c r="F39" s="347"/>
      <c r="G39" s="347"/>
      <c r="H39" s="347"/>
      <c r="I39" s="347"/>
      <c r="J39" s="347"/>
      <c r="K39" s="348"/>
    </row>
    <row r="40" customFormat="false" ht="22.5" hidden="false" customHeight="true" outlineLevel="0" collapsed="false">
      <c r="B40" s="395" t="s">
        <v>842</v>
      </c>
      <c r="C40" s="376" t="str">
        <f aca="false">IFERROR('8.1 Lookups&amp;Formulae1'!$F$390,"")</f>
        <v/>
      </c>
      <c r="D40" s="396" t="str">
        <f aca="false">IFERROR('8.1 Lookups&amp;Formulae1'!$F$400,"")</f>
        <v/>
      </c>
      <c r="E40" s="376" t="str">
        <f aca="false">IFERROR(D40-C40,"")</f>
        <v/>
      </c>
      <c r="F40" s="347"/>
      <c r="G40" s="347"/>
      <c r="H40" s="347"/>
      <c r="I40" s="347"/>
      <c r="J40" s="347"/>
      <c r="K40" s="348"/>
    </row>
    <row r="41" customFormat="false" ht="22.5" hidden="false" customHeight="true" outlineLevel="0" collapsed="false">
      <c r="B41" s="395" t="s">
        <v>843</v>
      </c>
      <c r="C41" s="376" t="str">
        <f aca="false">IFERROR('8.1 Lookups&amp;Formulae1'!$F$391,"")</f>
        <v/>
      </c>
      <c r="D41" s="396" t="str">
        <f aca="false">IFERROR('8.1 Lookups&amp;Formulae1'!$F$401,"")</f>
        <v/>
      </c>
      <c r="E41" s="376" t="str">
        <f aca="false">IFERROR(D41-C41,"")</f>
        <v/>
      </c>
      <c r="F41" s="347"/>
      <c r="G41" s="347"/>
      <c r="H41" s="347"/>
      <c r="I41" s="347"/>
      <c r="J41" s="347"/>
      <c r="K41" s="348"/>
    </row>
    <row r="42" customFormat="false" ht="22.5" hidden="false" customHeight="true" outlineLevel="0" collapsed="false">
      <c r="B42" s="395" t="s">
        <v>844</v>
      </c>
      <c r="C42" s="376" t="str">
        <f aca="false">IFERROR('8.1 Lookups&amp;Formulae1'!$F$392,"")</f>
        <v/>
      </c>
      <c r="D42" s="396" t="str">
        <f aca="false">IFERROR('8.1 Lookups&amp;Formulae1'!$F$402,"")</f>
        <v/>
      </c>
      <c r="E42" s="376" t="str">
        <f aca="false">IFERROR(D42-C42,"")</f>
        <v/>
      </c>
      <c r="F42" s="347"/>
      <c r="G42" s="347"/>
      <c r="H42" s="347"/>
      <c r="I42" s="347"/>
      <c r="J42" s="347"/>
      <c r="K42" s="348"/>
    </row>
    <row r="43" customFormat="false" ht="30" hidden="false" customHeight="true" outlineLevel="0" collapsed="false">
      <c r="B43" s="395" t="s">
        <v>845</v>
      </c>
      <c r="C43" s="376" t="str">
        <f aca="false">IFERROR('8.1 Lookups&amp;Formulae1'!$F$393,"")</f>
        <v/>
      </c>
      <c r="D43" s="396" t="str">
        <f aca="false">IFERROR('8.1 Lookups&amp;Formulae1'!$F$403,"")</f>
        <v/>
      </c>
      <c r="E43" s="376" t="str">
        <f aca="false">IFERROR(D43-C43,"")</f>
        <v/>
      </c>
      <c r="F43" s="347"/>
      <c r="G43" s="347"/>
      <c r="H43" s="347"/>
      <c r="I43" s="347"/>
      <c r="J43" s="347"/>
      <c r="K43" s="348"/>
    </row>
    <row r="44" customFormat="false" ht="25.5" hidden="false" customHeight="true" outlineLevel="0" collapsed="false">
      <c r="B44" s="377"/>
      <c r="C44" s="378"/>
      <c r="D44" s="378"/>
      <c r="E44" s="378"/>
      <c r="F44" s="347"/>
      <c r="G44" s="347"/>
      <c r="H44" s="347"/>
      <c r="I44" s="347"/>
      <c r="J44" s="347"/>
      <c r="K44" s="348"/>
    </row>
    <row r="45" customFormat="false" ht="33.75" hidden="false" customHeight="true" outlineLevel="0" collapsed="false">
      <c r="B45" s="397" t="s">
        <v>860</v>
      </c>
      <c r="C45" s="398" t="str">
        <f aca="false">IFERROR('8.1 Lookups&amp;Formulae1'!$F$394,"")</f>
        <v/>
      </c>
      <c r="D45" s="380" t="str">
        <f aca="false">IFERROR('8.1 Lookups&amp;Formulae1'!$F$404,"")</f>
        <v/>
      </c>
      <c r="E45" s="376" t="str">
        <f aca="false">IFERROR(D45-C45,"")</f>
        <v/>
      </c>
      <c r="F45" s="347"/>
      <c r="G45" s="347"/>
      <c r="H45" s="347"/>
      <c r="I45" s="347"/>
      <c r="J45" s="347"/>
      <c r="K45" s="348"/>
    </row>
    <row r="46" customFormat="false" ht="27" hidden="false" customHeight="true" outlineLevel="0" collapsed="false">
      <c r="F46" s="347"/>
      <c r="G46" s="347"/>
    </row>
    <row r="47" customFormat="false" ht="18.75" hidden="false" customHeight="true" outlineLevel="0" collapsed="false">
      <c r="F47" s="347"/>
      <c r="G47" s="347"/>
      <c r="H47" s="347"/>
      <c r="I47" s="347"/>
      <c r="J47" s="347"/>
      <c r="K47" s="347"/>
      <c r="L47" s="347"/>
      <c r="M47" s="347"/>
      <c r="N47" s="347"/>
      <c r="O47" s="348"/>
    </row>
    <row r="48" customFormat="false" ht="30" hidden="false" customHeight="true" outlineLevel="0" collapsed="false">
      <c r="K48" s="347"/>
      <c r="L48" s="347"/>
      <c r="M48" s="347"/>
      <c r="N48" s="348"/>
    </row>
    <row r="49" customFormat="false" ht="20.25" hidden="false" customHeight="true" outlineLevel="0" collapsed="false"/>
    <row r="50" customFormat="false" ht="24.75" hidden="false" customHeight="true" outlineLevel="0" collapsed="false">
      <c r="B50" s="393" t="s">
        <v>861</v>
      </c>
      <c r="C50" s="370"/>
      <c r="D50" s="370"/>
      <c r="E50" s="371"/>
    </row>
    <row r="51" customFormat="false" ht="14.25" hidden="false" customHeight="true" outlineLevel="0" collapsed="false"/>
    <row r="57" customFormat="false" ht="14.25" hidden="false" customHeight="true" outlineLevel="0" collapsed="false">
      <c r="B57" s="393"/>
      <c r="C57" s="399" t="s">
        <v>837</v>
      </c>
      <c r="D57" s="399" t="s">
        <v>838</v>
      </c>
      <c r="E57" s="399" t="s">
        <v>833</v>
      </c>
    </row>
    <row r="58" customFormat="false" ht="14.25" hidden="false" customHeight="true" outlineLevel="0" collapsed="false">
      <c r="B58" s="394" t="s">
        <v>90</v>
      </c>
      <c r="C58" s="399"/>
      <c r="D58" s="399"/>
      <c r="E58" s="399"/>
    </row>
    <row r="59" customFormat="false" ht="21" hidden="false" customHeight="true" outlineLevel="0" collapsed="false">
      <c r="B59" s="395" t="s">
        <v>862</v>
      </c>
      <c r="C59" s="376" t="str">
        <f aca="false">IFERROR('8.1 Lookups&amp;Formulae1'!$I$410,"")</f>
        <v/>
      </c>
      <c r="D59" s="376" t="str">
        <f aca="false">IFERROR('8.1 Lookups&amp;Formulae1'!$I$417,"")</f>
        <v/>
      </c>
      <c r="E59" s="376" t="str">
        <f aca="false">IFERROR(D59-C59,"")</f>
        <v/>
      </c>
    </row>
    <row r="60" customFormat="false" ht="21" hidden="false" customHeight="true" outlineLevel="0" collapsed="false">
      <c r="B60" s="395" t="s">
        <v>239</v>
      </c>
      <c r="C60" s="376" t="str">
        <f aca="false">IFERROR('8.1 Lookups&amp;Formulae1'!$I$411,"")</f>
        <v/>
      </c>
      <c r="D60" s="376" t="str">
        <f aca="false">IFERROR('8.1 Lookups&amp;Formulae1'!I418,"")</f>
        <v/>
      </c>
      <c r="E60" s="376" t="str">
        <f aca="false">IFERROR(D60-C60,"")</f>
        <v/>
      </c>
    </row>
    <row r="61" customFormat="false" ht="21" hidden="false" customHeight="true" outlineLevel="0" collapsed="false">
      <c r="B61" s="395" t="s">
        <v>115</v>
      </c>
      <c r="C61" s="376" t="str">
        <f aca="false">IFERROR('8.1 Lookups&amp;Formulae1'!$I$412,"")</f>
        <v/>
      </c>
      <c r="D61" s="376" t="str">
        <f aca="false">IFERROR('8.1 Lookups&amp;Formulae1'!I419,"")</f>
        <v/>
      </c>
      <c r="E61" s="376" t="str">
        <f aca="false">IFERROR(D61-C61,"")</f>
        <v/>
      </c>
    </row>
    <row r="62" customFormat="false" ht="14.25" hidden="false" customHeight="true" outlineLevel="0" collapsed="false">
      <c r="B62" s="377"/>
      <c r="C62" s="378"/>
      <c r="D62" s="378"/>
      <c r="E62" s="378"/>
    </row>
    <row r="63" customFormat="false" ht="18" hidden="false" customHeight="true" outlineLevel="0" collapsed="false">
      <c r="B63" s="397" t="s">
        <v>860</v>
      </c>
      <c r="C63" s="398" t="str">
        <f aca="false">IFERROR('8.1 Lookups&amp;Formulae1'!$I$413,"")</f>
        <v/>
      </c>
      <c r="D63" s="380" t="str">
        <f aca="false">IFERROR('8.1 Lookups&amp;Formulae1'!I420,"")</f>
        <v/>
      </c>
      <c r="E63" s="376" t="str">
        <f aca="false">IFERROR(D63-C63,"")</f>
        <v/>
      </c>
    </row>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30" hidden="false" customHeight="true" outlineLevel="0" collapsed="false">
      <c r="B72" s="393" t="s">
        <v>834</v>
      </c>
      <c r="C72" s="370"/>
      <c r="D72" s="370"/>
      <c r="E72" s="371"/>
    </row>
    <row r="73" customFormat="false" ht="14.25" hidden="false" customHeight="true" outlineLevel="0" collapsed="false"/>
    <row r="74" customFormat="false" ht="14.25" hidden="false" customHeight="true" outlineLevel="0" collapsed="false">
      <c r="B74" s="393"/>
      <c r="C74" s="399" t="s">
        <v>837</v>
      </c>
      <c r="D74" s="399" t="s">
        <v>838</v>
      </c>
      <c r="E74" s="399" t="s">
        <v>833</v>
      </c>
    </row>
    <row r="75" customFormat="false" ht="14.25" hidden="false" customHeight="true" outlineLevel="0" collapsed="false">
      <c r="B75" s="394" t="s">
        <v>839</v>
      </c>
      <c r="C75" s="399"/>
      <c r="D75" s="399"/>
      <c r="E75" s="399"/>
    </row>
    <row r="76" customFormat="false" ht="21.75" hidden="false" customHeight="true" outlineLevel="0" collapsed="false">
      <c r="B76" s="395" t="s">
        <v>863</v>
      </c>
      <c r="C76" s="376" t="str">
        <f aca="false">IFERROR('8.1 Lookups&amp;Formulae1'!$F$428,"")</f>
        <v/>
      </c>
      <c r="D76" s="376" t="str">
        <f aca="false">IFERROR('8.1 Lookups&amp;Formulae1'!$F$436,"")</f>
        <v/>
      </c>
      <c r="E76" s="376" t="str">
        <f aca="false">IFERROR(D76-C76,"")</f>
        <v/>
      </c>
    </row>
    <row r="77" customFormat="false" ht="21.75" hidden="false" customHeight="true" outlineLevel="0" collapsed="false">
      <c r="B77" s="395" t="s">
        <v>864</v>
      </c>
      <c r="C77" s="376" t="str">
        <f aca="false">IFERROR('8.1 Lookups&amp;Formulae1'!$F$429,"")</f>
        <v/>
      </c>
      <c r="D77" s="376" t="str">
        <f aca="false">IFERROR('8.1 Lookups&amp;Formulae1'!$F$437,"")</f>
        <v/>
      </c>
      <c r="E77" s="376" t="str">
        <f aca="false">IFERROR(D77-C77,"")</f>
        <v/>
      </c>
    </row>
    <row r="78" customFormat="false" ht="21.75" hidden="false" customHeight="true" outlineLevel="0" collapsed="false">
      <c r="B78" s="395" t="s">
        <v>865</v>
      </c>
      <c r="C78" s="376" t="str">
        <f aca="false">IFERROR('8.1 Lookups&amp;Formulae1'!$F$430,"")</f>
        <v/>
      </c>
      <c r="D78" s="376" t="str">
        <f aca="false">IFERROR('8.1 Lookups&amp;Formulae1'!$F$438,"")</f>
        <v/>
      </c>
      <c r="E78" s="376" t="str">
        <f aca="false">IFERROR(D78-C78,"")</f>
        <v/>
      </c>
    </row>
    <row r="79" customFormat="false" ht="21.75" hidden="false" customHeight="true" outlineLevel="0" collapsed="false">
      <c r="B79" s="395" t="s">
        <v>866</v>
      </c>
      <c r="C79" s="376" t="str">
        <f aca="false">IFERROR('8.1 Lookups&amp;Formulae1'!$F$431,"")</f>
        <v/>
      </c>
      <c r="D79" s="376" t="str">
        <f aca="false">IFERROR('8.1 Lookups&amp;Formulae1'!$F$439,"")</f>
        <v/>
      </c>
      <c r="E79" s="376" t="str">
        <f aca="false">IFERROR(D79-C79,"")</f>
        <v/>
      </c>
    </row>
    <row r="80" customFormat="false" ht="14.25" hidden="false" customHeight="true" outlineLevel="0" collapsed="false">
      <c r="B80" s="377"/>
      <c r="C80" s="378"/>
      <c r="D80" s="378"/>
      <c r="E80" s="378"/>
    </row>
    <row r="81" customFormat="false" ht="14.25" hidden="false" customHeight="true" outlineLevel="0" collapsed="false">
      <c r="B81" s="397" t="s">
        <v>867</v>
      </c>
      <c r="C81" s="398" t="str">
        <f aca="false">IFERROR('8.1 Lookups&amp;Formulae1'!$F$432,"")</f>
        <v/>
      </c>
      <c r="D81" s="380" t="str">
        <f aca="false">IFERROR('8.1 Lookups&amp;Formulae1'!$F$440,"")</f>
        <v/>
      </c>
      <c r="E81" s="376" t="str">
        <f aca="false">IFERROR(D81-C81,"")</f>
        <v/>
      </c>
    </row>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33.75" hidden="false" customHeight="true" outlineLevel="0" collapsed="false">
      <c r="B89" s="381" t="s">
        <v>868</v>
      </c>
      <c r="C89" s="381"/>
      <c r="D89" s="381"/>
      <c r="E89" s="381"/>
      <c r="F89" s="381"/>
      <c r="G89" s="381"/>
      <c r="H89" s="381"/>
      <c r="I89" s="381"/>
      <c r="J89" s="381"/>
    </row>
    <row r="90" customFormat="false" ht="14.25" hidden="false" customHeight="true" outlineLevel="0" collapsed="false"/>
    <row r="91" customFormat="false" ht="28.5" hidden="false" customHeight="true" outlineLevel="0" collapsed="false">
      <c r="B91" s="393" t="s">
        <v>869</v>
      </c>
      <c r="C91" s="370"/>
      <c r="D91" s="370"/>
      <c r="E91" s="371"/>
    </row>
    <row r="92" customFormat="false" ht="14.25" hidden="false" customHeight="true" outlineLevel="0" collapsed="false"/>
    <row r="93" customFormat="false" ht="29.25" hidden="false" customHeight="true" outlineLevel="0" collapsed="false">
      <c r="B93" s="400" t="s">
        <v>839</v>
      </c>
      <c r="C93" s="354" t="s">
        <v>837</v>
      </c>
      <c r="D93" s="354" t="s">
        <v>838</v>
      </c>
      <c r="E93" s="354" t="s">
        <v>833</v>
      </c>
    </row>
    <row r="94" customFormat="false" ht="29.25" hidden="false" customHeight="true" outlineLevel="0" collapsed="false">
      <c r="B94" s="400"/>
      <c r="C94" s="354"/>
      <c r="D94" s="354"/>
      <c r="E94" s="354"/>
    </row>
    <row r="95" customFormat="false" ht="29.25" hidden="false" customHeight="true" outlineLevel="0" collapsed="false">
      <c r="B95" s="395" t="s">
        <v>840</v>
      </c>
      <c r="C95" s="376" t="str">
        <f aca="false">IFERROR('8.1 Lookups&amp;Formulae1'!$F451,"")</f>
        <v/>
      </c>
      <c r="D95" s="376" t="str">
        <f aca="false">IFERROR('8.1 Lookups&amp;Formulae1'!$F461,"")</f>
        <v/>
      </c>
      <c r="E95" s="376" t="str">
        <f aca="false">IFERROR(D95-C95,"")</f>
        <v/>
      </c>
    </row>
    <row r="96" customFormat="false" ht="29.25" hidden="false" customHeight="true" outlineLevel="0" collapsed="false">
      <c r="B96" s="395" t="s">
        <v>841</v>
      </c>
      <c r="C96" s="376" t="str">
        <f aca="false">IFERROR('8.1 Lookups&amp;Formulae1'!$F452,"")</f>
        <v/>
      </c>
      <c r="D96" s="376" t="str">
        <f aca="false">IFERROR('8.1 Lookups&amp;Formulae1'!$F462,"")</f>
        <v/>
      </c>
      <c r="E96" s="376" t="str">
        <f aca="false">IFERROR(D96-C96,"")</f>
        <v/>
      </c>
    </row>
    <row r="97" customFormat="false" ht="29.25" hidden="false" customHeight="true" outlineLevel="0" collapsed="false">
      <c r="B97" s="395" t="s">
        <v>842</v>
      </c>
      <c r="C97" s="376" t="str">
        <f aca="false">IFERROR('8.1 Lookups&amp;Formulae1'!$F453,"")</f>
        <v/>
      </c>
      <c r="D97" s="376" t="str">
        <f aca="false">IFERROR('8.1 Lookups&amp;Formulae1'!$F463,"")</f>
        <v/>
      </c>
      <c r="E97" s="376" t="str">
        <f aca="false">IFERROR(D97-C97,"")</f>
        <v/>
      </c>
    </row>
    <row r="98" customFormat="false" ht="29.25" hidden="false" customHeight="true" outlineLevel="0" collapsed="false">
      <c r="B98" s="395" t="s">
        <v>843</v>
      </c>
      <c r="C98" s="376" t="str">
        <f aca="false">IFERROR('8.1 Lookups&amp;Formulae1'!$F454,"")</f>
        <v/>
      </c>
      <c r="D98" s="376" t="str">
        <f aca="false">IFERROR('8.1 Lookups&amp;Formulae1'!$F464,"")</f>
        <v/>
      </c>
      <c r="E98" s="376" t="str">
        <f aca="false">IFERROR(D98-C98,"")</f>
        <v/>
      </c>
    </row>
    <row r="99" customFormat="false" ht="29.25" hidden="false" customHeight="true" outlineLevel="0" collapsed="false">
      <c r="B99" s="395" t="s">
        <v>844</v>
      </c>
      <c r="C99" s="376" t="str">
        <f aca="false">IFERROR('8.1 Lookups&amp;Formulae1'!$F455,"")</f>
        <v/>
      </c>
      <c r="D99" s="376" t="str">
        <f aca="false">IFERROR('8.1 Lookups&amp;Formulae1'!$F465,"")</f>
        <v/>
      </c>
      <c r="E99" s="376" t="str">
        <f aca="false">IFERROR(D99-C99,"")</f>
        <v/>
      </c>
    </row>
    <row r="100" customFormat="false" ht="29.25" hidden="false" customHeight="true" outlineLevel="0" collapsed="false">
      <c r="B100" s="395" t="s">
        <v>845</v>
      </c>
      <c r="C100" s="376" t="str">
        <f aca="false">IFERROR('8.1 Lookups&amp;Formulae1'!$F456,"")</f>
        <v/>
      </c>
      <c r="D100" s="376" t="str">
        <f aca="false">IFERROR('8.1 Lookups&amp;Formulae1'!$F466,"")</f>
        <v/>
      </c>
      <c r="E100" s="376" t="str">
        <f aca="false">IFERROR(D100-C100,"")</f>
        <v/>
      </c>
    </row>
    <row r="101" customFormat="false" ht="29.25" hidden="false" customHeight="true" outlineLevel="0" collapsed="false">
      <c r="B101" s="397"/>
      <c r="C101" s="395"/>
      <c r="D101" s="395"/>
      <c r="E101" s="395"/>
    </row>
    <row r="102" customFormat="false" ht="29.25" hidden="false" customHeight="true" outlineLevel="0" collapsed="false">
      <c r="B102" s="397" t="s">
        <v>870</v>
      </c>
      <c r="C102" s="376" t="str">
        <f aca="false">IFERROR('8.1 Lookups&amp;Formulae1'!$F$457,"")</f>
        <v/>
      </c>
      <c r="D102" s="376" t="str">
        <f aca="false">IFERROR('8.1 Lookups&amp;Formulae1'!$F$467,"")</f>
        <v/>
      </c>
      <c r="E102" s="376" t="str">
        <f aca="false">IFERROR(D102-C102,"")</f>
        <v/>
      </c>
    </row>
    <row r="103" customFormat="false" ht="27.75" hidden="false" customHeight="true" outlineLevel="0" collapsed="false"/>
    <row r="104" customFormat="false" ht="27.75" hidden="false" customHeight="true" outlineLevel="0" collapsed="false"/>
    <row r="105" customFormat="false" ht="28.5" hidden="false" customHeight="true" outlineLevel="0" collapsed="false">
      <c r="B105" s="393" t="s">
        <v>871</v>
      </c>
      <c r="C105" s="370"/>
      <c r="D105" s="370"/>
      <c r="E105" s="371"/>
    </row>
    <row r="106" customFormat="false" ht="14.25" hidden="false" customHeight="true" outlineLevel="0" collapsed="false"/>
    <row r="107" customFormat="false" ht="14.25" hidden="false" customHeight="true" outlineLevel="0" collapsed="false">
      <c r="B107" s="393"/>
      <c r="C107" s="399" t="s">
        <v>837</v>
      </c>
      <c r="D107" s="399" t="s">
        <v>838</v>
      </c>
      <c r="E107" s="399" t="s">
        <v>833</v>
      </c>
    </row>
    <row r="108" customFormat="false" ht="14.25" hidden="false" customHeight="true" outlineLevel="0" collapsed="false">
      <c r="B108" s="394" t="s">
        <v>90</v>
      </c>
      <c r="C108" s="399"/>
      <c r="D108" s="399"/>
      <c r="E108" s="399"/>
    </row>
    <row r="109" customFormat="false" ht="14.25" hidden="false" customHeight="true" outlineLevel="0" collapsed="false">
      <c r="B109" s="395" t="s">
        <v>862</v>
      </c>
      <c r="C109" s="401" t="str">
        <f aca="false">IFERROR('8.1 Lookups&amp;Formulae1'!I472,"")</f>
        <v/>
      </c>
      <c r="D109" s="402" t="str">
        <f aca="false">IFERROR('8.1 Lookups&amp;Formulae1'!I480,"")</f>
        <v/>
      </c>
      <c r="E109" s="401" t="str">
        <f aca="false">IFERROR(D109-C109,"")</f>
        <v/>
      </c>
    </row>
    <row r="110" customFormat="false" ht="14.25" hidden="false" customHeight="true" outlineLevel="0" collapsed="false">
      <c r="B110" s="395" t="s">
        <v>239</v>
      </c>
      <c r="C110" s="401" t="str">
        <f aca="false">IFERROR('8.1 Lookups&amp;Formulae1'!I473,"")</f>
        <v/>
      </c>
      <c r="D110" s="402" t="str">
        <f aca="false">IFERROR('8.1 Lookups&amp;Formulae1'!I481,"")</f>
        <v/>
      </c>
      <c r="E110" s="401" t="str">
        <f aca="false">IFERROR(D110-C110,"")</f>
        <v/>
      </c>
    </row>
    <row r="111" customFormat="false" ht="14.25" hidden="false" customHeight="true" outlineLevel="0" collapsed="false">
      <c r="B111" s="395" t="s">
        <v>115</v>
      </c>
      <c r="C111" s="401" t="str">
        <f aca="false">IFERROR('8.1 Lookups&amp;Formulae1'!I474,"")</f>
        <v/>
      </c>
      <c r="D111" s="402" t="str">
        <f aca="false">IFERROR('8.1 Lookups&amp;Formulae1'!I482,"")</f>
        <v/>
      </c>
      <c r="E111" s="401" t="str">
        <f aca="false">IFERROR(D111-C111,"")</f>
        <v/>
      </c>
    </row>
    <row r="112" customFormat="false" ht="14.25" hidden="false" customHeight="true" outlineLevel="0" collapsed="false">
      <c r="B112" s="395" t="s">
        <v>576</v>
      </c>
      <c r="C112" s="401" t="str">
        <f aca="false">IFERROR('8.1 Lookups&amp;Formulae1'!I475,"")</f>
        <v>N/A</v>
      </c>
      <c r="D112" s="402" t="str">
        <f aca="false">IFERROR('8.1 Lookups&amp;Formulae1'!I483,"")</f>
        <v>N/A</v>
      </c>
      <c r="E112" s="401" t="str">
        <f aca="false">IFERROR(D112-C112,"N/A")</f>
        <v>N/A</v>
      </c>
    </row>
    <row r="113" customFormat="false" ht="14.25" hidden="false" customHeight="true" outlineLevel="0" collapsed="false">
      <c r="B113" s="377"/>
      <c r="C113" s="378"/>
      <c r="D113" s="378"/>
      <c r="E113" s="403"/>
    </row>
    <row r="114" customFormat="false" ht="14.25" hidden="false" customHeight="true" outlineLevel="0" collapsed="false">
      <c r="B114" s="397" t="s">
        <v>870</v>
      </c>
      <c r="C114" s="404" t="str">
        <f aca="false">IFERROR('8.1 Lookups&amp;Formulae1'!I476,"")</f>
        <v/>
      </c>
      <c r="D114" s="405" t="str">
        <f aca="false">IFERROR('8.1 Lookups&amp;Formulae1'!I484,"")</f>
        <v/>
      </c>
      <c r="E114" s="401" t="str">
        <f aca="false">IFERROR(D114-C114,"")</f>
        <v/>
      </c>
    </row>
    <row r="115" customFormat="false" ht="41.25" hidden="false" customHeight="true" outlineLevel="0" collapsed="false"/>
    <row r="116" customFormat="false" ht="14.25" hidden="false" customHeight="true" outlineLevel="0" collapsed="false"/>
    <row r="117" customFormat="false" ht="14.25" hidden="false" customHeight="true" outlineLevel="0" collapsed="false"/>
    <row r="118" customFormat="false" ht="32.25" hidden="false" customHeight="true" outlineLevel="0" collapsed="false">
      <c r="B118" s="393" t="s">
        <v>835</v>
      </c>
      <c r="C118" s="370"/>
      <c r="D118" s="370"/>
      <c r="E118" s="371"/>
    </row>
    <row r="119" customFormat="false" ht="14.25" hidden="false" customHeight="true" outlineLevel="0" collapsed="false"/>
    <row r="120" customFormat="false" ht="14.25" hidden="false" customHeight="true" outlineLevel="0" collapsed="false">
      <c r="B120" s="393"/>
      <c r="C120" s="399" t="s">
        <v>837</v>
      </c>
      <c r="D120" s="399" t="s">
        <v>838</v>
      </c>
      <c r="E120" s="399" t="s">
        <v>833</v>
      </c>
    </row>
    <row r="121" customFormat="false" ht="14.25" hidden="false" customHeight="true" outlineLevel="0" collapsed="false">
      <c r="B121" s="394" t="s">
        <v>839</v>
      </c>
      <c r="C121" s="399"/>
      <c r="D121" s="399"/>
      <c r="E121" s="399"/>
    </row>
    <row r="122" customFormat="false" ht="21" hidden="false" customHeight="true" outlineLevel="0" collapsed="false">
      <c r="B122" s="395" t="s">
        <v>863</v>
      </c>
      <c r="C122" s="376" t="str">
        <f aca="false">IFERROR('8.1 Lookups&amp;Formulae1'!$I$490,"")</f>
        <v/>
      </c>
      <c r="D122" s="376" t="str">
        <f aca="false">IFERROR('8.1 Lookups&amp;Formulae1'!$I$498,"")</f>
        <v/>
      </c>
      <c r="E122" s="376" t="str">
        <f aca="false">IFERROR(D122-C122,"")</f>
        <v/>
      </c>
    </row>
    <row r="123" customFormat="false" ht="21" hidden="false" customHeight="true" outlineLevel="0" collapsed="false">
      <c r="B123" s="395" t="s">
        <v>864</v>
      </c>
      <c r="C123" s="376" t="str">
        <f aca="false">IFERROR('8.1 Lookups&amp;Formulae1'!$I$491,"")</f>
        <v/>
      </c>
      <c r="D123" s="376" t="str">
        <f aca="false">IFERROR('8.1 Lookups&amp;Formulae1'!$I$499,"")</f>
        <v/>
      </c>
      <c r="E123" s="376" t="str">
        <f aca="false">IFERROR(D123-C123,"")</f>
        <v/>
      </c>
    </row>
    <row r="124" customFormat="false" ht="21" hidden="false" customHeight="true" outlineLevel="0" collapsed="false">
      <c r="B124" s="395" t="s">
        <v>865</v>
      </c>
      <c r="C124" s="376" t="str">
        <f aca="false">IFERROR('8.1 Lookups&amp;Formulae1'!$I$492,"")</f>
        <v/>
      </c>
      <c r="D124" s="376" t="str">
        <f aca="false">IFERROR('8.1 Lookups&amp;Formulae1'!$I$500,"")</f>
        <v/>
      </c>
      <c r="E124" s="376" t="str">
        <f aca="false">IFERROR(D124-C124,"")</f>
        <v/>
      </c>
    </row>
    <row r="125" customFormat="false" ht="21" hidden="false" customHeight="true" outlineLevel="0" collapsed="false">
      <c r="B125" s="395" t="s">
        <v>866</v>
      </c>
      <c r="C125" s="376" t="str">
        <f aca="false">IFERROR('8.1 Lookups&amp;Formulae1'!$I$493,"")</f>
        <v/>
      </c>
      <c r="D125" s="376" t="str">
        <f aca="false">IFERROR('8.1 Lookups&amp;Formulae1'!$I$501,"")</f>
        <v/>
      </c>
      <c r="E125" s="376" t="str">
        <f aca="false">IFERROR(D125-C125,"")</f>
        <v/>
      </c>
    </row>
    <row r="126" customFormat="false" ht="14.25" hidden="false" customHeight="true" outlineLevel="0" collapsed="false">
      <c r="B126" s="377"/>
      <c r="C126" s="378"/>
      <c r="D126" s="378"/>
      <c r="E126" s="378"/>
    </row>
    <row r="127" customFormat="false" ht="18" hidden="false" customHeight="true" outlineLevel="0" collapsed="false">
      <c r="B127" s="397" t="s">
        <v>872</v>
      </c>
      <c r="C127" s="398" t="str">
        <f aca="false">IFERROR('8.1 Lookups&amp;Formulae1'!$I$494,"")</f>
        <v/>
      </c>
      <c r="D127" s="380" t="str">
        <f aca="false">IFERROR('8.1 Lookups&amp;Formulae1'!$I$502,"")</f>
        <v/>
      </c>
      <c r="E127" s="376" t="str">
        <f aca="false">IFERROR(D127-C127,"")</f>
        <v/>
      </c>
    </row>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26.25" hidden="false" customHeight="true" outlineLevel="0" collapsed="false">
      <c r="B133" s="381" t="s">
        <v>873</v>
      </c>
      <c r="C133" s="381"/>
      <c r="D133" s="381"/>
      <c r="E133" s="381"/>
      <c r="F133" s="381"/>
      <c r="G133" s="381"/>
      <c r="H133" s="381"/>
      <c r="I133" s="381"/>
      <c r="J133" s="381"/>
    </row>
    <row r="134" customFormat="false" ht="14.25" hidden="false" customHeight="true" outlineLevel="0" collapsed="false"/>
    <row r="135" customFormat="false" ht="26.25" hidden="false" customHeight="true" outlineLevel="0" collapsed="false">
      <c r="B135" s="393" t="s">
        <v>874</v>
      </c>
      <c r="C135" s="370"/>
      <c r="D135" s="370"/>
      <c r="E135" s="371"/>
      <c r="F135" s="371"/>
    </row>
    <row r="136" customFormat="false" ht="14.25" hidden="false" customHeight="true" outlineLevel="0" collapsed="false"/>
    <row r="137" customFormat="false" ht="14.25" hidden="false" customHeight="true" outlineLevel="0" collapsed="false">
      <c r="B137" s="354" t="s">
        <v>805</v>
      </c>
      <c r="C137" s="354" t="s">
        <v>875</v>
      </c>
      <c r="D137" s="354" t="s">
        <v>837</v>
      </c>
      <c r="E137" s="354" t="s">
        <v>838</v>
      </c>
      <c r="F137" s="354" t="s">
        <v>833</v>
      </c>
    </row>
    <row r="138" customFormat="false" ht="14.25" hidden="false" customHeight="true" outlineLevel="0" collapsed="false">
      <c r="B138" s="354"/>
      <c r="C138" s="354"/>
      <c r="D138" s="354"/>
      <c r="E138" s="354"/>
      <c r="F138" s="354"/>
    </row>
    <row r="139" customFormat="false" ht="24.75" hidden="false" customHeight="true" outlineLevel="0" collapsed="false">
      <c r="B139" s="406" t="str">
        <f aca="false">IF('6. JAT Check'!$N$8="Not Completed","Not Completed",'6. JAT Check'!$I$9)</f>
        <v>Not Completed</v>
      </c>
      <c r="C139" s="407" t="s">
        <v>876</v>
      </c>
      <c r="D139" s="408" t="str">
        <f aca="false">IF('6. JAT Check'!$J$23="Not Completed","Not Completed",'6. JAT Check'!$J$23)</f>
        <v>Not Completed</v>
      </c>
      <c r="E139" s="408" t="str">
        <f aca="false">IF('6. JAT Check'!$O$23="Not Completed","Not Completed",'6. JAT Check'!$O$23)</f>
        <v>Not Completed</v>
      </c>
      <c r="F139" s="376" t="str">
        <f aca="false">IFERROR(E139-D139,"")</f>
        <v/>
      </c>
    </row>
    <row r="140" customFormat="false" ht="24.75" hidden="false" customHeight="true" outlineLevel="0" collapsed="false">
      <c r="B140" s="406"/>
      <c r="C140" s="409" t="s">
        <v>115</v>
      </c>
      <c r="D140" s="408" t="str">
        <f aca="false">IF('6. JAT Check'!$J$52="Not Completed","Not Completed",'6. JAT Check'!$J$52)</f>
        <v>Not Completed</v>
      </c>
      <c r="E140" s="408" t="str">
        <f aca="false">IF('6. JAT Check'!$O$52="Not Completed","Not Completed",'6. JAT Check'!$O$52)</f>
        <v>Not Completed</v>
      </c>
      <c r="F140" s="376" t="str">
        <f aca="false">IFERROR(E140-D140,"")</f>
        <v/>
      </c>
    </row>
    <row r="141" customFormat="false" ht="24.75" hidden="false" customHeight="true" outlineLevel="0" collapsed="false">
      <c r="B141" s="406"/>
      <c r="C141" s="410" t="s">
        <v>877</v>
      </c>
      <c r="D141" s="408" t="str">
        <f aca="false">IF('6. JAT Check'!$I$8="Not Completed","Not Completed",'6. JAT Check'!$I$8)</f>
        <v>Not Completed</v>
      </c>
      <c r="E141" s="408" t="str">
        <f aca="false">IF('6. JAT Check'!$N$8="Not Completed","Not Completed",'6. JAT Check'!$N$8)</f>
        <v>Not Completed</v>
      </c>
      <c r="F141" s="376" t="str">
        <f aca="false">IFERROR(E141-D141,"")</f>
        <v/>
      </c>
    </row>
    <row r="142" customFormat="false" ht="21" hidden="false" customHeight="true" outlineLevel="0" collapsed="false">
      <c r="B142" s="406" t="str">
        <f aca="false">IF('6. JAT Check'!$X$8="Not Completed","", '6. JAT Check'!$S$9)</f>
        <v/>
      </c>
      <c r="C142" s="407" t="s">
        <v>876</v>
      </c>
      <c r="D142" s="408" t="str">
        <f aca="false">IF('6. JAT Check'!$T$23="Not Completed", "",'6. JAT Check'!$T$23)</f>
        <v/>
      </c>
      <c r="E142" s="408" t="str">
        <f aca="false">IF('6. JAT Check'!$Y$23="Not Completed","",'6. JAT Check'!$Y$23)</f>
        <v/>
      </c>
      <c r="F142" s="376" t="str">
        <f aca="false">IFERROR(E142-D142,"")</f>
        <v/>
      </c>
    </row>
    <row r="143" customFormat="false" ht="20.25" hidden="false" customHeight="true" outlineLevel="0" collapsed="false">
      <c r="B143" s="406"/>
      <c r="C143" s="409" t="s">
        <v>115</v>
      </c>
      <c r="D143" s="408" t="str">
        <f aca="false">IF('6. JAT Check'!$T$52="Not Completed","",'6. JAT Check'!$T$52)</f>
        <v/>
      </c>
      <c r="E143" s="408" t="str">
        <f aca="false">IF('6. JAT Check'!$Y$52="Not Completed","",'6. JAT Check'!$Y$52)</f>
        <v/>
      </c>
      <c r="F143" s="376" t="str">
        <f aca="false">IFERROR(E143-D143,"")</f>
        <v/>
      </c>
    </row>
    <row r="144" customFormat="false" ht="35.25" hidden="false" customHeight="true" outlineLevel="0" collapsed="false">
      <c r="B144" s="406"/>
      <c r="C144" s="410" t="s">
        <v>877</v>
      </c>
      <c r="D144" s="408" t="str">
        <f aca="false">IF('6. JAT Check'!$S$8="Not Completed","",'6. JAT Check'!$S$8)</f>
        <v/>
      </c>
      <c r="E144" s="408" t="str">
        <f aca="false">IF('6. JAT Check'!$X$8="Not Completed","",'6. JAT Check'!$X$8)</f>
        <v/>
      </c>
      <c r="F144" s="376" t="str">
        <f aca="false">IFERROR(E144-D144,"")</f>
        <v/>
      </c>
    </row>
    <row r="145" customFormat="false" ht="30.75" hidden="false" customHeight="true" outlineLevel="0" collapsed="false">
      <c r="B145" s="406" t="str">
        <f aca="false">IF('6. JAT Check'!$AH$8="Not Completed","",'6. JAT Check'!$AC$9)</f>
        <v/>
      </c>
      <c r="C145" s="407" t="s">
        <v>876</v>
      </c>
      <c r="D145" s="408" t="str">
        <f aca="false">IF('6. JAT Check'!$AD$23="Not Completed","",'6. JAT Check'!$AD$23)</f>
        <v/>
      </c>
      <c r="E145" s="408" t="str">
        <f aca="false">IF('6. JAT Check'!$AI$23="Not Completed","",'6. JAT Check'!$AI$23)</f>
        <v/>
      </c>
      <c r="F145" s="376" t="str">
        <f aca="false">IFERROR(E145-D145,"")</f>
        <v/>
      </c>
    </row>
    <row r="146" customFormat="false" ht="25.5" hidden="false" customHeight="true" outlineLevel="0" collapsed="false">
      <c r="B146" s="406"/>
      <c r="C146" s="409" t="s">
        <v>115</v>
      </c>
      <c r="D146" s="408" t="str">
        <f aca="false">IF('6. JAT Check'!$AD$52="Not Completed","",'6. JAT Check'!$AD$52)</f>
        <v/>
      </c>
      <c r="E146" s="408" t="str">
        <f aca="false">IF('6. JAT Check'!$AI$52="Not Completed","",'6. JAT Check'!$AI$52)</f>
        <v/>
      </c>
      <c r="F146" s="376" t="str">
        <f aca="false">IFERROR(E146-D146,"")</f>
        <v/>
      </c>
    </row>
    <row r="147" customFormat="false" ht="18.75" hidden="false" customHeight="true" outlineLevel="0" collapsed="false">
      <c r="B147" s="406"/>
      <c r="C147" s="410" t="s">
        <v>877</v>
      </c>
      <c r="D147" s="408" t="str">
        <f aca="false">IF('6. JAT Check'!$AC$8="Not Completed","",'6. JAT Check'!$AC$8)</f>
        <v/>
      </c>
      <c r="E147" s="408" t="str">
        <f aca="false">IF('6. JAT Check'!$AH$8="Not Completed","",'6. JAT Check'!$AH$8)</f>
        <v/>
      </c>
      <c r="F147" s="376" t="str">
        <f aca="false">IFERROR(E147-D147,"")</f>
        <v/>
      </c>
    </row>
    <row r="148" customFormat="false" ht="27.75" hidden="false" customHeight="true" outlineLevel="0" collapsed="false">
      <c r="B148" s="406" t="str">
        <f aca="false">IF('6. JAT Check'!$AR$8="Not Completed","",'6. JAT Check'!$AM$9)</f>
        <v/>
      </c>
      <c r="C148" s="407" t="s">
        <v>876</v>
      </c>
      <c r="D148" s="408" t="str">
        <f aca="false">IF('6. JAT Check'!$AN$23="Not Completed","",'6. JAT Check'!$AN$23)</f>
        <v/>
      </c>
      <c r="E148" s="408" t="str">
        <f aca="false">IF('6. JAT Check'!$AS$23="Not Completed","",'6. JAT Check'!$AS$23)</f>
        <v/>
      </c>
      <c r="F148" s="376" t="str">
        <f aca="false">IFERROR(E148-D148,"")</f>
        <v/>
      </c>
    </row>
    <row r="149" customFormat="false" ht="27.75" hidden="false" customHeight="true" outlineLevel="0" collapsed="false">
      <c r="B149" s="406"/>
      <c r="C149" s="409" t="s">
        <v>115</v>
      </c>
      <c r="D149" s="408" t="str">
        <f aca="false">IF('6. JAT Check'!$AN$52="Not Completed","",'6. JAT Check'!$AN$52)</f>
        <v/>
      </c>
      <c r="E149" s="408" t="str">
        <f aca="false">IF('6. JAT Check'!$AS$52="Not Completed","",'6. JAT Check'!$AS$52)</f>
        <v/>
      </c>
      <c r="F149" s="376" t="str">
        <f aca="false">IFERROR(E149-D149,"")</f>
        <v/>
      </c>
    </row>
    <row r="150" customFormat="false" ht="27.75" hidden="false" customHeight="true" outlineLevel="0" collapsed="false">
      <c r="B150" s="406"/>
      <c r="C150" s="410" t="s">
        <v>877</v>
      </c>
      <c r="D150" s="408" t="str">
        <f aca="false">IF('6. JAT Check'!$AM$8="Not Completed","",'6. JAT Check'!$AM$8)</f>
        <v/>
      </c>
      <c r="E150" s="408" t="str">
        <f aca="false">IF('6. JAT Check'!$AR$8="Not Completed","",'6. JAT Check'!$AR$8)</f>
        <v/>
      </c>
      <c r="F150" s="376" t="str">
        <f aca="false">IFERROR(E150-D150,"")</f>
        <v/>
      </c>
    </row>
    <row r="151" customFormat="false" ht="27.75" hidden="false" customHeight="true" outlineLevel="0" collapsed="false">
      <c r="B151" s="406" t="str">
        <f aca="false">IF('6. JAT Check'!$BB$8="Not Completed","",'6. JAT Check'!$AW$9)</f>
        <v/>
      </c>
      <c r="C151" s="407" t="s">
        <v>876</v>
      </c>
      <c r="D151" s="408" t="str">
        <f aca="false">IF('6. JAT Check'!$AX$23="Not Completed","",'6. JAT Check'!$AX$23)</f>
        <v/>
      </c>
      <c r="E151" s="408" t="str">
        <f aca="false">IF('6. JAT Check'!$BC$23="Not Completed","",'6. JAT Check'!$BC$23)</f>
        <v/>
      </c>
      <c r="F151" s="376" t="str">
        <f aca="false">IFERROR(E151-D151,"")</f>
        <v/>
      </c>
    </row>
    <row r="152" customFormat="false" ht="27.75" hidden="false" customHeight="true" outlineLevel="0" collapsed="false">
      <c r="B152" s="406"/>
      <c r="C152" s="409" t="s">
        <v>115</v>
      </c>
      <c r="D152" s="408" t="str">
        <f aca="false">IF('6. JAT Check'!$AX$52="Not Completed","",'6. JAT Check'!$AX$52)</f>
        <v/>
      </c>
      <c r="E152" s="408" t="str">
        <f aca="false">IF('6. JAT Check'!$BC$52="Not Completed","",'6. JAT Check'!$BC$52)</f>
        <v/>
      </c>
      <c r="F152" s="376" t="str">
        <f aca="false">IFERROR(E152-D152,"")</f>
        <v/>
      </c>
    </row>
    <row r="153" customFormat="false" ht="27.75" hidden="false" customHeight="true" outlineLevel="0" collapsed="false">
      <c r="B153" s="406"/>
      <c r="C153" s="410" t="s">
        <v>877</v>
      </c>
      <c r="D153" s="408" t="str">
        <f aca="false">IF('6. JAT Check'!$AW$8="Not Completed","",'6. JAT Check'!$AW$8)</f>
        <v/>
      </c>
      <c r="E153" s="408" t="str">
        <f aca="false">IF('6. JAT Check'!$BB$8="Not Completed","",'6. JAT Check'!$BB$8)</f>
        <v/>
      </c>
      <c r="F153" s="376" t="str">
        <f aca="false">IFERROR(E153-D153,"")</f>
        <v/>
      </c>
    </row>
    <row r="154" customFormat="false" ht="27.75" hidden="false" customHeight="true" outlineLevel="0" collapsed="false">
      <c r="B154" s="411"/>
      <c r="C154" s="411"/>
      <c r="D154" s="411"/>
      <c r="E154" s="411"/>
      <c r="F154" s="411"/>
    </row>
    <row r="155" customFormat="false" ht="34.5" hidden="false" customHeight="true" outlineLevel="0" collapsed="false">
      <c r="B155" s="412" t="s">
        <v>878</v>
      </c>
      <c r="C155" s="413" t="s">
        <v>876</v>
      </c>
      <c r="D155" s="414" t="str">
        <f aca="false">IFERROR(AVERAGE(D139,D142,D145,D148,D151),"")</f>
        <v/>
      </c>
      <c r="E155" s="414" t="str">
        <f aca="false">IFERROR(AVERAGE(E139,E142,E145,E148,E151),"")</f>
        <v/>
      </c>
      <c r="F155" s="376" t="str">
        <f aca="false">IFERROR(E155-D155,"")</f>
        <v/>
      </c>
    </row>
    <row r="156" customFormat="false" ht="28.5" hidden="false" customHeight="true" outlineLevel="0" collapsed="false">
      <c r="B156" s="412"/>
      <c r="C156" s="415" t="s">
        <v>115</v>
      </c>
      <c r="D156" s="414" t="str">
        <f aca="false">IFERROR(AVERAGE(D140,D143,D146,D149,D152),"")</f>
        <v/>
      </c>
      <c r="E156" s="414" t="str">
        <f aca="false">IFERROR(AVERAGE(E140,E143,E146,E149,E152),"")</f>
        <v/>
      </c>
      <c r="F156" s="376" t="str">
        <f aca="false">IFERROR(E156-D156,"")</f>
        <v/>
      </c>
    </row>
    <row r="157" customFormat="false" ht="28.5" hidden="false" customHeight="true" outlineLevel="0" collapsed="false">
      <c r="B157" s="412"/>
      <c r="C157" s="415" t="s">
        <v>877</v>
      </c>
      <c r="D157" s="414" t="str">
        <f aca="false">IFERROR(AVERAGE(D141,D144,D147,D150,D153),"")</f>
        <v/>
      </c>
      <c r="E157" s="414" t="str">
        <f aca="false">IFERROR(AVERAGE(E141,E144,E147,E150,E153),"")</f>
        <v/>
      </c>
      <c r="F157" s="376" t="str">
        <f aca="false">IFERROR(E157-D157,"")</f>
        <v/>
      </c>
    </row>
    <row r="158" customFormat="false" ht="57" hidden="false" customHeight="true" outlineLevel="0" collapsed="false">
      <c r="D158" s="416" t="str">
        <f aca="false">IF('6. JAT Check'!$BL$9&lt;&gt;"", "More than five Junction Assesments have been conducted and it is not possible to display the additional results in this table. Please refer to the Route Check Spreadsheet for further details.","")</f>
        <v/>
      </c>
      <c r="E158" s="416"/>
      <c r="F158" s="416"/>
    </row>
  </sheetData>
  <sheetProtection algorithmName="SHA-512" hashValue="HdmBEKCXE8fkv3Ba5SBPRaC/qJZ7jm/yFo2uqTYDBE57fGB0XVnMI2QeDruojO5JvTqNiqePSqrowTJ6QY2v8g==" saltValue="0WR5FGt9iqxxsLO/+v4ScQ==" spinCount="100000" sheet="true"/>
  <mergeCells count="54">
    <mergeCell ref="C2:G2"/>
    <mergeCell ref="C4:G4"/>
    <mergeCell ref="B7:J7"/>
    <mergeCell ref="B9:E9"/>
    <mergeCell ref="F9:J9"/>
    <mergeCell ref="B10:B11"/>
    <mergeCell ref="C10:E11"/>
    <mergeCell ref="F10:J19"/>
    <mergeCell ref="B12:B13"/>
    <mergeCell ref="C12:E13"/>
    <mergeCell ref="B14:B15"/>
    <mergeCell ref="C14:E15"/>
    <mergeCell ref="B16:B17"/>
    <mergeCell ref="C16:E17"/>
    <mergeCell ref="B18:B19"/>
    <mergeCell ref="C18:E19"/>
    <mergeCell ref="B22:J22"/>
    <mergeCell ref="B24:B25"/>
    <mergeCell ref="B27:J27"/>
    <mergeCell ref="B29:B30"/>
    <mergeCell ref="B32:J32"/>
    <mergeCell ref="C36:C37"/>
    <mergeCell ref="D36:D37"/>
    <mergeCell ref="E36:E37"/>
    <mergeCell ref="C57:C58"/>
    <mergeCell ref="D57:D58"/>
    <mergeCell ref="E57:E58"/>
    <mergeCell ref="C74:C75"/>
    <mergeCell ref="D74:D75"/>
    <mergeCell ref="E74:E75"/>
    <mergeCell ref="B89:J89"/>
    <mergeCell ref="B93:B94"/>
    <mergeCell ref="C93:C94"/>
    <mergeCell ref="D93:D94"/>
    <mergeCell ref="E93:E94"/>
    <mergeCell ref="C107:C108"/>
    <mergeCell ref="D107:D108"/>
    <mergeCell ref="E107:E108"/>
    <mergeCell ref="C120:C121"/>
    <mergeCell ref="D120:D121"/>
    <mergeCell ref="E120:E121"/>
    <mergeCell ref="B133:J133"/>
    <mergeCell ref="B137:B138"/>
    <mergeCell ref="C137:C138"/>
    <mergeCell ref="D137:D138"/>
    <mergeCell ref="E137:E138"/>
    <mergeCell ref="F137:F138"/>
    <mergeCell ref="B139:B141"/>
    <mergeCell ref="B142:B144"/>
    <mergeCell ref="B145:B147"/>
    <mergeCell ref="B148:B150"/>
    <mergeCell ref="B151:B153"/>
    <mergeCell ref="B155:B157"/>
    <mergeCell ref="D158:F158"/>
  </mergeCells>
  <printOptions headings="false" gridLines="false" gridLinesSet="true" horizontalCentered="false" verticalCentered="false"/>
  <pageMargins left="0.7" right="0.7" top="0.75" bottom="0.75"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rowBreaks count="1" manualBreakCount="1">
    <brk id="86" man="true" max="16383" min="0"/>
  </rowBreaks>
  <colBreaks count="1" manualBreakCount="1">
    <brk id="11" man="true" max="65535" min="0"/>
  </colBreaks>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B1:Z213"/>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E61" activeCellId="0" sqref="E61"/>
    </sheetView>
  </sheetViews>
  <sheetFormatPr defaultColWidth="9.14453125" defaultRowHeight="14.25" zeroHeight="true" outlineLevelRow="0" outlineLevelCol="0"/>
  <cols>
    <col collapsed="false" customWidth="true" hidden="false" outlineLevel="0" max="1" min="1" style="346" width="9.43"/>
    <col collapsed="false" customWidth="true" hidden="false" outlineLevel="0" max="2" min="2" style="346" width="34.71"/>
    <col collapsed="false" customWidth="true" hidden="false" outlineLevel="0" max="3" min="3" style="346" width="22.57"/>
    <col collapsed="false" customWidth="true" hidden="false" outlineLevel="0" max="4" min="4" style="346" width="40.71"/>
    <col collapsed="false" customWidth="true" hidden="false" outlineLevel="0" max="5" min="5" style="346" width="22.57"/>
    <col collapsed="false" customWidth="true" hidden="false" outlineLevel="0" max="6" min="6" style="346" width="34.43"/>
    <col collapsed="false" customWidth="true" hidden="false" outlineLevel="0" max="7" min="7" style="346" width="17.43"/>
    <col collapsed="false" customWidth="true" hidden="false" outlineLevel="0" max="8" min="8" style="346" width="68.43"/>
    <col collapsed="false" customWidth="true" hidden="false" outlineLevel="0" max="9" min="9" style="346" width="13.28"/>
    <col collapsed="false" customWidth="true" hidden="true" outlineLevel="0" max="10" min="10" style="346" width="41.57"/>
    <col collapsed="false" customWidth="true" hidden="true" outlineLevel="0" max="11" min="11" style="346" width="14.57"/>
    <col collapsed="false" customWidth="true" hidden="true" outlineLevel="0" max="12" min="12" style="346" width="18"/>
    <col collapsed="false" customWidth="true" hidden="true" outlineLevel="0" max="13" min="13" style="346" width="9.43"/>
    <col collapsed="false" customWidth="false" hidden="true" outlineLevel="0" max="1024" min="14" style="346" width="9.14"/>
  </cols>
  <sheetData>
    <row r="1" customFormat="false" ht="7.5" hidden="false" customHeight="true" outlineLevel="0" collapsed="false">
      <c r="B1" s="347"/>
      <c r="J1" s="348"/>
      <c r="L1" s="348"/>
    </row>
    <row r="2" customFormat="false" ht="44.25" hidden="false" customHeight="true" outlineLevel="0" collapsed="false">
      <c r="B2" s="347"/>
      <c r="C2" s="349" t="s">
        <v>0</v>
      </c>
      <c r="D2" s="349"/>
      <c r="E2" s="349"/>
      <c r="F2" s="349"/>
      <c r="G2" s="349"/>
      <c r="H2" s="346" t="s">
        <v>2</v>
      </c>
      <c r="J2" s="348"/>
      <c r="L2" s="348"/>
      <c r="Z2" s="346" t="s">
        <v>2</v>
      </c>
    </row>
    <row r="3" customFormat="false" ht="9.75" hidden="false" customHeight="true" outlineLevel="0" collapsed="false">
      <c r="B3" s="347"/>
      <c r="C3" s="350"/>
      <c r="D3" s="350"/>
      <c r="E3" s="350"/>
      <c r="F3" s="350"/>
      <c r="G3" s="350"/>
      <c r="J3" s="348"/>
      <c r="L3" s="348"/>
    </row>
    <row r="4" customFormat="false" ht="30" hidden="false" customHeight="true" outlineLevel="0" collapsed="false">
      <c r="B4" s="347" t="s">
        <v>2</v>
      </c>
      <c r="C4" s="349" t="s">
        <v>824</v>
      </c>
      <c r="D4" s="349"/>
      <c r="E4" s="349"/>
      <c r="F4" s="349"/>
      <c r="G4" s="349"/>
      <c r="J4" s="348"/>
      <c r="L4" s="348"/>
    </row>
    <row r="5" customFormat="false" ht="30" hidden="false" customHeight="true" outlineLevel="0" collapsed="false">
      <c r="B5" s="347"/>
      <c r="C5" s="347"/>
      <c r="D5" s="347"/>
      <c r="E5" s="347"/>
      <c r="F5" s="347"/>
      <c r="G5" s="347"/>
      <c r="H5" s="347"/>
      <c r="J5" s="348"/>
      <c r="L5" s="348"/>
    </row>
    <row r="6" customFormat="false" ht="30" hidden="false" customHeight="true" outlineLevel="0" collapsed="false">
      <c r="B6" s="347"/>
      <c r="C6" s="347"/>
      <c r="D6" s="347"/>
      <c r="E6" s="347"/>
      <c r="F6" s="347"/>
      <c r="G6" s="347"/>
      <c r="H6" s="347"/>
      <c r="J6" s="348"/>
      <c r="L6" s="348"/>
    </row>
    <row r="7" customFormat="false" ht="30" hidden="false" customHeight="true" outlineLevel="0" collapsed="false">
      <c r="B7" s="381" t="s">
        <v>847</v>
      </c>
      <c r="C7" s="381"/>
      <c r="D7" s="381"/>
      <c r="E7" s="381"/>
      <c r="F7" s="381"/>
      <c r="G7" s="381"/>
      <c r="H7" s="381"/>
      <c r="J7" s="348"/>
      <c r="L7" s="348"/>
    </row>
    <row r="8" customFormat="false" ht="30" hidden="false" customHeight="true" outlineLevel="0" collapsed="false">
      <c r="B8" s="347"/>
      <c r="C8" s="347"/>
      <c r="D8" s="347"/>
      <c r="E8" s="347"/>
      <c r="F8" s="347"/>
      <c r="G8" s="347"/>
      <c r="H8" s="347"/>
      <c r="J8" s="348"/>
      <c r="L8" s="348"/>
    </row>
    <row r="9" customFormat="false" ht="30" hidden="false" customHeight="true" outlineLevel="0" collapsed="false">
      <c r="B9" s="382"/>
      <c r="C9" s="382"/>
      <c r="D9" s="382"/>
      <c r="E9" s="382"/>
      <c r="F9" s="382" t="s">
        <v>59</v>
      </c>
      <c r="G9" s="382"/>
      <c r="H9" s="382"/>
      <c r="J9" s="348"/>
      <c r="L9" s="348"/>
    </row>
    <row r="10" customFormat="false" ht="30" hidden="false" customHeight="true" outlineLevel="0" collapsed="false">
      <c r="B10" s="383" t="s">
        <v>41</v>
      </c>
      <c r="C10" s="384" t="n">
        <f aca="false">'1. Summary of Scheme'!$C$8</f>
        <v>0</v>
      </c>
      <c r="D10" s="384"/>
      <c r="E10" s="384"/>
      <c r="F10" s="417" t="s">
        <v>848</v>
      </c>
      <c r="G10" s="417"/>
      <c r="H10" s="417"/>
      <c r="J10" s="348"/>
      <c r="L10" s="348"/>
    </row>
    <row r="11" customFormat="false" ht="30" hidden="false" customHeight="true" outlineLevel="0" collapsed="false">
      <c r="B11" s="383"/>
      <c r="C11" s="384"/>
      <c r="D11" s="384"/>
      <c r="E11" s="384"/>
      <c r="F11" s="417"/>
      <c r="G11" s="417"/>
      <c r="H11" s="417"/>
      <c r="J11" s="348"/>
      <c r="L11" s="348"/>
    </row>
    <row r="12" customFormat="false" ht="30" hidden="false" customHeight="true" outlineLevel="0" collapsed="false">
      <c r="B12" s="386" t="s">
        <v>40</v>
      </c>
      <c r="C12" s="387" t="n">
        <f aca="false">'1. Summary of Scheme'!$C$7</f>
        <v>0</v>
      </c>
      <c r="D12" s="387"/>
      <c r="E12" s="387"/>
      <c r="F12" s="417"/>
      <c r="G12" s="417"/>
      <c r="H12" s="417"/>
      <c r="J12" s="348"/>
      <c r="L12" s="348"/>
    </row>
    <row r="13" customFormat="false" ht="30" hidden="false" customHeight="true" outlineLevel="0" collapsed="false">
      <c r="B13" s="386"/>
      <c r="C13" s="387"/>
      <c r="D13" s="387"/>
      <c r="E13" s="387"/>
      <c r="F13" s="417"/>
      <c r="G13" s="417"/>
      <c r="H13" s="417"/>
      <c r="J13" s="348"/>
      <c r="L13" s="348"/>
    </row>
    <row r="14" customFormat="false" ht="30" hidden="false" customHeight="true" outlineLevel="0" collapsed="false">
      <c r="B14" s="388" t="s">
        <v>849</v>
      </c>
      <c r="C14" s="389" t="n">
        <f aca="false">'1. Summary of Scheme'!$C$11</f>
        <v>0</v>
      </c>
      <c r="D14" s="389"/>
      <c r="E14" s="389"/>
      <c r="F14" s="417"/>
      <c r="G14" s="417"/>
      <c r="H14" s="417"/>
      <c r="J14" s="348"/>
      <c r="L14" s="348"/>
    </row>
    <row r="15" customFormat="false" ht="30" hidden="false" customHeight="true" outlineLevel="0" collapsed="false">
      <c r="B15" s="388"/>
      <c r="C15" s="389"/>
      <c r="D15" s="389"/>
      <c r="E15" s="389"/>
      <c r="F15" s="417"/>
      <c r="G15" s="417"/>
      <c r="H15" s="417"/>
      <c r="J15" s="348"/>
      <c r="L15" s="348"/>
    </row>
    <row r="16" customFormat="false" ht="30" hidden="false" customHeight="true" outlineLevel="0" collapsed="false">
      <c r="B16" s="388" t="s">
        <v>48</v>
      </c>
      <c r="C16" s="389" t="n">
        <f aca="false">'1. Summary of Scheme'!$C$15</f>
        <v>0</v>
      </c>
      <c r="D16" s="389"/>
      <c r="E16" s="389"/>
      <c r="F16" s="417"/>
      <c r="G16" s="417"/>
      <c r="H16" s="417"/>
      <c r="J16" s="348"/>
      <c r="L16" s="348"/>
    </row>
    <row r="17" customFormat="false" ht="30" hidden="false" customHeight="true" outlineLevel="0" collapsed="false">
      <c r="B17" s="388"/>
      <c r="C17" s="389"/>
      <c r="D17" s="389"/>
      <c r="E17" s="389"/>
      <c r="F17" s="417"/>
      <c r="G17" s="417"/>
      <c r="H17" s="417"/>
      <c r="J17" s="348"/>
      <c r="L17" s="348"/>
    </row>
    <row r="18" customFormat="false" ht="30" hidden="false" customHeight="true" outlineLevel="0" collapsed="false">
      <c r="B18" s="388" t="s">
        <v>51</v>
      </c>
      <c r="C18" s="389" t="n">
        <f aca="false">'1. Summary of Scheme'!$C$18</f>
        <v>0</v>
      </c>
      <c r="D18" s="389"/>
      <c r="E18" s="389"/>
      <c r="F18" s="417"/>
      <c r="G18" s="417"/>
      <c r="H18" s="417"/>
      <c r="J18" s="348"/>
      <c r="L18" s="348"/>
    </row>
    <row r="19" customFormat="false" ht="30" hidden="false" customHeight="true" outlineLevel="0" collapsed="false">
      <c r="B19" s="388"/>
      <c r="C19" s="389"/>
      <c r="D19" s="389"/>
      <c r="E19" s="389"/>
      <c r="F19" s="417"/>
      <c r="G19" s="417"/>
      <c r="H19" s="417"/>
      <c r="J19" s="348"/>
      <c r="L19" s="348"/>
    </row>
    <row r="20" customFormat="false" ht="30" hidden="false" customHeight="true" outlineLevel="0" collapsed="false">
      <c r="B20" s="347"/>
      <c r="C20" s="347"/>
      <c r="D20" s="347"/>
      <c r="E20" s="347"/>
      <c r="F20" s="347"/>
      <c r="G20" s="347"/>
      <c r="H20" s="347"/>
      <c r="I20" s="347"/>
      <c r="J20" s="347"/>
      <c r="K20" s="347"/>
      <c r="L20" s="348"/>
    </row>
    <row r="21" customFormat="false" ht="30" hidden="false" customHeight="true" outlineLevel="0" collapsed="false">
      <c r="B21" s="393" t="s">
        <v>825</v>
      </c>
      <c r="C21" s="352" t="s">
        <v>826</v>
      </c>
      <c r="D21" s="352" t="s">
        <v>827</v>
      </c>
      <c r="E21" s="354" t="s">
        <v>828</v>
      </c>
      <c r="F21" s="354"/>
      <c r="G21" s="354" t="s">
        <v>879</v>
      </c>
      <c r="H21" s="354"/>
      <c r="I21" s="347"/>
      <c r="J21" s="347"/>
      <c r="K21" s="347"/>
      <c r="L21" s="348"/>
    </row>
    <row r="22" customFormat="false" ht="30" hidden="false" customHeight="true" outlineLevel="0" collapsed="false">
      <c r="B22" s="356" t="s">
        <v>830</v>
      </c>
      <c r="C22" s="418" t="str">
        <f aca="false">IF(COUNTA('2.1 Policy Check'!D8:E13)&lt;12,"No",IF(COUNTIF('2.1 Policy Check'!D8:E13,"No")&gt;0,IF(COUNTA('2.2 Policy Conflict Log'!F8)&lt;1,"No","Yes"),"Yes"))</f>
        <v>No</v>
      </c>
      <c r="D22" s="419" t="str">
        <f aca="false">IF(C22="No","Complete Policy Check and Policy Conflict Log",COUNTIF('2.2 Policy Conflict Log'!$K$8:$K$42,"No"))</f>
        <v>Complete Policy Check and Policy Conflict Log</v>
      </c>
      <c r="E22" s="420" t="str">
        <f aca="false">IF(C22="No","Complete Policy Check and Policy Conflict Log",IF(D22&gt;0,"View Comments in Policy Check and Policy Conflict Log tabs", "No further action"))</f>
        <v>Complete Policy Check and Policy Conflict Log</v>
      </c>
      <c r="F22" s="420"/>
      <c r="G22" s="421" t="str">
        <f aca="false">'7.1 Results Summary'!G7</f>
        <v>Use the space to provide overall feedback for the proposed scheme.</v>
      </c>
      <c r="H22" s="421"/>
      <c r="I22" s="347"/>
      <c r="J22" s="347"/>
      <c r="K22" s="347"/>
      <c r="L22" s="348"/>
    </row>
    <row r="23" customFormat="false" ht="30" hidden="false" customHeight="true" outlineLevel="0" collapsed="false">
      <c r="B23" s="356" t="s">
        <v>832</v>
      </c>
      <c r="C23" s="418" t="str">
        <f aca="false">IF(COUNTA('3.1 Safety Check'!J13:J28,'3.1 Safety Check'!L13:L28)&lt;32,"No",IF('3.1 Safety Check'!N30&gt;0.1,IF(COUNTA('3.2 Critical Issues Log'!F8)&lt;1,"No","Yes"),"Yes"))</f>
        <v>No</v>
      </c>
      <c r="D23" s="422" t="str">
        <f aca="false">IF(C23="No","Complete Safety Check and Critical Issues Log",COUNTIF('3.2 Critical Issues Log'!$K$8:$K$42,"No"))</f>
        <v>Complete Safety Check and Critical Issues Log</v>
      </c>
      <c r="E23" s="420" t="str">
        <f aca="false">IF(C23="No","Complete Safety Check and Critical Issues Log",IF(D23&gt;0,"View Comments in Criticals Issues Log", "No further action"))</f>
        <v>Complete Safety Check and Critical Issues Log</v>
      </c>
      <c r="F23" s="420"/>
      <c r="G23" s="421"/>
      <c r="H23" s="421"/>
      <c r="I23" s="347"/>
      <c r="J23" s="347"/>
      <c r="K23" s="347"/>
      <c r="L23" s="348"/>
    </row>
    <row r="24" customFormat="false" ht="18.75" hidden="false" customHeight="true" outlineLevel="0" collapsed="false">
      <c r="B24" s="352"/>
      <c r="C24" s="352"/>
      <c r="D24" s="352" t="s">
        <v>833</v>
      </c>
      <c r="E24" s="352"/>
      <c r="F24" s="352"/>
      <c r="G24" s="421"/>
      <c r="H24" s="421"/>
      <c r="I24" s="347"/>
      <c r="J24" s="347"/>
      <c r="K24" s="347"/>
      <c r="L24" s="348"/>
    </row>
    <row r="25" customFormat="false" ht="30" hidden="false" customHeight="true" outlineLevel="0" collapsed="false">
      <c r="B25" s="391" t="s">
        <v>88</v>
      </c>
      <c r="C25" s="418" t="str">
        <f aca="false">IF(COUNTIF('3.1 Safety Check'!$J$13:$J$28,"&lt;&gt;"&amp;"")&gt;0,"Yes","No")</f>
        <v>No</v>
      </c>
      <c r="D25" s="423" t="str">
        <f aca="false">'7.1 Results Summary'!$E$21</f>
        <v/>
      </c>
      <c r="E25" s="424" t="str">
        <f aca="false">IF(D25="","",IF(D25="N/A","",IF(D25&gt;0,"The proposed design will likely improve safety",IF(D25=0,"The proposed design will likely have no impact on safety","The proposed design will likely reduce safety"))))</f>
        <v/>
      </c>
      <c r="F25" s="424"/>
      <c r="G25" s="421"/>
      <c r="H25" s="421"/>
      <c r="I25" s="347"/>
      <c r="J25" s="347"/>
      <c r="K25" s="347"/>
      <c r="L25" s="348"/>
    </row>
    <row r="26" customFormat="false" ht="30" hidden="false" customHeight="true" outlineLevel="0" collapsed="false">
      <c r="B26" s="391" t="s">
        <v>212</v>
      </c>
      <c r="C26" s="418" t="str">
        <f aca="false">IF('1. Summary of Scheme'!$D$22="Path Check","N/A",IF(COUNTIF('4.1 Street Check'!$J$13:$J$50,"&lt;&gt;"&amp;"")&gt;0,"Yes","No"))</f>
        <v>No</v>
      </c>
      <c r="D26" s="423" t="str">
        <f aca="false">IF('1. Summary of Scheme'!$D$22="Street Check",'7.2 Results Further Analysis'!$E$45, "N/A")</f>
        <v>N/A</v>
      </c>
      <c r="E26" s="424" t="str">
        <f aca="false">IF(D26="","",IF(D26="N/A","",IF(D26&gt;0,"The proposed design will likely improve route quality",IF(D26=0,"The proposed design will likely have no impact on route quality","The proposed design will likely reduce route quality"))))</f>
        <v/>
      </c>
      <c r="F26" s="424"/>
      <c r="G26" s="421"/>
      <c r="H26" s="421"/>
      <c r="I26" s="347"/>
      <c r="J26" s="347"/>
      <c r="K26" s="347"/>
      <c r="L26" s="348"/>
    </row>
    <row r="27" customFormat="false" ht="30" hidden="false" customHeight="true" outlineLevel="0" collapsed="false">
      <c r="B27" s="391" t="s">
        <v>834</v>
      </c>
      <c r="C27" s="420" t="str">
        <f aca="false">IF('1. Summary of Scheme'!$D$22="Path Check","N/A",IF(COUNTIF('4.2 Street Placemaking Check'!$I$13:$I$47,"&lt;&gt;"&amp;"")&gt;0,"Yes","No"))</f>
        <v>No</v>
      </c>
      <c r="D27" s="425" t="str">
        <f aca="false">IF('1. Summary of Scheme'!$D$22="Street Check",'7.2 Results Further Analysis'!$E$81, "N/A")</f>
        <v>N/A</v>
      </c>
      <c r="E27" s="424" t="str">
        <f aca="false">IF(D27="","",IF(D27="N/A","",IF(D27&gt;0,"The proposed design will likely improve the quality of place",IF(D27=0,"The proposed design will likely have no impact on the quality of place","The proposed design will likely reduce the quality of place"))))</f>
        <v/>
      </c>
      <c r="F27" s="424"/>
      <c r="G27" s="421"/>
      <c r="H27" s="421"/>
      <c r="I27" s="347"/>
      <c r="J27" s="347"/>
      <c r="K27" s="347"/>
      <c r="L27" s="348"/>
    </row>
    <row r="28" customFormat="false" ht="30" hidden="false" customHeight="true" outlineLevel="0" collapsed="false">
      <c r="B28" s="391" t="s">
        <v>534</v>
      </c>
      <c r="C28" s="420" t="str">
        <f aca="false">IF('1. Summary of Scheme'!$D$22="Street Check","N/A",IF(COUNTIF('5.1 Path Check'!$J$34:$J$62,"&lt;&gt;"&amp;"")&gt;0,"Yes","No"))</f>
        <v>Yes</v>
      </c>
      <c r="D28" s="425" t="str">
        <f aca="false">IF('1. Summary of Scheme'!$D$22="Path Check",'7.2 Results Further Analysis'!$E$102, "N/A")</f>
        <v>N/A</v>
      </c>
      <c r="E28" s="365" t="str">
        <f aca="false">IF(D28="","",IF(D28="N/A","",IF(D28&gt;0,"The proposed design will likely improve path quality",IF(D25=0,"The proposed design will likely have no impact on path quality","The proposed design will likely reduce path quality"))))</f>
        <v/>
      </c>
      <c r="F28" s="365"/>
      <c r="G28" s="421"/>
      <c r="H28" s="421"/>
      <c r="I28" s="347"/>
      <c r="J28" s="347"/>
      <c r="K28" s="347"/>
      <c r="L28" s="348"/>
    </row>
    <row r="29" customFormat="false" ht="30" hidden="false" customHeight="true" outlineLevel="0" collapsed="false">
      <c r="B29" s="391" t="s">
        <v>835</v>
      </c>
      <c r="C29" s="420" t="str">
        <f aca="false">IF('1. Summary of Scheme'!$D$22="Street Check","N/A",IF(COUNTIF('5.2 Path Placemaking Check'!$I$12:$I$40,"&lt;&gt;"&amp;"")&gt;0,"Yes","No"))</f>
        <v>No</v>
      </c>
      <c r="D29" s="425" t="str">
        <f aca="false">IF('1. Summary of Scheme'!$D$22="Path Check",'7.2 Results Further Analysis'!$E$127, "N/A")</f>
        <v>N/A</v>
      </c>
      <c r="E29" s="359" t="str">
        <f aca="false">IF(D29="","",IF(D29="N/A","",IF(D29&gt;0,"The proposed design will likely improve the quality of place",IF(D29=0,"The proposed design will likely have no impact on the quality of place","The proposed design will likely reduce the quality of place"))))</f>
        <v/>
      </c>
      <c r="F29" s="359"/>
      <c r="G29" s="421"/>
      <c r="H29" s="421"/>
      <c r="I29" s="347"/>
      <c r="J29" s="347"/>
      <c r="K29" s="347"/>
      <c r="L29" s="348"/>
    </row>
    <row r="30" customFormat="false" ht="30" hidden="false" customHeight="true" outlineLevel="0" collapsed="false">
      <c r="B30" s="391" t="s">
        <v>836</v>
      </c>
      <c r="C30" s="418" t="str">
        <f aca="false">IF(COUNTIF('6. JAT Check'!$J$23:$O$52,"=&gt;0")&gt;0,"Yes","No")</f>
        <v>No</v>
      </c>
      <c r="D30" s="426" t="str">
        <f aca="false">IFERROR(IF(C30="Yes",'7.2 Results Further Analysis'!F157, "N/A"),"")</f>
        <v>N/A</v>
      </c>
      <c r="E30" s="359" t="str">
        <f aca="false">IFERROR(IF(C30="Yes","Review Junction Assessment Tab", "N/A"),"")</f>
        <v>N/A</v>
      </c>
      <c r="F30" s="359"/>
      <c r="G30" s="421"/>
      <c r="H30" s="421"/>
      <c r="I30" s="347"/>
      <c r="J30" s="347"/>
      <c r="K30" s="347"/>
      <c r="L30" s="348"/>
    </row>
    <row r="31" customFormat="false" ht="30" hidden="false" customHeight="true" outlineLevel="0" collapsed="false">
      <c r="B31" s="347"/>
      <c r="C31" s="347"/>
      <c r="D31" s="347"/>
      <c r="E31" s="347"/>
      <c r="F31" s="347"/>
      <c r="G31" s="347"/>
      <c r="H31" s="347"/>
      <c r="I31" s="347"/>
      <c r="J31" s="347"/>
      <c r="K31" s="347"/>
      <c r="L31" s="348"/>
    </row>
    <row r="32" customFormat="false" ht="30" hidden="false" customHeight="true" outlineLevel="0" collapsed="false">
      <c r="B32" s="347"/>
      <c r="C32" s="347"/>
      <c r="D32" s="347"/>
      <c r="E32" s="347"/>
      <c r="F32" s="347"/>
      <c r="G32" s="347"/>
      <c r="H32" s="347"/>
      <c r="I32" s="347"/>
      <c r="J32" s="347"/>
      <c r="K32" s="347"/>
      <c r="L32" s="348"/>
    </row>
    <row r="33" customFormat="false" ht="30" hidden="false" customHeight="true" outlineLevel="0" collapsed="false">
      <c r="B33" s="381" t="s">
        <v>880</v>
      </c>
      <c r="C33" s="381"/>
      <c r="D33" s="381"/>
      <c r="E33" s="381"/>
      <c r="F33" s="381"/>
      <c r="G33" s="381"/>
      <c r="H33" s="381"/>
      <c r="I33" s="347"/>
      <c r="J33" s="347"/>
      <c r="K33" s="347"/>
      <c r="L33" s="348"/>
    </row>
    <row r="34" customFormat="false" ht="30" hidden="false" customHeight="true" outlineLevel="0" collapsed="false">
      <c r="I34" s="347"/>
      <c r="J34" s="347"/>
      <c r="K34" s="347"/>
      <c r="L34" s="348"/>
    </row>
    <row r="35" customFormat="false" ht="30" hidden="false" customHeight="true" outlineLevel="0" collapsed="false">
      <c r="B35" s="391" t="s">
        <v>830</v>
      </c>
      <c r="C35" s="391" t="s">
        <v>852</v>
      </c>
      <c r="D35" s="391" t="s">
        <v>853</v>
      </c>
      <c r="E35" s="391" t="s">
        <v>854</v>
      </c>
      <c r="F35" s="391" t="s">
        <v>855</v>
      </c>
      <c r="G35" s="391" t="s">
        <v>856</v>
      </c>
      <c r="I35" s="347"/>
      <c r="J35" s="347"/>
      <c r="K35" s="347"/>
      <c r="L35" s="348"/>
    </row>
    <row r="36" customFormat="false" ht="30" hidden="false" customHeight="true" outlineLevel="0" collapsed="false">
      <c r="B36" s="391"/>
      <c r="C36" s="357" t="n">
        <f aca="false">COUNTIF('2.2 Policy Conflict Log'!$H$8:$H$42,"Existing")</f>
        <v>0</v>
      </c>
      <c r="D36" s="357" t="n">
        <f aca="false">COUNTIF('2.2 Policy Conflict Log'!$H$8:$H$42,"Design")</f>
        <v>0</v>
      </c>
      <c r="E36" s="357" t="n">
        <f aca="false">COUNTIF('2.2 Policy Conflict Log'!$K$8:$K$42,"Yes")</f>
        <v>0</v>
      </c>
      <c r="F36" s="357" t="n">
        <f aca="false">COUNTIF('2.2 Policy Conflict Log'!$H$8:$H$42, "Design")</f>
        <v>0</v>
      </c>
      <c r="G36" s="427" t="n">
        <f aca="false">SUM(F36)+(C36-E36)</f>
        <v>0</v>
      </c>
      <c r="I36" s="347"/>
      <c r="J36" s="347"/>
      <c r="K36" s="347"/>
      <c r="L36" s="348"/>
    </row>
    <row r="37" customFormat="false" ht="30" hidden="false" customHeight="true" outlineLevel="0" collapsed="false">
      <c r="B37" s="391" t="s">
        <v>881</v>
      </c>
      <c r="C37" s="391" t="s">
        <v>882</v>
      </c>
      <c r="D37" s="391" t="s">
        <v>83</v>
      </c>
      <c r="E37" s="428" t="s">
        <v>55</v>
      </c>
      <c r="F37" s="391" t="s">
        <v>85</v>
      </c>
      <c r="G37" s="429"/>
      <c r="H37" s="429" t="s">
        <v>87</v>
      </c>
      <c r="I37" s="347"/>
      <c r="J37" s="347"/>
      <c r="K37" s="347"/>
      <c r="L37" s="348"/>
    </row>
    <row r="38" customFormat="false" ht="64.5" hidden="false" customHeight="true" outlineLevel="0" collapsed="false">
      <c r="B38" s="391" t="n">
        <v>1</v>
      </c>
      <c r="C38" s="430" t="str">
        <f aca="true" t="array" ref="C38:C38">IFERROR(INDEX('2.2 Policy Conflict Log'!$B$8:$L$42,SMALL(IF('2.2 Policy Conflict Log'!$K$8:$K$42='8.2 Lookups&amp;Forumlae2'!$B$49,ROW('2.2 Policy Conflict Log'!$B$8:$L$42)-ROW('2.2 Policy Conflict Log'!$B$8)+1,""),ROW(A1:INDIRECT("A"&amp;SUM(1*('2.2 Policy Conflict Log'!$K$8:$K$42='8.2 Lookups&amp;Forumlae2'!$B$49)),1))),COLUMN('2.2 Policy Conflict Log'!$B$8:$B$42)-COLUMN('2.1 Policy Check'!$B$8)+1),"")</f>
        <v/>
      </c>
      <c r="D38" s="431" t="str">
        <f aca="true" t="array" ref="D38:D38">IFERROR(INDEX('2.2 Policy Conflict Log'!$B$8:$L$42,SMALL(IF('2.2 Policy Conflict Log'!$K$8:$K$42='8.2 Lookups&amp;Forumlae2'!$B$49,ROW('2.2 Policy Conflict Log'!$B$8:$L$42)-ROW('2.2 Policy Conflict Log'!$B$8)+1,""),ROW(B1:INDIRECT("A"&amp;SUM(1*('2.2 Policy Conflict Log'!$K$8:$K$42='8.2 Lookups&amp;Forumlae2'!$B$49)),1))),COLUMN('2.2 Policy Conflict Log'!$F$8:$F$42)-COLUMN('2.1 Policy Check'!$B$8)+1),"")</f>
        <v/>
      </c>
      <c r="E38" s="431" t="str">
        <f aca="true" t="array" ref="E38:E38">IFERROR(INDEX('2.2 Policy Conflict Log'!$B$8:$L$42,SMALL(IF('2.2 Policy Conflict Log'!$K$8:$K$42='8.2 Lookups&amp;Forumlae2'!$B$49,ROW('2.2 Policy Conflict Log'!$B$8:$L$42)-ROW('2.2 Policy Conflict Log'!$B$8)+1,""),ROW(C1:INDIRECT("A"&amp;SUM(1*('2.2 Policy Conflict Log'!$K$8:$K$42='8.2 Lookups&amp;Forumlae2'!$B$49)),1))),COLUMN('2.2 Policy Conflict Log'!$I$8:$I$42)-COLUMN('2.1 Policy Check'!$B$8)+1),"")</f>
        <v/>
      </c>
      <c r="F38" s="431" t="str">
        <f aca="true" t="array" ref="F38:F38">IFERROR(INDEX('2.2 Policy Conflict Log'!$B$8:$L$42,SMALL(IF('2.2 Policy Conflict Log'!$K$8:$K$42='8.2 Lookups&amp;Forumlae2'!$B$49,ROW('2.2 Policy Conflict Log'!$B$8:$L$42)-ROW('2.2 Policy Conflict Log'!$B$8)+1,""),ROW(D1:INDIRECT("A"&amp;SUM(1*('2.2 Policy Conflict Log'!$K$8:$K$42='8.2 Lookups&amp;Forumlae2'!$B$49)),1))),COLUMN('2.2 Policy Conflict Log'!$J$8:$J$42)-COLUMN('2.1 Policy Check'!$B$8)+1),"")</f>
        <v/>
      </c>
      <c r="G38" s="432"/>
      <c r="H38" s="433" t="str">
        <f aca="true" t="array" ref="H38:H38">IFERROR(INDEX('2.2 Policy Conflict Log'!$B$8:$L$42,SMALL(IF('2.2 Policy Conflict Log'!$K$8:$K$42='8.2 Lookups&amp;Forumlae2'!$B$49,ROW('2.2 Policy Conflict Log'!$B$8:$L$42)-ROW('2.2 Policy Conflict Log'!$B$8)+1,""),ROW(F1:INDIRECT("A"&amp;SUM(1*('2.2 Policy Conflict Log'!$K$8:$K$42='8.2 Lookups&amp;Forumlae2'!$B$49)),1))),COLUMN('2.2 Policy Conflict Log'!$L$8:$L$42)-COLUMN('2.1 Policy Check'!$B$8)+1),"")</f>
        <v/>
      </c>
      <c r="I38" s="347"/>
      <c r="J38" s="347"/>
      <c r="K38" s="347"/>
      <c r="L38" s="348"/>
    </row>
    <row r="39" customFormat="false" ht="64.5" hidden="false" customHeight="true" outlineLevel="0" collapsed="false">
      <c r="B39" s="391" t="n">
        <v>2</v>
      </c>
      <c r="C39" s="430"/>
      <c r="D39" s="431"/>
      <c r="E39" s="431"/>
      <c r="F39" s="431"/>
      <c r="G39" s="432"/>
      <c r="H39" s="433"/>
      <c r="I39" s="347"/>
      <c r="J39" s="347"/>
      <c r="K39" s="347"/>
      <c r="L39" s="348"/>
    </row>
    <row r="40" customFormat="false" ht="64.5" hidden="false" customHeight="true" outlineLevel="0" collapsed="false">
      <c r="B40" s="391" t="n">
        <v>3</v>
      </c>
      <c r="C40" s="430"/>
      <c r="D40" s="431"/>
      <c r="E40" s="431"/>
      <c r="F40" s="431"/>
      <c r="G40" s="432"/>
      <c r="H40" s="433"/>
      <c r="I40" s="347"/>
      <c r="J40" s="347"/>
      <c r="K40" s="347"/>
      <c r="L40" s="348"/>
    </row>
    <row r="41" customFormat="false" ht="64.5" hidden="false" customHeight="true" outlineLevel="0" collapsed="false">
      <c r="B41" s="391" t="n">
        <v>4</v>
      </c>
      <c r="C41" s="430"/>
      <c r="D41" s="431"/>
      <c r="E41" s="431"/>
      <c r="F41" s="431"/>
      <c r="G41" s="432"/>
      <c r="H41" s="433"/>
      <c r="I41" s="347"/>
      <c r="J41" s="347"/>
      <c r="K41" s="347"/>
      <c r="L41" s="348"/>
    </row>
    <row r="42" customFormat="false" ht="64.5" hidden="false" customHeight="true" outlineLevel="0" collapsed="false">
      <c r="B42" s="391" t="n">
        <v>5</v>
      </c>
      <c r="C42" s="430"/>
      <c r="D42" s="431"/>
      <c r="E42" s="431"/>
      <c r="F42" s="431"/>
      <c r="G42" s="432"/>
      <c r="H42" s="433"/>
      <c r="I42" s="347"/>
      <c r="J42" s="347"/>
      <c r="K42" s="347"/>
      <c r="L42" s="348"/>
    </row>
    <row r="43" customFormat="false" ht="64.5" hidden="false" customHeight="true" outlineLevel="0" collapsed="false">
      <c r="B43" s="391" t="n">
        <v>6</v>
      </c>
      <c r="C43" s="430"/>
      <c r="D43" s="431"/>
      <c r="E43" s="431"/>
      <c r="F43" s="431"/>
      <c r="G43" s="432"/>
      <c r="H43" s="433"/>
      <c r="I43" s="347"/>
      <c r="J43" s="347"/>
      <c r="K43" s="347"/>
      <c r="L43" s="348"/>
    </row>
    <row r="44" customFormat="false" ht="64.5" hidden="false" customHeight="true" outlineLevel="0" collapsed="false">
      <c r="B44" s="391" t="n">
        <v>7</v>
      </c>
      <c r="C44" s="430"/>
      <c r="D44" s="431"/>
      <c r="E44" s="431"/>
      <c r="F44" s="431"/>
      <c r="G44" s="432"/>
      <c r="H44" s="433"/>
      <c r="I44" s="347"/>
      <c r="J44" s="347"/>
      <c r="K44" s="347"/>
      <c r="L44" s="348"/>
    </row>
    <row r="45" customFormat="false" ht="64.5" hidden="false" customHeight="true" outlineLevel="0" collapsed="false">
      <c r="B45" s="391" t="n">
        <v>8</v>
      </c>
      <c r="C45" s="430"/>
      <c r="D45" s="431"/>
      <c r="E45" s="431"/>
      <c r="F45" s="431"/>
      <c r="G45" s="432"/>
      <c r="H45" s="433"/>
      <c r="I45" s="347"/>
      <c r="J45" s="347"/>
      <c r="K45" s="347"/>
      <c r="L45" s="348"/>
    </row>
    <row r="46" customFormat="false" ht="64.5" hidden="false" customHeight="true" outlineLevel="0" collapsed="false">
      <c r="B46" s="391" t="n">
        <v>9</v>
      </c>
      <c r="C46" s="430"/>
      <c r="D46" s="431"/>
      <c r="E46" s="431"/>
      <c r="F46" s="431"/>
      <c r="G46" s="432"/>
      <c r="H46" s="433"/>
      <c r="I46" s="347"/>
      <c r="J46" s="347"/>
      <c r="K46" s="347"/>
      <c r="L46" s="348"/>
    </row>
    <row r="47" customFormat="false" ht="64.5" hidden="false" customHeight="true" outlineLevel="0" collapsed="false">
      <c r="B47" s="391" t="n">
        <v>10</v>
      </c>
      <c r="C47" s="430"/>
      <c r="D47" s="431"/>
      <c r="E47" s="431"/>
      <c r="F47" s="431"/>
      <c r="G47" s="432"/>
      <c r="H47" s="433"/>
      <c r="I47" s="347"/>
      <c r="J47" s="347"/>
      <c r="K47" s="347"/>
      <c r="L47" s="348"/>
    </row>
    <row r="48" customFormat="false" ht="64.5" hidden="false" customHeight="true" outlineLevel="0" collapsed="false">
      <c r="B48" s="391" t="n">
        <v>11</v>
      </c>
      <c r="C48" s="430"/>
      <c r="D48" s="431"/>
      <c r="E48" s="431"/>
      <c r="F48" s="431"/>
      <c r="G48" s="432"/>
      <c r="H48" s="433"/>
      <c r="I48" s="347"/>
      <c r="J48" s="347"/>
      <c r="K48" s="347"/>
      <c r="L48" s="348"/>
    </row>
    <row r="49" customFormat="false" ht="64.5" hidden="false" customHeight="true" outlineLevel="0" collapsed="false">
      <c r="B49" s="391" t="n">
        <v>12</v>
      </c>
      <c r="C49" s="430"/>
      <c r="D49" s="431"/>
      <c r="E49" s="431"/>
      <c r="F49" s="431"/>
      <c r="G49" s="432"/>
      <c r="H49" s="433"/>
      <c r="I49" s="347"/>
      <c r="J49" s="347"/>
      <c r="K49" s="347"/>
      <c r="L49" s="348"/>
    </row>
    <row r="50" customFormat="false" ht="64.5" hidden="false" customHeight="true" outlineLevel="0" collapsed="false">
      <c r="B50" s="391" t="n">
        <v>13</v>
      </c>
      <c r="C50" s="430"/>
      <c r="D50" s="431"/>
      <c r="E50" s="431"/>
      <c r="F50" s="431"/>
      <c r="G50" s="432"/>
      <c r="H50" s="433"/>
      <c r="I50" s="347"/>
      <c r="J50" s="347"/>
      <c r="K50" s="347"/>
      <c r="L50" s="348"/>
    </row>
    <row r="51" customFormat="false" ht="64.5" hidden="false" customHeight="true" outlineLevel="0" collapsed="false">
      <c r="B51" s="391" t="n">
        <v>14</v>
      </c>
      <c r="C51" s="430"/>
      <c r="D51" s="430"/>
      <c r="E51" s="430"/>
      <c r="F51" s="430"/>
      <c r="G51" s="432"/>
      <c r="H51" s="433"/>
      <c r="I51" s="347"/>
      <c r="J51" s="347"/>
      <c r="K51" s="347"/>
      <c r="L51" s="348"/>
    </row>
    <row r="52" customFormat="false" ht="64.5" hidden="false" customHeight="true" outlineLevel="0" collapsed="false">
      <c r="B52" s="391" t="n">
        <v>15</v>
      </c>
      <c r="C52" s="430"/>
      <c r="D52" s="430"/>
      <c r="E52" s="430"/>
      <c r="F52" s="430"/>
      <c r="G52" s="432"/>
      <c r="H52" s="433"/>
      <c r="I52" s="347"/>
      <c r="J52" s="347"/>
      <c r="K52" s="347"/>
      <c r="L52" s="348"/>
    </row>
    <row r="53" customFormat="false" ht="64.5" hidden="false" customHeight="true" outlineLevel="0" collapsed="false">
      <c r="B53" s="391"/>
      <c r="C53" s="434" t="str">
        <f aca="false">IF(G36&gt;=15,"More than 15 Policy Conflicts have been recorded resulting in an error in this table. Please refer to the Route Check Spreadsheet for further details.","")</f>
        <v/>
      </c>
      <c r="D53" s="434"/>
      <c r="E53" s="434"/>
      <c r="F53" s="434"/>
      <c r="G53" s="434"/>
      <c r="H53" s="434"/>
      <c r="I53" s="347"/>
      <c r="J53" s="347"/>
      <c r="K53" s="347"/>
      <c r="L53" s="348"/>
    </row>
    <row r="54" customFormat="false" ht="30" hidden="false" customHeight="true" outlineLevel="0" collapsed="false">
      <c r="B54" s="347"/>
      <c r="C54" s="347"/>
      <c r="D54" s="347"/>
      <c r="E54" s="348"/>
    </row>
    <row r="55" customFormat="false" ht="30" hidden="false" customHeight="true" outlineLevel="0" collapsed="false">
      <c r="B55" s="347"/>
      <c r="C55" s="347"/>
      <c r="D55" s="347"/>
      <c r="E55" s="347"/>
      <c r="F55" s="347"/>
      <c r="G55" s="347"/>
      <c r="H55" s="347"/>
      <c r="I55" s="347"/>
      <c r="J55" s="347"/>
      <c r="K55" s="347"/>
      <c r="L55" s="348"/>
    </row>
    <row r="56" customFormat="false" ht="30" hidden="false" customHeight="true" outlineLevel="0" collapsed="false">
      <c r="B56" s="381" t="s">
        <v>857</v>
      </c>
      <c r="C56" s="381"/>
      <c r="D56" s="381"/>
      <c r="E56" s="381"/>
      <c r="F56" s="381"/>
      <c r="G56" s="381"/>
      <c r="H56" s="381"/>
      <c r="I56" s="381"/>
      <c r="J56" s="381"/>
      <c r="K56" s="347"/>
      <c r="L56" s="348"/>
    </row>
    <row r="57" customFormat="false" ht="30" hidden="false" customHeight="true" outlineLevel="0" collapsed="false">
      <c r="B57" s="347"/>
      <c r="C57" s="347"/>
      <c r="D57" s="347"/>
      <c r="E57" s="347"/>
      <c r="F57" s="347"/>
      <c r="G57" s="347"/>
      <c r="H57" s="347"/>
      <c r="I57" s="347"/>
      <c r="J57" s="347"/>
      <c r="K57" s="347"/>
      <c r="L57" s="348"/>
    </row>
    <row r="58" customFormat="false" ht="30" hidden="false" customHeight="true" outlineLevel="0" collapsed="false">
      <c r="B58" s="391" t="s">
        <v>832</v>
      </c>
      <c r="C58" s="391" t="s">
        <v>852</v>
      </c>
      <c r="D58" s="391" t="s">
        <v>853</v>
      </c>
      <c r="E58" s="391" t="s">
        <v>854</v>
      </c>
      <c r="F58" s="391" t="s">
        <v>855</v>
      </c>
      <c r="G58" s="391" t="s">
        <v>856</v>
      </c>
      <c r="I58" s="435"/>
      <c r="J58" s="347"/>
      <c r="K58" s="347"/>
      <c r="L58" s="348"/>
    </row>
    <row r="59" customFormat="false" ht="30" hidden="false" customHeight="true" outlineLevel="0" collapsed="false">
      <c r="B59" s="391"/>
      <c r="C59" s="357" t="n">
        <f aca="false">COUNTIF('3.2 Critical Issues Log'!$H$8:$H$42,"Existing")</f>
        <v>0</v>
      </c>
      <c r="D59" s="357" t="n">
        <f aca="false">COUNTIF('3.2 Critical Issues Log'!$H$8:$H$42,"Design")</f>
        <v>0</v>
      </c>
      <c r="E59" s="357" t="n">
        <f aca="false">COUNTIF('3.2 Critical Issues Log'!$K$8:$K$42,"Yes")</f>
        <v>0</v>
      </c>
      <c r="F59" s="357" t="n">
        <f aca="false">COUNTIF('3.2 Critical Issues Log'!$H$8:$H$42, "Design")</f>
        <v>0</v>
      </c>
      <c r="G59" s="427" t="n">
        <f aca="false">SUM(F59)+(C59-E59)</f>
        <v>0</v>
      </c>
      <c r="I59" s="347"/>
      <c r="J59" s="347"/>
      <c r="K59" s="348"/>
    </row>
    <row r="60" customFormat="false" ht="45.75" hidden="false" customHeight="true" outlineLevel="0" collapsed="false">
      <c r="B60" s="391" t="s">
        <v>883</v>
      </c>
      <c r="C60" s="391" t="s">
        <v>884</v>
      </c>
      <c r="D60" s="391" t="s">
        <v>92</v>
      </c>
      <c r="E60" s="428" t="s">
        <v>55</v>
      </c>
      <c r="F60" s="391" t="s">
        <v>85</v>
      </c>
      <c r="G60" s="429"/>
      <c r="H60" s="429" t="s">
        <v>87</v>
      </c>
      <c r="I60" s="347"/>
      <c r="J60" s="347"/>
      <c r="K60" s="348"/>
    </row>
    <row r="61" customFormat="false" ht="53.25" hidden="false" customHeight="true" outlineLevel="0" collapsed="false">
      <c r="B61" s="391" t="n">
        <v>1</v>
      </c>
      <c r="C61" s="430" t="str">
        <f aca="true" t="array" ref="C61:C61">IFERROR(INDEX('3.2 Critical Issues Log'!$B$8:$L$42,SMALL(IF('3.2 Critical Issues Log'!$K$8:$K$42='8.2 Lookups&amp;Forumlae2'!$B$49,ROW('3.2 Critical Issues Log'!$B$8:$L$42)-ROW('3.2 Critical Issues Log'!$B$8)+1,""),ROW(A1:INDIRECT("A"&amp;SUM(1*('3.2 Critical Issues Log'!$K$8:$K$42='8.2 Lookups&amp;Forumlae2'!$B$49)),1))),COLUMN('3.2 Critical Issues Log'!$B$8:$B$42)-COLUMN('2.1 Policy Check'!$B$8)+1),"")</f>
        <v/>
      </c>
      <c r="D61" s="431" t="str">
        <f aca="true" t="array" ref="D61:D61">IFERROR(INDEX('3.2 Critical Issues Log'!$B$8:$L$42,SMALL(IF('3.2 Critical Issues Log'!$K$8:$K$42='8.2 Lookups&amp;Forumlae2'!$B$49,ROW('3.2 Critical Issues Log'!$B$8:$L$42)-ROW('3.2 Critical Issues Log'!$B$8)+1,""),ROW(B1:INDIRECT("A"&amp;SUM(1*('3.2 Critical Issues Log'!$K$8:$K$42='8.2 Lookups&amp;Forumlae2'!$B$49)),1))),COLUMN('3.2 Critical Issues Log'!$F$8:$F$42)-COLUMN('2.1 Policy Check'!$B$8)+1),"")</f>
        <v/>
      </c>
      <c r="E61" s="431" t="str">
        <f aca="true" t="array" ref="E61:E61">IFERROR(INDEX('3.2 Critical Issues Log'!$B$8:$L$42,SMALL(IF('3.2 Critical Issues Log'!$K$8:$K$42='8.2 Lookups&amp;Forumlae2'!$B$49,ROW('3.2 Critical Issues Log'!$B$8:$L$42)-ROW('3.2 Critical Issues Log'!$B$8)+1,""),ROW(C1:INDIRECT("A"&amp;SUM(1*('3.2 Critical Issues Log'!$K$8:$K$42='8.2 Lookups&amp;Forumlae2'!$B$49)),1))),COLUMN('3.2 Critical Issues Log'!$I$8:$I$42)-COLUMN('2.1 Policy Check'!$B$8)+1),"")</f>
        <v/>
      </c>
      <c r="F61" s="431" t="str">
        <f aca="true" t="array" ref="F61:F61">IFERROR(INDEX('3.2 Critical Issues Log'!$B$8:$L$42,SMALL(IF('3.2 Critical Issues Log'!$K$8:$K$42='8.2 Lookups&amp;Forumlae2'!$B$49,ROW('3.2 Critical Issues Log'!$B$8:$L$42)-ROW('3.2 Critical Issues Log'!$B$8)+1,""),ROW(D1:INDIRECT("A"&amp;SUM(1*('3.2 Critical Issues Log'!$K$8:$K$42='8.2 Lookups&amp;Forumlae2'!$B$49)),1))),COLUMN('3.2 Critical Issues Log'!$J$8:$J$42)-COLUMN('2.1 Policy Check'!$B$8)+1),"")</f>
        <v/>
      </c>
      <c r="G61" s="432"/>
      <c r="H61" s="433" t="str">
        <f aca="true" t="array" ref="H61:H61">IFERROR(INDEX('3.2 Critical Issues Log'!$B$8:$L$42,SMALL(IF('3.2 Critical Issues Log'!$K$8:$K$42='8.2 Lookups&amp;Forumlae2'!$B$49,ROW('3.2 Critical Issues Log'!$B$8:$L$42)-ROW('3.2 Critical Issues Log'!$B$8)+1,""),ROW(F1:INDIRECT("A"&amp;SUM(1*('3.2 Critical Issues Log'!$K$8:$K$42='8.2 Lookups&amp;Forumlae2'!$B$49)),1))),COLUMN('3.2 Critical Issues Log'!$L$8:$L$42)-COLUMN('2.1 Policy Check'!$B$8)+1),"")</f>
        <v/>
      </c>
      <c r="I61" s="347"/>
      <c r="J61" s="347"/>
      <c r="K61" s="348"/>
    </row>
    <row r="62" customFormat="false" ht="53.25" hidden="false" customHeight="true" outlineLevel="0" collapsed="false">
      <c r="B62" s="391" t="n">
        <v>2</v>
      </c>
      <c r="C62" s="430"/>
      <c r="D62" s="431"/>
      <c r="E62" s="431"/>
      <c r="F62" s="431"/>
      <c r="G62" s="432"/>
      <c r="H62" s="433"/>
      <c r="I62" s="347"/>
      <c r="J62" s="347"/>
      <c r="K62" s="348"/>
    </row>
    <row r="63" customFormat="false" ht="53.25" hidden="false" customHeight="true" outlineLevel="0" collapsed="false">
      <c r="B63" s="391" t="n">
        <v>3</v>
      </c>
      <c r="C63" s="430"/>
      <c r="D63" s="431"/>
      <c r="E63" s="431"/>
      <c r="F63" s="431"/>
      <c r="G63" s="432"/>
      <c r="H63" s="433"/>
      <c r="I63" s="347"/>
      <c r="J63" s="347"/>
      <c r="K63" s="348"/>
    </row>
    <row r="64" customFormat="false" ht="53.25" hidden="false" customHeight="true" outlineLevel="0" collapsed="false">
      <c r="B64" s="391" t="n">
        <v>4</v>
      </c>
      <c r="C64" s="430"/>
      <c r="D64" s="431"/>
      <c r="E64" s="431"/>
      <c r="F64" s="431"/>
      <c r="G64" s="432"/>
      <c r="H64" s="433"/>
      <c r="I64" s="347"/>
      <c r="J64" s="347"/>
      <c r="K64" s="347"/>
      <c r="L64" s="348"/>
    </row>
    <row r="65" customFormat="false" ht="53.25" hidden="false" customHeight="true" outlineLevel="0" collapsed="false">
      <c r="B65" s="391" t="n">
        <v>5</v>
      </c>
      <c r="C65" s="430"/>
      <c r="D65" s="431"/>
      <c r="E65" s="431"/>
      <c r="F65" s="431"/>
      <c r="G65" s="432"/>
      <c r="H65" s="433"/>
      <c r="I65" s="347"/>
      <c r="J65" s="347"/>
      <c r="K65" s="347"/>
      <c r="L65" s="348"/>
    </row>
    <row r="66" customFormat="false" ht="53.25" hidden="false" customHeight="true" outlineLevel="0" collapsed="false">
      <c r="B66" s="391" t="n">
        <v>6</v>
      </c>
      <c r="C66" s="430"/>
      <c r="D66" s="431"/>
      <c r="E66" s="431"/>
      <c r="F66" s="431"/>
      <c r="G66" s="432"/>
      <c r="H66" s="433"/>
      <c r="I66" s="347"/>
      <c r="J66" s="347"/>
      <c r="K66" s="347"/>
      <c r="L66" s="348"/>
    </row>
    <row r="67" customFormat="false" ht="53.25" hidden="false" customHeight="true" outlineLevel="0" collapsed="false">
      <c r="B67" s="391" t="n">
        <v>7</v>
      </c>
      <c r="C67" s="430"/>
      <c r="D67" s="431"/>
      <c r="E67" s="431"/>
      <c r="F67" s="431"/>
      <c r="G67" s="432"/>
      <c r="H67" s="433"/>
      <c r="I67" s="347"/>
      <c r="J67" s="347"/>
      <c r="K67" s="347"/>
      <c r="L67" s="348"/>
    </row>
    <row r="68" customFormat="false" ht="53.25" hidden="false" customHeight="true" outlineLevel="0" collapsed="false">
      <c r="B68" s="391" t="n">
        <v>8</v>
      </c>
      <c r="C68" s="430"/>
      <c r="D68" s="431"/>
      <c r="E68" s="431"/>
      <c r="F68" s="431"/>
      <c r="G68" s="432"/>
      <c r="H68" s="433"/>
      <c r="I68" s="347"/>
      <c r="J68" s="347"/>
      <c r="K68" s="347"/>
      <c r="L68" s="348"/>
    </row>
    <row r="69" customFormat="false" ht="53.25" hidden="false" customHeight="true" outlineLevel="0" collapsed="false">
      <c r="B69" s="391" t="n">
        <v>9</v>
      </c>
      <c r="C69" s="430"/>
      <c r="D69" s="431"/>
      <c r="E69" s="431"/>
      <c r="F69" s="431"/>
      <c r="G69" s="432"/>
      <c r="H69" s="433"/>
      <c r="I69" s="347"/>
      <c r="J69" s="347"/>
      <c r="K69" s="347"/>
      <c r="L69" s="348"/>
    </row>
    <row r="70" customFormat="false" ht="53.25" hidden="false" customHeight="true" outlineLevel="0" collapsed="false">
      <c r="B70" s="391" t="n">
        <v>10</v>
      </c>
      <c r="C70" s="430"/>
      <c r="D70" s="431"/>
      <c r="E70" s="431"/>
      <c r="F70" s="431"/>
      <c r="G70" s="432"/>
      <c r="H70" s="433"/>
      <c r="I70" s="347"/>
      <c r="J70" s="347"/>
      <c r="K70" s="347"/>
      <c r="L70" s="348"/>
    </row>
    <row r="71" customFormat="false" ht="53.25" hidden="false" customHeight="true" outlineLevel="0" collapsed="false">
      <c r="B71" s="391" t="n">
        <v>11</v>
      </c>
      <c r="C71" s="430"/>
      <c r="D71" s="431"/>
      <c r="E71" s="431"/>
      <c r="F71" s="431"/>
      <c r="G71" s="432"/>
      <c r="H71" s="433"/>
      <c r="I71" s="347"/>
      <c r="J71" s="347"/>
      <c r="K71" s="347"/>
      <c r="L71" s="348"/>
    </row>
    <row r="72" customFormat="false" ht="53.25" hidden="false" customHeight="true" outlineLevel="0" collapsed="false">
      <c r="B72" s="391" t="n">
        <v>12</v>
      </c>
      <c r="C72" s="430"/>
      <c r="D72" s="431"/>
      <c r="E72" s="431"/>
      <c r="F72" s="431"/>
      <c r="G72" s="432"/>
      <c r="H72" s="433"/>
      <c r="I72" s="347"/>
      <c r="J72" s="347"/>
      <c r="K72" s="347"/>
      <c r="L72" s="348"/>
    </row>
    <row r="73" customFormat="false" ht="53.25" hidden="false" customHeight="true" outlineLevel="0" collapsed="false">
      <c r="B73" s="391" t="n">
        <v>13</v>
      </c>
      <c r="C73" s="430"/>
      <c r="D73" s="431"/>
      <c r="E73" s="431"/>
      <c r="F73" s="431"/>
      <c r="G73" s="432"/>
      <c r="H73" s="433"/>
      <c r="I73" s="347"/>
      <c r="J73" s="347"/>
      <c r="K73" s="347"/>
      <c r="L73" s="348"/>
    </row>
    <row r="74" customFormat="false" ht="53.25" hidden="false" customHeight="true" outlineLevel="0" collapsed="false">
      <c r="B74" s="391" t="n">
        <v>14</v>
      </c>
      <c r="C74" s="430"/>
      <c r="D74" s="430"/>
      <c r="E74" s="430"/>
      <c r="F74" s="430"/>
      <c r="G74" s="432"/>
      <c r="H74" s="433"/>
      <c r="I74" s="347"/>
      <c r="J74" s="347"/>
      <c r="K74" s="347"/>
      <c r="L74" s="348"/>
    </row>
    <row r="75" customFormat="false" ht="53.25" hidden="false" customHeight="true" outlineLevel="0" collapsed="false">
      <c r="B75" s="391" t="n">
        <v>15</v>
      </c>
      <c r="C75" s="430"/>
      <c r="D75" s="430"/>
      <c r="E75" s="430"/>
      <c r="F75" s="430"/>
      <c r="G75" s="432"/>
      <c r="H75" s="433"/>
      <c r="I75" s="347"/>
      <c r="J75" s="347"/>
      <c r="K75" s="347"/>
      <c r="L75" s="348"/>
    </row>
    <row r="76" customFormat="false" ht="53.25" hidden="false" customHeight="true" outlineLevel="0" collapsed="false">
      <c r="B76" s="391"/>
      <c r="C76" s="434" t="str">
        <f aca="false">IF(G59&gt;=15,"More than 15 Critical Issues have been recorded resulting in an error in this table. Please refer to the Route Check Spreadsheet for further details.","")</f>
        <v/>
      </c>
      <c r="D76" s="434"/>
      <c r="E76" s="434"/>
      <c r="F76" s="434"/>
      <c r="G76" s="434"/>
      <c r="H76" s="434"/>
      <c r="I76" s="347"/>
      <c r="J76" s="347"/>
      <c r="K76" s="347"/>
      <c r="L76" s="348"/>
    </row>
    <row r="77" customFormat="false" ht="30" hidden="false" customHeight="true" outlineLevel="0" collapsed="false">
      <c r="B77" s="347"/>
      <c r="C77" s="347"/>
      <c r="D77" s="347"/>
      <c r="E77" s="347"/>
      <c r="F77" s="347"/>
      <c r="G77" s="347"/>
      <c r="H77" s="347"/>
      <c r="I77" s="347"/>
      <c r="J77" s="347"/>
      <c r="K77" s="347"/>
      <c r="L77" s="348"/>
    </row>
    <row r="78" customFormat="false" ht="30" hidden="false" customHeight="true" outlineLevel="0" collapsed="false">
      <c r="B78" s="381" t="s">
        <v>858</v>
      </c>
      <c r="C78" s="381"/>
      <c r="D78" s="381"/>
      <c r="E78" s="381"/>
      <c r="F78" s="381"/>
      <c r="G78" s="381"/>
      <c r="H78" s="381"/>
      <c r="I78" s="347"/>
      <c r="J78" s="347"/>
      <c r="K78" s="347"/>
      <c r="L78" s="348"/>
    </row>
    <row r="79" customFormat="false" ht="20.25" hidden="false" customHeight="true" outlineLevel="0" collapsed="false">
      <c r="B79" s="347"/>
      <c r="C79" s="347"/>
      <c r="D79" s="347"/>
      <c r="E79" s="347"/>
      <c r="F79" s="347"/>
      <c r="G79" s="347"/>
      <c r="H79" s="347"/>
      <c r="I79" s="347"/>
      <c r="J79" s="347"/>
      <c r="K79" s="347"/>
      <c r="L79" s="348"/>
    </row>
    <row r="80" customFormat="false" ht="30" hidden="false" customHeight="true" outlineLevel="0" collapsed="false">
      <c r="B80" s="393" t="s">
        <v>859</v>
      </c>
      <c r="C80" s="370"/>
      <c r="D80" s="370"/>
      <c r="E80" s="371"/>
      <c r="F80" s="347"/>
      <c r="G80" s="347"/>
      <c r="H80" s="347"/>
      <c r="I80" s="348"/>
    </row>
    <row r="81" customFormat="false" ht="11.25" hidden="false" customHeight="true" outlineLevel="0" collapsed="false">
      <c r="F81" s="347"/>
      <c r="G81" s="347"/>
      <c r="H81" s="347"/>
      <c r="I81" s="348"/>
    </row>
    <row r="82" customFormat="false" ht="18.75" hidden="false" customHeight="true" outlineLevel="0" collapsed="false">
      <c r="B82" s="393"/>
      <c r="C82" s="436" t="s">
        <v>837</v>
      </c>
      <c r="D82" s="436" t="s">
        <v>838</v>
      </c>
      <c r="E82" s="436" t="s">
        <v>833</v>
      </c>
      <c r="F82" s="347"/>
      <c r="G82" s="347"/>
      <c r="H82" s="347"/>
      <c r="I82" s="348"/>
    </row>
    <row r="83" customFormat="false" ht="18.75" hidden="false" customHeight="true" outlineLevel="0" collapsed="false">
      <c r="B83" s="394" t="s">
        <v>839</v>
      </c>
      <c r="C83" s="436"/>
      <c r="D83" s="436"/>
      <c r="E83" s="436"/>
      <c r="F83" s="347"/>
      <c r="G83" s="347"/>
      <c r="H83" s="347"/>
      <c r="I83" s="347"/>
      <c r="J83" s="347"/>
      <c r="K83" s="347"/>
      <c r="L83" s="347"/>
      <c r="M83" s="348"/>
    </row>
    <row r="84" customFormat="false" ht="23.25" hidden="false" customHeight="true" outlineLevel="0" collapsed="false">
      <c r="B84" s="395" t="s">
        <v>840</v>
      </c>
      <c r="C84" s="401" t="str">
        <f aca="false">IFERROR('8.1 Lookups&amp;Formulae1'!$F$388,"")</f>
        <v/>
      </c>
      <c r="D84" s="401" t="str">
        <f aca="false">IFERROR('8.1 Lookups&amp;Formulae1'!$F$398,"")</f>
        <v/>
      </c>
      <c r="E84" s="401" t="str">
        <f aca="false">IFERROR(D84-C84,"")</f>
        <v/>
      </c>
      <c r="F84" s="347"/>
      <c r="G84" s="347"/>
      <c r="H84" s="347"/>
      <c r="I84" s="347"/>
      <c r="J84" s="347"/>
      <c r="K84" s="347"/>
      <c r="L84" s="347"/>
      <c r="M84" s="348"/>
    </row>
    <row r="85" customFormat="false" ht="23.25" hidden="false" customHeight="true" outlineLevel="0" collapsed="false">
      <c r="B85" s="395" t="s">
        <v>841</v>
      </c>
      <c r="C85" s="401" t="str">
        <f aca="false">IFERROR('8.1 Lookups&amp;Formulae1'!$F$389,"")</f>
        <v/>
      </c>
      <c r="D85" s="401" t="str">
        <f aca="false">IFERROR('8.1 Lookups&amp;Formulae1'!$F$399,"")</f>
        <v/>
      </c>
      <c r="E85" s="401" t="str">
        <f aca="false">IFERROR(D85-C85,"")</f>
        <v/>
      </c>
      <c r="F85" s="347"/>
      <c r="G85" s="347"/>
      <c r="H85" s="347"/>
      <c r="I85" s="348"/>
    </row>
    <row r="86" customFormat="false" ht="23.25" hidden="false" customHeight="true" outlineLevel="0" collapsed="false">
      <c r="B86" s="395" t="s">
        <v>842</v>
      </c>
      <c r="C86" s="401" t="str">
        <f aca="false">IFERROR('8.1 Lookups&amp;Formulae1'!$F$390,"")</f>
        <v/>
      </c>
      <c r="D86" s="401" t="str">
        <f aca="false">IFERROR('8.1 Lookups&amp;Formulae1'!$F$400,"")</f>
        <v/>
      </c>
      <c r="E86" s="401" t="str">
        <f aca="false">IFERROR(D86-C86,"")</f>
        <v/>
      </c>
      <c r="F86" s="347"/>
      <c r="G86" s="347"/>
      <c r="H86" s="347"/>
      <c r="I86" s="348"/>
    </row>
    <row r="87" customFormat="false" ht="23.25" hidden="false" customHeight="true" outlineLevel="0" collapsed="false">
      <c r="B87" s="395" t="s">
        <v>843</v>
      </c>
      <c r="C87" s="401" t="str">
        <f aca="false">IFERROR('8.1 Lookups&amp;Formulae1'!$F$391,"")</f>
        <v/>
      </c>
      <c r="D87" s="401" t="str">
        <f aca="false">IFERROR('8.1 Lookups&amp;Formulae1'!$F$401,"")</f>
        <v/>
      </c>
      <c r="E87" s="401" t="str">
        <f aca="false">IFERROR(D87-C87,"")</f>
        <v/>
      </c>
      <c r="F87" s="347"/>
      <c r="G87" s="347"/>
      <c r="H87" s="347"/>
      <c r="I87" s="348"/>
    </row>
    <row r="88" customFormat="false" ht="23.25" hidden="false" customHeight="true" outlineLevel="0" collapsed="false">
      <c r="B88" s="395" t="s">
        <v>844</v>
      </c>
      <c r="C88" s="401" t="str">
        <f aca="false">IFERROR('8.1 Lookups&amp;Formulae1'!$F$392,"")</f>
        <v/>
      </c>
      <c r="D88" s="401" t="str">
        <f aca="false">IFERROR('8.1 Lookups&amp;Formulae1'!$F$402,"")</f>
        <v/>
      </c>
      <c r="E88" s="401" t="str">
        <f aca="false">IFERROR(D88-C88,"")</f>
        <v/>
      </c>
      <c r="F88" s="347"/>
      <c r="G88" s="347"/>
      <c r="H88" s="347"/>
      <c r="I88" s="348"/>
    </row>
    <row r="89" customFormat="false" ht="23.25" hidden="false" customHeight="true" outlineLevel="0" collapsed="false">
      <c r="B89" s="395" t="s">
        <v>845</v>
      </c>
      <c r="C89" s="401" t="str">
        <f aca="false">IFERROR('8.1 Lookups&amp;Formulae1'!$F$393,"")</f>
        <v/>
      </c>
      <c r="D89" s="401" t="str">
        <f aca="false">IFERROR('8.1 Lookups&amp;Formulae1'!$F$403,"")</f>
        <v/>
      </c>
      <c r="E89" s="401" t="str">
        <f aca="false">IFERROR(D89-C89,"")</f>
        <v/>
      </c>
      <c r="F89" s="347"/>
      <c r="G89" s="347"/>
      <c r="H89" s="347"/>
      <c r="I89" s="348"/>
    </row>
    <row r="90" customFormat="false" ht="17.25" hidden="false" customHeight="true" outlineLevel="0" collapsed="false">
      <c r="B90" s="377"/>
      <c r="C90" s="403"/>
      <c r="D90" s="403"/>
      <c r="E90" s="403"/>
      <c r="F90" s="347"/>
      <c r="G90" s="347"/>
      <c r="H90" s="347"/>
      <c r="I90" s="348"/>
    </row>
    <row r="91" customFormat="false" ht="29.25" hidden="false" customHeight="true" outlineLevel="0" collapsed="false">
      <c r="B91" s="397" t="s">
        <v>860</v>
      </c>
      <c r="C91" s="404" t="str">
        <f aca="false">IFERROR('8.1 Lookups&amp;Formulae1'!$F$394,"")</f>
        <v/>
      </c>
      <c r="D91" s="404" t="str">
        <f aca="false">IFERROR('8.1 Lookups&amp;Formulae1'!$F$404,"")</f>
        <v/>
      </c>
      <c r="E91" s="401" t="str">
        <f aca="false">IFERROR(D91-C91,"")</f>
        <v/>
      </c>
      <c r="F91" s="347"/>
      <c r="G91" s="347"/>
      <c r="H91" s="347"/>
      <c r="I91" s="348"/>
    </row>
    <row r="92" customFormat="false" ht="29.25" hidden="false" customHeight="true" outlineLevel="0" collapsed="false">
      <c r="D92" s="437"/>
      <c r="E92" s="437"/>
      <c r="F92" s="347"/>
      <c r="G92" s="347"/>
      <c r="H92" s="347"/>
      <c r="I92" s="348"/>
    </row>
    <row r="93" customFormat="false" ht="27" hidden="false" customHeight="true" outlineLevel="0" collapsed="false">
      <c r="B93" s="437"/>
      <c r="C93" s="437"/>
      <c r="F93" s="347"/>
      <c r="G93" s="347"/>
    </row>
    <row r="94" customFormat="false" ht="18.75" hidden="false" customHeight="true" outlineLevel="0" collapsed="false">
      <c r="F94" s="347"/>
      <c r="G94" s="347"/>
      <c r="H94" s="347"/>
      <c r="I94" s="347"/>
      <c r="J94" s="347"/>
      <c r="K94" s="347"/>
      <c r="L94" s="347"/>
      <c r="M94" s="348"/>
    </row>
    <row r="95" customFormat="false" ht="30" hidden="false" customHeight="true" outlineLevel="0" collapsed="false">
      <c r="I95" s="347"/>
      <c r="J95" s="347"/>
      <c r="K95" s="347"/>
      <c r="L95" s="348"/>
    </row>
    <row r="96" customFormat="false" ht="30" hidden="false" customHeight="true" outlineLevel="0" collapsed="false">
      <c r="I96" s="347"/>
      <c r="J96" s="347"/>
      <c r="K96" s="347"/>
      <c r="L96" s="348"/>
    </row>
    <row r="97" customFormat="false" ht="15.75" hidden="false" customHeight="true" outlineLevel="0" collapsed="false"/>
    <row r="98" customFormat="false" ht="27.75" hidden="false" customHeight="true" outlineLevel="0" collapsed="false">
      <c r="B98" s="393" t="s">
        <v>861</v>
      </c>
      <c r="C98" s="370"/>
      <c r="D98" s="370"/>
      <c r="E98" s="371"/>
    </row>
    <row r="99" customFormat="false" ht="15" hidden="false" customHeight="true" outlineLevel="0" collapsed="false"/>
    <row r="100" customFormat="false" ht="15" hidden="false" customHeight="true" outlineLevel="0" collapsed="false"/>
    <row r="101" customFormat="false" ht="14.25" hidden="false" customHeight="true" outlineLevel="0" collapsed="false">
      <c r="B101" s="393"/>
      <c r="C101" s="438" t="s">
        <v>837</v>
      </c>
      <c r="D101" s="438" t="s">
        <v>838</v>
      </c>
      <c r="E101" s="438" t="s">
        <v>833</v>
      </c>
    </row>
    <row r="102" customFormat="false" ht="14.25" hidden="false" customHeight="true" outlineLevel="0" collapsed="false">
      <c r="B102" s="394" t="s">
        <v>90</v>
      </c>
      <c r="C102" s="438"/>
      <c r="D102" s="438"/>
      <c r="E102" s="438"/>
    </row>
    <row r="103" customFormat="false" ht="25.5" hidden="false" customHeight="true" outlineLevel="0" collapsed="false">
      <c r="B103" s="395" t="s">
        <v>862</v>
      </c>
      <c r="C103" s="401" t="str">
        <f aca="false">IFERROR('8.1 Lookups&amp;Formulae1'!$I$410,"")</f>
        <v/>
      </c>
      <c r="D103" s="401" t="str">
        <f aca="false">IFERROR('8.1 Lookups&amp;Formulae1'!$I$417,"")</f>
        <v/>
      </c>
      <c r="E103" s="401" t="str">
        <f aca="false">IFERROR(D103-C103,"")</f>
        <v/>
      </c>
    </row>
    <row r="104" customFormat="false" ht="25.5" hidden="false" customHeight="true" outlineLevel="0" collapsed="false">
      <c r="B104" s="395" t="s">
        <v>239</v>
      </c>
      <c r="C104" s="401" t="str">
        <f aca="false">IFERROR('8.1 Lookups&amp;Formulae1'!$I$411,"")</f>
        <v/>
      </c>
      <c r="D104" s="401" t="str">
        <f aca="false">IFERROR('8.1 Lookups&amp;Formulae1'!I418,"")</f>
        <v/>
      </c>
      <c r="E104" s="401" t="str">
        <f aca="false">IFERROR(D104-C104,"")</f>
        <v/>
      </c>
    </row>
    <row r="105" customFormat="false" ht="25.5" hidden="false" customHeight="true" outlineLevel="0" collapsed="false">
      <c r="B105" s="395" t="s">
        <v>115</v>
      </c>
      <c r="C105" s="401" t="str">
        <f aca="false">IFERROR('8.1 Lookups&amp;Formulae1'!$I$412,"")</f>
        <v/>
      </c>
      <c r="D105" s="401" t="str">
        <f aca="false">IFERROR('8.1 Lookups&amp;Formulae1'!I419,"")</f>
        <v/>
      </c>
      <c r="E105" s="401" t="str">
        <f aca="false">IFERROR(D105-C105,"")</f>
        <v/>
      </c>
    </row>
    <row r="106" customFormat="false" ht="14.25" hidden="false" customHeight="true" outlineLevel="0" collapsed="false">
      <c r="B106" s="377"/>
      <c r="C106" s="403"/>
      <c r="D106" s="403"/>
      <c r="E106" s="403"/>
    </row>
    <row r="107" customFormat="false" ht="18" hidden="false" customHeight="true" outlineLevel="0" collapsed="false">
      <c r="B107" s="397" t="s">
        <v>860</v>
      </c>
      <c r="C107" s="404" t="str">
        <f aca="false">IFERROR('8.1 Lookups&amp;Formulae1'!$I$413,"")</f>
        <v/>
      </c>
      <c r="D107" s="404" t="str">
        <f aca="false">IFERROR('8.1 Lookups&amp;Formulae1'!I420,"")</f>
        <v/>
      </c>
      <c r="E107" s="401" t="str">
        <f aca="false">IFERROR(D107-C107,"")</f>
        <v/>
      </c>
    </row>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30" hidden="false" customHeight="true" outlineLevel="0" collapsed="false">
      <c r="B116" s="393" t="s">
        <v>834</v>
      </c>
      <c r="C116" s="370"/>
      <c r="D116" s="370"/>
      <c r="E116" s="371"/>
    </row>
    <row r="117" customFormat="false" ht="14.25" hidden="false" customHeight="true" outlineLevel="0" collapsed="false"/>
    <row r="118" customFormat="false" ht="14.25" hidden="false" customHeight="true" outlineLevel="0" collapsed="false">
      <c r="B118" s="393"/>
      <c r="C118" s="438" t="s">
        <v>837</v>
      </c>
      <c r="D118" s="438" t="s">
        <v>838</v>
      </c>
      <c r="E118" s="438" t="s">
        <v>833</v>
      </c>
    </row>
    <row r="119" customFormat="false" ht="14.25" hidden="false" customHeight="true" outlineLevel="0" collapsed="false">
      <c r="B119" s="394" t="s">
        <v>839</v>
      </c>
      <c r="C119" s="438"/>
      <c r="D119" s="438"/>
      <c r="E119" s="438"/>
    </row>
    <row r="120" customFormat="false" ht="27" hidden="false" customHeight="true" outlineLevel="0" collapsed="false">
      <c r="B120" s="395" t="s">
        <v>863</v>
      </c>
      <c r="C120" s="401" t="str">
        <f aca="false">IFERROR('8.1 Lookups&amp;Formulae1'!$F$428,"")</f>
        <v/>
      </c>
      <c r="D120" s="401" t="str">
        <f aca="false">IFERROR('8.1 Lookups&amp;Formulae1'!$F$436,"")</f>
        <v/>
      </c>
      <c r="E120" s="401" t="str">
        <f aca="false">IFERROR(D120-C120,"")</f>
        <v/>
      </c>
    </row>
    <row r="121" customFormat="false" ht="27" hidden="false" customHeight="true" outlineLevel="0" collapsed="false">
      <c r="B121" s="395" t="s">
        <v>864</v>
      </c>
      <c r="C121" s="401" t="str">
        <f aca="false">IFERROR('8.1 Lookups&amp;Formulae1'!$F$429,"")</f>
        <v/>
      </c>
      <c r="D121" s="401" t="str">
        <f aca="false">IFERROR('8.1 Lookups&amp;Formulae1'!$F$437,"")</f>
        <v/>
      </c>
      <c r="E121" s="401" t="str">
        <f aca="false">IFERROR(D121-C121,"")</f>
        <v/>
      </c>
    </row>
    <row r="122" customFormat="false" ht="27" hidden="false" customHeight="true" outlineLevel="0" collapsed="false">
      <c r="B122" s="395" t="s">
        <v>865</v>
      </c>
      <c r="C122" s="401" t="str">
        <f aca="false">IFERROR('8.1 Lookups&amp;Formulae1'!$F$430,"")</f>
        <v/>
      </c>
      <c r="D122" s="401" t="str">
        <f aca="false">IFERROR('8.1 Lookups&amp;Formulae1'!$F$438,"")</f>
        <v/>
      </c>
      <c r="E122" s="401" t="str">
        <f aca="false">IFERROR(D122-C122,"")</f>
        <v/>
      </c>
    </row>
    <row r="123" customFormat="false" ht="27" hidden="false" customHeight="true" outlineLevel="0" collapsed="false">
      <c r="B123" s="395" t="s">
        <v>866</v>
      </c>
      <c r="C123" s="401" t="str">
        <f aca="false">IFERROR('8.1 Lookups&amp;Formulae1'!$F$431,"")</f>
        <v/>
      </c>
      <c r="D123" s="401" t="str">
        <f aca="false">IFERROR('8.1 Lookups&amp;Formulae1'!$F$439,"")</f>
        <v/>
      </c>
      <c r="E123" s="401" t="str">
        <f aca="false">IFERROR(D123-C123,"")</f>
        <v/>
      </c>
    </row>
    <row r="124" customFormat="false" ht="14.25" hidden="false" customHeight="true" outlineLevel="0" collapsed="false">
      <c r="B124" s="377"/>
      <c r="C124" s="403"/>
      <c r="D124" s="403"/>
      <c r="E124" s="403"/>
    </row>
    <row r="125" customFormat="false" ht="14.25" hidden="false" customHeight="true" outlineLevel="0" collapsed="false">
      <c r="B125" s="439" t="s">
        <v>867</v>
      </c>
      <c r="C125" s="404" t="str">
        <f aca="false">IFERROR('8.1 Lookups&amp;Formulae1'!$F$432,"")</f>
        <v/>
      </c>
      <c r="D125" s="404" t="str">
        <f aca="false">IFERROR('8.1 Lookups&amp;Formulae1'!$F$440,"")</f>
        <v/>
      </c>
      <c r="E125" s="401" t="str">
        <f aca="false">IFERROR(D125-C125,"")</f>
        <v/>
      </c>
    </row>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33.75" hidden="false" customHeight="true" outlineLevel="0" collapsed="false">
      <c r="B133" s="381" t="s">
        <v>868</v>
      </c>
      <c r="C133" s="381"/>
      <c r="D133" s="381"/>
      <c r="E133" s="381"/>
      <c r="F133" s="381"/>
      <c r="G133" s="381"/>
      <c r="H133" s="381"/>
    </row>
    <row r="134" customFormat="false" ht="26.25" hidden="false" customHeight="true" outlineLevel="0" collapsed="false"/>
    <row r="135" customFormat="false" ht="28.5" hidden="false" customHeight="true" outlineLevel="0" collapsed="false">
      <c r="B135" s="393" t="s">
        <v>869</v>
      </c>
      <c r="C135" s="370"/>
      <c r="D135" s="370"/>
      <c r="E135" s="371"/>
    </row>
    <row r="136" customFormat="false" ht="14.25" hidden="false" customHeight="true" outlineLevel="0" collapsed="false"/>
    <row r="137" customFormat="false" ht="14.25" hidden="false" customHeight="true" outlineLevel="0" collapsed="false">
      <c r="B137" s="400" t="s">
        <v>839</v>
      </c>
      <c r="C137" s="436" t="s">
        <v>837</v>
      </c>
      <c r="D137" s="436" t="s">
        <v>838</v>
      </c>
      <c r="E137" s="436" t="s">
        <v>833</v>
      </c>
    </row>
    <row r="138" customFormat="false" ht="18.75" hidden="false" customHeight="true" outlineLevel="0" collapsed="false">
      <c r="B138" s="400"/>
      <c r="C138" s="436"/>
      <c r="D138" s="436"/>
      <c r="E138" s="436"/>
    </row>
    <row r="139" customFormat="false" ht="28.5" hidden="false" customHeight="true" outlineLevel="0" collapsed="false">
      <c r="B139" s="395" t="s">
        <v>840</v>
      </c>
      <c r="C139" s="401" t="str">
        <f aca="false">IFERROR('8.1 Lookups&amp;Formulae1'!$F451,"")</f>
        <v/>
      </c>
      <c r="D139" s="401" t="str">
        <f aca="false">IFERROR('8.1 Lookups&amp;Formulae1'!$F461,"")</f>
        <v/>
      </c>
      <c r="E139" s="401" t="str">
        <f aca="false">IFERROR(D139-C139,"")</f>
        <v/>
      </c>
    </row>
    <row r="140" customFormat="false" ht="28.5" hidden="false" customHeight="true" outlineLevel="0" collapsed="false">
      <c r="B140" s="395" t="s">
        <v>841</v>
      </c>
      <c r="C140" s="401" t="str">
        <f aca="false">IFERROR('8.1 Lookups&amp;Formulae1'!$F452,"")</f>
        <v/>
      </c>
      <c r="D140" s="401" t="str">
        <f aca="false">IFERROR('8.1 Lookups&amp;Formulae1'!$F462,"")</f>
        <v/>
      </c>
      <c r="E140" s="401" t="str">
        <f aca="false">IFERROR(D140-C140,"")</f>
        <v/>
      </c>
    </row>
    <row r="141" customFormat="false" ht="28.5" hidden="false" customHeight="true" outlineLevel="0" collapsed="false">
      <c r="B141" s="395" t="s">
        <v>842</v>
      </c>
      <c r="C141" s="401" t="str">
        <f aca="false">IFERROR('8.1 Lookups&amp;Formulae1'!$F453,"")</f>
        <v/>
      </c>
      <c r="D141" s="401" t="str">
        <f aca="false">IFERROR('8.1 Lookups&amp;Formulae1'!$F463,"")</f>
        <v/>
      </c>
      <c r="E141" s="401" t="str">
        <f aca="false">IFERROR(D141-C141,"")</f>
        <v/>
      </c>
    </row>
    <row r="142" customFormat="false" ht="28.5" hidden="false" customHeight="true" outlineLevel="0" collapsed="false">
      <c r="B142" s="395" t="s">
        <v>843</v>
      </c>
      <c r="C142" s="401" t="str">
        <f aca="false">IFERROR('8.1 Lookups&amp;Formulae1'!$F454,"")</f>
        <v/>
      </c>
      <c r="D142" s="401" t="str">
        <f aca="false">IFERROR('8.1 Lookups&amp;Formulae1'!$F464,"")</f>
        <v/>
      </c>
      <c r="E142" s="401" t="str">
        <f aca="false">IFERROR(D142-C142,"")</f>
        <v/>
      </c>
    </row>
    <row r="143" customFormat="false" ht="28.5" hidden="false" customHeight="true" outlineLevel="0" collapsed="false">
      <c r="B143" s="395" t="s">
        <v>844</v>
      </c>
      <c r="C143" s="401" t="str">
        <f aca="false">IFERROR('8.1 Lookups&amp;Formulae1'!$F455,"")</f>
        <v/>
      </c>
      <c r="D143" s="401" t="str">
        <f aca="false">IFERROR('8.1 Lookups&amp;Formulae1'!$F465,"")</f>
        <v/>
      </c>
      <c r="E143" s="401" t="str">
        <f aca="false">IFERROR(D143-C143,"")</f>
        <v/>
      </c>
    </row>
    <row r="144" customFormat="false" ht="28.5" hidden="false" customHeight="true" outlineLevel="0" collapsed="false">
      <c r="B144" s="395" t="s">
        <v>845</v>
      </c>
      <c r="C144" s="401" t="str">
        <f aca="false">IFERROR('8.1 Lookups&amp;Formulae1'!$F456,"")</f>
        <v/>
      </c>
      <c r="D144" s="401" t="str">
        <f aca="false">IFERROR('8.1 Lookups&amp;Formulae1'!$F466,"")</f>
        <v/>
      </c>
      <c r="E144" s="401" t="str">
        <f aca="false">IFERROR(D144-C144,"")</f>
        <v/>
      </c>
    </row>
    <row r="145" customFormat="false" ht="14.25" hidden="false" customHeight="true" outlineLevel="0" collapsed="false">
      <c r="B145" s="397"/>
      <c r="C145" s="440"/>
      <c r="D145" s="440"/>
      <c r="E145" s="440"/>
    </row>
    <row r="146" customFormat="false" ht="24.75" hidden="false" customHeight="true" outlineLevel="0" collapsed="false">
      <c r="B146" s="397" t="s">
        <v>870</v>
      </c>
      <c r="C146" s="401" t="str">
        <f aca="false">IFERROR('8.1 Lookups&amp;Formulae1'!$F$457,"")</f>
        <v/>
      </c>
      <c r="D146" s="401" t="str">
        <f aca="false">IFERROR('8.1 Lookups&amp;Formulae1'!$F$467,"")</f>
        <v/>
      </c>
      <c r="E146" s="401" t="str">
        <f aca="false">IFERROR(D146-C146,"")</f>
        <v/>
      </c>
    </row>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27" hidden="false" customHeight="true" outlineLevel="0" collapsed="false">
      <c r="B154" s="393" t="s">
        <v>871</v>
      </c>
      <c r="C154" s="370"/>
      <c r="D154" s="370"/>
      <c r="E154" s="371"/>
    </row>
    <row r="155" customFormat="false" ht="14.25" hidden="false" customHeight="true" outlineLevel="0" collapsed="false"/>
    <row r="156" customFormat="false" ht="14.25" hidden="false" customHeight="true" outlineLevel="0" collapsed="false">
      <c r="B156" s="393"/>
      <c r="C156" s="438" t="s">
        <v>837</v>
      </c>
      <c r="D156" s="438" t="s">
        <v>838</v>
      </c>
      <c r="E156" s="438" t="s">
        <v>833</v>
      </c>
    </row>
    <row r="157" customFormat="false" ht="14.25" hidden="false" customHeight="true" outlineLevel="0" collapsed="false">
      <c r="B157" s="394" t="s">
        <v>90</v>
      </c>
      <c r="C157" s="438"/>
      <c r="D157" s="438"/>
      <c r="E157" s="438"/>
    </row>
    <row r="158" customFormat="false" ht="14.25" hidden="false" customHeight="true" outlineLevel="0" collapsed="false">
      <c r="B158" s="395" t="s">
        <v>862</v>
      </c>
      <c r="C158" s="401" t="str">
        <f aca="false">IFERROR('8.1 Lookups&amp;Formulae1'!I472,"")</f>
        <v/>
      </c>
      <c r="D158" s="401" t="str">
        <f aca="false">IFERROR('8.1 Lookups&amp;Formulae1'!I480,"")</f>
        <v/>
      </c>
      <c r="E158" s="401" t="str">
        <f aca="false">IFERROR(D158-C158,"")</f>
        <v/>
      </c>
    </row>
    <row r="159" customFormat="false" ht="14.25" hidden="false" customHeight="true" outlineLevel="0" collapsed="false">
      <c r="B159" s="395" t="s">
        <v>239</v>
      </c>
      <c r="C159" s="401" t="str">
        <f aca="false">IFERROR('8.1 Lookups&amp;Formulae1'!I473,"")</f>
        <v/>
      </c>
      <c r="D159" s="401" t="str">
        <f aca="false">IFERROR('8.1 Lookups&amp;Formulae1'!I481,"")</f>
        <v/>
      </c>
      <c r="E159" s="401" t="str">
        <f aca="false">IFERROR(D159-C159,"")</f>
        <v/>
      </c>
    </row>
    <row r="160" customFormat="false" ht="14.25" hidden="false" customHeight="true" outlineLevel="0" collapsed="false">
      <c r="B160" s="395" t="s">
        <v>115</v>
      </c>
      <c r="C160" s="401" t="str">
        <f aca="false">IFERROR('8.1 Lookups&amp;Formulae1'!I474,"")</f>
        <v/>
      </c>
      <c r="D160" s="401" t="str">
        <f aca="false">IFERROR('8.1 Lookups&amp;Formulae1'!I482,"")</f>
        <v/>
      </c>
      <c r="E160" s="401" t="str">
        <f aca="false">IFERROR(D160-C160,"")</f>
        <v/>
      </c>
    </row>
    <row r="161" customFormat="false" ht="14.25" hidden="false" customHeight="true" outlineLevel="0" collapsed="false">
      <c r="B161" s="395" t="s">
        <v>576</v>
      </c>
      <c r="C161" s="401" t="str">
        <f aca="false">IFERROR('8.1 Lookups&amp;Formulae1'!I475,"")</f>
        <v>N/A</v>
      </c>
      <c r="D161" s="401" t="str">
        <f aca="false">IFERROR('8.1 Lookups&amp;Formulae1'!I483,"")</f>
        <v>N/A</v>
      </c>
      <c r="E161" s="401" t="str">
        <f aca="false">IFERROR(D161-C161,"N/A")</f>
        <v>N/A</v>
      </c>
    </row>
    <row r="162" customFormat="false" ht="14.25" hidden="false" customHeight="true" outlineLevel="0" collapsed="false">
      <c r="B162" s="377"/>
      <c r="C162" s="403"/>
      <c r="D162" s="403"/>
      <c r="E162" s="403"/>
    </row>
    <row r="163" customFormat="false" ht="14.25" hidden="false" customHeight="true" outlineLevel="0" collapsed="false">
      <c r="B163" s="397" t="s">
        <v>870</v>
      </c>
      <c r="C163" s="404" t="str">
        <f aca="false">IFERROR('8.1 Lookups&amp;Formulae1'!I476,"")</f>
        <v/>
      </c>
      <c r="D163" s="404" t="str">
        <f aca="false">IFERROR('8.1 Lookups&amp;Formulae1'!I484,"")</f>
        <v/>
      </c>
      <c r="E163" s="401" t="str">
        <f aca="false">IFERROR(D163-C163,"")</f>
        <v/>
      </c>
    </row>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32.25" hidden="false" customHeight="true" outlineLevel="0" collapsed="false">
      <c r="B170" s="393" t="s">
        <v>835</v>
      </c>
      <c r="C170" s="370"/>
      <c r="D170" s="370"/>
      <c r="E170" s="371"/>
    </row>
    <row r="171" customFormat="false" ht="14.25" hidden="false" customHeight="true" outlineLevel="0" collapsed="false"/>
    <row r="172" customFormat="false" ht="14.25" hidden="false" customHeight="true" outlineLevel="0" collapsed="false">
      <c r="B172" s="393"/>
      <c r="C172" s="438" t="s">
        <v>837</v>
      </c>
      <c r="D172" s="438" t="s">
        <v>838</v>
      </c>
      <c r="E172" s="438" t="s">
        <v>833</v>
      </c>
    </row>
    <row r="173" customFormat="false" ht="14.25" hidden="false" customHeight="true" outlineLevel="0" collapsed="false">
      <c r="B173" s="394" t="s">
        <v>839</v>
      </c>
      <c r="C173" s="438"/>
      <c r="D173" s="438"/>
      <c r="E173" s="438"/>
    </row>
    <row r="174" customFormat="false" ht="21" hidden="false" customHeight="true" outlineLevel="0" collapsed="false">
      <c r="B174" s="395" t="s">
        <v>863</v>
      </c>
      <c r="C174" s="401" t="str">
        <f aca="false">IFERROR('8.1 Lookups&amp;Formulae1'!$I$490,"")</f>
        <v/>
      </c>
      <c r="D174" s="401" t="str">
        <f aca="false">IFERROR('8.1 Lookups&amp;Formulae1'!$I$498,"")</f>
        <v/>
      </c>
      <c r="E174" s="401" t="str">
        <f aca="false">IFERROR(D174-C174,"")</f>
        <v/>
      </c>
    </row>
    <row r="175" customFormat="false" ht="21" hidden="false" customHeight="true" outlineLevel="0" collapsed="false">
      <c r="B175" s="395" t="s">
        <v>864</v>
      </c>
      <c r="C175" s="401" t="str">
        <f aca="false">IFERROR('8.1 Lookups&amp;Formulae1'!$I$491,"")</f>
        <v/>
      </c>
      <c r="D175" s="401" t="str">
        <f aca="false">IFERROR('8.1 Lookups&amp;Formulae1'!$I$499,"")</f>
        <v/>
      </c>
      <c r="E175" s="401" t="str">
        <f aca="false">IFERROR(D175-C175,"")</f>
        <v/>
      </c>
    </row>
    <row r="176" customFormat="false" ht="21" hidden="false" customHeight="true" outlineLevel="0" collapsed="false">
      <c r="B176" s="395" t="s">
        <v>865</v>
      </c>
      <c r="C176" s="401" t="str">
        <f aca="false">IFERROR('8.1 Lookups&amp;Formulae1'!$I$492,"")</f>
        <v/>
      </c>
      <c r="D176" s="401" t="str">
        <f aca="false">IFERROR('8.1 Lookups&amp;Formulae1'!$I$500,"")</f>
        <v/>
      </c>
      <c r="E176" s="401" t="str">
        <f aca="false">IFERROR(D176-C176,"")</f>
        <v/>
      </c>
    </row>
    <row r="177" customFormat="false" ht="21" hidden="false" customHeight="true" outlineLevel="0" collapsed="false">
      <c r="B177" s="395" t="s">
        <v>866</v>
      </c>
      <c r="C177" s="401" t="str">
        <f aca="false">IFERROR('8.1 Lookups&amp;Formulae1'!$I$493,"")</f>
        <v/>
      </c>
      <c r="D177" s="401" t="str">
        <f aca="false">IFERROR('8.1 Lookups&amp;Formulae1'!$I$501,"")</f>
        <v/>
      </c>
      <c r="E177" s="401" t="str">
        <f aca="false">IFERROR(D177-C177,"")</f>
        <v/>
      </c>
    </row>
    <row r="178" customFormat="false" ht="14.25" hidden="false" customHeight="true" outlineLevel="0" collapsed="false">
      <c r="B178" s="377"/>
      <c r="C178" s="403"/>
      <c r="D178" s="403"/>
      <c r="E178" s="403"/>
    </row>
    <row r="179" customFormat="false" ht="14.25" hidden="false" customHeight="true" outlineLevel="0" collapsed="false">
      <c r="B179" s="397" t="s">
        <v>872</v>
      </c>
      <c r="C179" s="404" t="str">
        <f aca="false">IFERROR('8.1 Lookups&amp;Formulae1'!$I$494,"")</f>
        <v/>
      </c>
      <c r="D179" s="404" t="str">
        <f aca="false">IFERROR('8.1 Lookups&amp;Formulae1'!$I$502,"")</f>
        <v/>
      </c>
      <c r="E179" s="401" t="str">
        <f aca="false">IFERROR(D179-C179,"")</f>
        <v/>
      </c>
    </row>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26.25" hidden="false" customHeight="true" outlineLevel="0" collapsed="false">
      <c r="B187" s="381" t="s">
        <v>873</v>
      </c>
      <c r="C187" s="381"/>
      <c r="D187" s="381"/>
      <c r="E187" s="381"/>
      <c r="F187" s="381"/>
      <c r="G187" s="381"/>
      <c r="H187" s="381"/>
    </row>
    <row r="188" customFormat="false" ht="14.25" hidden="false" customHeight="true" outlineLevel="0" collapsed="false"/>
    <row r="189" customFormat="false" ht="14.25" hidden="false" customHeight="true" outlineLevel="0" collapsed="false"/>
    <row r="190" customFormat="false" ht="26.25" hidden="false" customHeight="true" outlineLevel="0" collapsed="false">
      <c r="B190" s="393" t="s">
        <v>874</v>
      </c>
      <c r="C190" s="370"/>
      <c r="D190" s="370"/>
      <c r="E190" s="371"/>
      <c r="F190" s="371"/>
    </row>
    <row r="191" customFormat="false" ht="14.25" hidden="false" customHeight="true" outlineLevel="0" collapsed="false"/>
    <row r="192" customFormat="false" ht="14.25" hidden="false" customHeight="true" outlineLevel="0" collapsed="false">
      <c r="B192" s="354" t="s">
        <v>805</v>
      </c>
      <c r="C192" s="354" t="s">
        <v>875</v>
      </c>
      <c r="D192" s="354" t="s">
        <v>837</v>
      </c>
      <c r="E192" s="354" t="s">
        <v>838</v>
      </c>
      <c r="F192" s="354" t="s">
        <v>833</v>
      </c>
    </row>
    <row r="193" customFormat="false" ht="14.25" hidden="false" customHeight="true" outlineLevel="0" collapsed="false">
      <c r="B193" s="354"/>
      <c r="C193" s="354"/>
      <c r="D193" s="354"/>
      <c r="E193" s="354"/>
      <c r="F193" s="354"/>
    </row>
    <row r="194" customFormat="false" ht="24.75" hidden="false" customHeight="true" outlineLevel="0" collapsed="false">
      <c r="B194" s="406" t="str">
        <f aca="false">IF('6. JAT Check'!$N$8="Not Completed","Not Completed",'6. JAT Check'!$I$9)</f>
        <v>Not Completed</v>
      </c>
      <c r="C194" s="407" t="s">
        <v>876</v>
      </c>
      <c r="D194" s="408" t="str">
        <f aca="false">IF('6. JAT Check'!$J$23="Not Completed","Not Completed",'6. JAT Check'!$J$23)</f>
        <v>Not Completed</v>
      </c>
      <c r="E194" s="408" t="str">
        <f aca="false">IF('6. JAT Check'!$O$23="Not Completed","Not Completed",'6. JAT Check'!$O$23)</f>
        <v>Not Completed</v>
      </c>
      <c r="F194" s="376" t="str">
        <f aca="false">IFERROR(E194-D194,"")</f>
        <v/>
      </c>
    </row>
    <row r="195" customFormat="false" ht="24.75" hidden="false" customHeight="true" outlineLevel="0" collapsed="false">
      <c r="B195" s="406"/>
      <c r="C195" s="409" t="s">
        <v>115</v>
      </c>
      <c r="D195" s="408" t="str">
        <f aca="false">IF('6. JAT Check'!$J$52="Not Completed","Not Completed",'6. JAT Check'!$J$52)</f>
        <v>Not Completed</v>
      </c>
      <c r="E195" s="408" t="str">
        <f aca="false">IF('6. JAT Check'!$O$52="Not Completed","Not Completed",'6. JAT Check'!$O$52)</f>
        <v>Not Completed</v>
      </c>
      <c r="F195" s="376" t="str">
        <f aca="false">IFERROR(E195-D195,"")</f>
        <v/>
      </c>
    </row>
    <row r="196" customFormat="false" ht="24.75" hidden="false" customHeight="true" outlineLevel="0" collapsed="false">
      <c r="B196" s="406"/>
      <c r="C196" s="410" t="s">
        <v>877</v>
      </c>
      <c r="D196" s="408" t="str">
        <f aca="false">IF('6. JAT Check'!$I$8="Not Completed","Not Completed",'6. JAT Check'!$I$8)</f>
        <v>Not Completed</v>
      </c>
      <c r="E196" s="408" t="str">
        <f aca="false">IF('6. JAT Check'!$N$8="Not Completed","Not Completed",'6. JAT Check'!$N$8)</f>
        <v>Not Completed</v>
      </c>
      <c r="F196" s="376" t="str">
        <f aca="false">IFERROR(E196-D196,"")</f>
        <v/>
      </c>
    </row>
    <row r="197" customFormat="false" ht="21" hidden="false" customHeight="true" outlineLevel="0" collapsed="false">
      <c r="B197" s="406" t="str">
        <f aca="false">IF('6. JAT Check'!$X$8="Not Completed","", '6. JAT Check'!$S$9)</f>
        <v/>
      </c>
      <c r="C197" s="407" t="s">
        <v>876</v>
      </c>
      <c r="D197" s="408" t="str">
        <f aca="false">IF('6. JAT Check'!$T$23="Not Completed", "",'6. JAT Check'!$T$23)</f>
        <v/>
      </c>
      <c r="E197" s="408" t="str">
        <f aca="false">IF('6. JAT Check'!$Y$23="Not Completed","",'6. JAT Check'!$Y$23)</f>
        <v/>
      </c>
      <c r="F197" s="376" t="str">
        <f aca="false">IFERROR(E197-D197,"")</f>
        <v/>
      </c>
    </row>
    <row r="198" customFormat="false" ht="20.25" hidden="false" customHeight="true" outlineLevel="0" collapsed="false">
      <c r="B198" s="406"/>
      <c r="C198" s="409" t="s">
        <v>115</v>
      </c>
      <c r="D198" s="408" t="str">
        <f aca="false">IF('6. JAT Check'!$T$52="Not Completed","",'6. JAT Check'!$T$52)</f>
        <v/>
      </c>
      <c r="E198" s="408" t="str">
        <f aca="false">IF('6. JAT Check'!$Y$52="Not Completed","",'6. JAT Check'!$Y$52)</f>
        <v/>
      </c>
      <c r="F198" s="376" t="str">
        <f aca="false">IFERROR(E198-D198,"")</f>
        <v/>
      </c>
    </row>
    <row r="199" customFormat="false" ht="35.25" hidden="false" customHeight="true" outlineLevel="0" collapsed="false">
      <c r="B199" s="406"/>
      <c r="C199" s="410" t="s">
        <v>877</v>
      </c>
      <c r="D199" s="408" t="str">
        <f aca="false">IF('6. JAT Check'!$S$8="Not Completed","",'6. JAT Check'!$S$8)</f>
        <v/>
      </c>
      <c r="E199" s="408" t="str">
        <f aca="false">IF('6. JAT Check'!$X$8="Not Completed","",'6. JAT Check'!$X$8)</f>
        <v/>
      </c>
      <c r="F199" s="376" t="str">
        <f aca="false">IFERROR(E199-D199,"")</f>
        <v/>
      </c>
    </row>
    <row r="200" customFormat="false" ht="30.75" hidden="false" customHeight="true" outlineLevel="0" collapsed="false">
      <c r="B200" s="406" t="str">
        <f aca="false">IF('6. JAT Check'!$AH$8="Not Completed","",'6. JAT Check'!$AC$9)</f>
        <v/>
      </c>
      <c r="C200" s="407" t="s">
        <v>876</v>
      </c>
      <c r="D200" s="408" t="str">
        <f aca="false">IF('6. JAT Check'!$AD$23="Not Completed","",'6. JAT Check'!$AD$23)</f>
        <v/>
      </c>
      <c r="E200" s="408" t="str">
        <f aca="false">IF('6. JAT Check'!$AI$23="Not Completed","",'6. JAT Check'!$AI$23)</f>
        <v/>
      </c>
      <c r="F200" s="376" t="str">
        <f aca="false">IFERROR(E200-D200,"")</f>
        <v/>
      </c>
    </row>
    <row r="201" customFormat="false" ht="25.5" hidden="false" customHeight="true" outlineLevel="0" collapsed="false">
      <c r="B201" s="406"/>
      <c r="C201" s="409" t="s">
        <v>115</v>
      </c>
      <c r="D201" s="408" t="str">
        <f aca="false">IF('6. JAT Check'!$AD$52="Not Completed","",'6. JAT Check'!$AD$52)</f>
        <v/>
      </c>
      <c r="E201" s="408" t="str">
        <f aca="false">IF('6. JAT Check'!$AI$52="Not Completed","",'6. JAT Check'!$AI$52)</f>
        <v/>
      </c>
      <c r="F201" s="376" t="str">
        <f aca="false">IFERROR(E201-D201,"")</f>
        <v/>
      </c>
    </row>
    <row r="202" customFormat="false" ht="18.75" hidden="false" customHeight="true" outlineLevel="0" collapsed="false">
      <c r="B202" s="406"/>
      <c r="C202" s="410" t="s">
        <v>877</v>
      </c>
      <c r="D202" s="408" t="str">
        <f aca="false">IF('6. JAT Check'!$AC$8="Not Completed","",'6. JAT Check'!$AC$8)</f>
        <v/>
      </c>
      <c r="E202" s="408" t="str">
        <f aca="false">IF('6. JAT Check'!$AH$8="Not Completed","",'6. JAT Check'!$AH$8)</f>
        <v/>
      </c>
      <c r="F202" s="376" t="str">
        <f aca="false">IFERROR(E202-D202,"")</f>
        <v/>
      </c>
    </row>
    <row r="203" customFormat="false" ht="27.75" hidden="false" customHeight="true" outlineLevel="0" collapsed="false">
      <c r="B203" s="406" t="str">
        <f aca="false">IF('6. JAT Check'!$AR$8="Not Completed","",'6. JAT Check'!$AM$9)</f>
        <v/>
      </c>
      <c r="C203" s="407" t="s">
        <v>876</v>
      </c>
      <c r="D203" s="408" t="str">
        <f aca="false">IF('6. JAT Check'!$AN$23="Not Completed","",'6. JAT Check'!$AN$23)</f>
        <v/>
      </c>
      <c r="E203" s="408" t="str">
        <f aca="false">IF('6. JAT Check'!$AS$23="Not Completed","",'6. JAT Check'!$AS$23)</f>
        <v/>
      </c>
      <c r="F203" s="376" t="str">
        <f aca="false">IFERROR(E203-D203,"")</f>
        <v/>
      </c>
    </row>
    <row r="204" customFormat="false" ht="27.75" hidden="false" customHeight="true" outlineLevel="0" collapsed="false">
      <c r="B204" s="406"/>
      <c r="C204" s="409" t="s">
        <v>115</v>
      </c>
      <c r="D204" s="408" t="str">
        <f aca="false">IF('6. JAT Check'!$AN$52="Not Completed","",'6. JAT Check'!$AN$52)</f>
        <v/>
      </c>
      <c r="E204" s="408" t="str">
        <f aca="false">IF('6. JAT Check'!$AS$52="Not Completed","",'6. JAT Check'!$AS$52)</f>
        <v/>
      </c>
      <c r="F204" s="376" t="str">
        <f aca="false">IFERROR(E204-D204,"")</f>
        <v/>
      </c>
    </row>
    <row r="205" customFormat="false" ht="27.75" hidden="false" customHeight="true" outlineLevel="0" collapsed="false">
      <c r="B205" s="406"/>
      <c r="C205" s="410" t="s">
        <v>877</v>
      </c>
      <c r="D205" s="408" t="str">
        <f aca="false">IF('6. JAT Check'!$AM$8="Not Completed","",'6. JAT Check'!$AM$8)</f>
        <v/>
      </c>
      <c r="E205" s="408" t="str">
        <f aca="false">IF('6. JAT Check'!$AR$8="Not Completed","",'6. JAT Check'!$AR$8)</f>
        <v/>
      </c>
      <c r="F205" s="376" t="str">
        <f aca="false">IFERROR(E205-D205,"")</f>
        <v/>
      </c>
    </row>
    <row r="206" customFormat="false" ht="27.75" hidden="false" customHeight="true" outlineLevel="0" collapsed="false">
      <c r="B206" s="406" t="str">
        <f aca="false">IF('6. JAT Check'!$BB$8="Not Completed","",'6. JAT Check'!$AW$9)</f>
        <v/>
      </c>
      <c r="C206" s="407" t="s">
        <v>876</v>
      </c>
      <c r="D206" s="408" t="str">
        <f aca="false">IF('6. JAT Check'!$AX$23="Not Completed","",'6. JAT Check'!$AX$23)</f>
        <v/>
      </c>
      <c r="E206" s="408" t="str">
        <f aca="false">IF('6. JAT Check'!$BC$23="Not Completed","",'6. JAT Check'!$BC$23)</f>
        <v/>
      </c>
      <c r="F206" s="376" t="str">
        <f aca="false">IFERROR(E206-D206,"")</f>
        <v/>
      </c>
    </row>
    <row r="207" customFormat="false" ht="27.75" hidden="false" customHeight="true" outlineLevel="0" collapsed="false">
      <c r="B207" s="406"/>
      <c r="C207" s="409" t="s">
        <v>115</v>
      </c>
      <c r="D207" s="408" t="str">
        <f aca="false">IF('6. JAT Check'!$AX$52="Not Completed","",'6. JAT Check'!$AX$52)</f>
        <v/>
      </c>
      <c r="E207" s="408" t="str">
        <f aca="false">IF('6. JAT Check'!$BC$52="Not Completed","",'6. JAT Check'!$BC$52)</f>
        <v/>
      </c>
      <c r="F207" s="376" t="str">
        <f aca="false">IFERROR(E207-D207,"")</f>
        <v/>
      </c>
    </row>
    <row r="208" customFormat="false" ht="27.75" hidden="false" customHeight="true" outlineLevel="0" collapsed="false">
      <c r="B208" s="406"/>
      <c r="C208" s="410" t="s">
        <v>877</v>
      </c>
      <c r="D208" s="408" t="str">
        <f aca="false">IF('6. JAT Check'!$AW$8="Not Completed","",'6. JAT Check'!$AW$8)</f>
        <v/>
      </c>
      <c r="E208" s="408" t="str">
        <f aca="false">IF('6. JAT Check'!$BB$8="Not Completed","",'6. JAT Check'!$BB$8)</f>
        <v/>
      </c>
      <c r="F208" s="376" t="str">
        <f aca="false">IFERROR(E208-D208,"")</f>
        <v/>
      </c>
    </row>
    <row r="209" customFormat="false" ht="27.75" hidden="false" customHeight="true" outlineLevel="0" collapsed="false">
      <c r="B209" s="411"/>
      <c r="C209" s="411"/>
      <c r="D209" s="411"/>
      <c r="E209" s="411"/>
      <c r="F209" s="411"/>
    </row>
    <row r="210" customFormat="false" ht="34.5" hidden="false" customHeight="true" outlineLevel="0" collapsed="false">
      <c r="B210" s="412" t="s">
        <v>878</v>
      </c>
      <c r="C210" s="413" t="s">
        <v>876</v>
      </c>
      <c r="D210" s="414" t="str">
        <f aca="false">IFERROR(AVERAGE(D194,D197,D200,D203,D206),"")</f>
        <v/>
      </c>
      <c r="E210" s="414" t="str">
        <f aca="false">IFERROR(AVERAGE(E194,E197,E200,E203,E206),"")</f>
        <v/>
      </c>
      <c r="F210" s="376" t="str">
        <f aca="false">IFERROR(E210-D210,"")</f>
        <v/>
      </c>
    </row>
    <row r="211" customFormat="false" ht="28.5" hidden="false" customHeight="true" outlineLevel="0" collapsed="false">
      <c r="B211" s="412"/>
      <c r="C211" s="415" t="s">
        <v>115</v>
      </c>
      <c r="D211" s="414" t="str">
        <f aca="false">IFERROR(AVERAGE(D195,D198,D201,D204,D207),"")</f>
        <v/>
      </c>
      <c r="E211" s="414" t="str">
        <f aca="false">IFERROR(AVERAGE(E195,E198,E201,E204,E207),"")</f>
        <v/>
      </c>
      <c r="F211" s="376" t="str">
        <f aca="false">IFERROR(E211-D211,"")</f>
        <v/>
      </c>
    </row>
    <row r="212" customFormat="false" ht="28.5" hidden="false" customHeight="true" outlineLevel="0" collapsed="false">
      <c r="B212" s="412"/>
      <c r="C212" s="415" t="s">
        <v>877</v>
      </c>
      <c r="D212" s="414" t="str">
        <f aca="false">IFERROR(AVERAGE(D196,D199,D202,D205,D208),"")</f>
        <v/>
      </c>
      <c r="E212" s="414" t="str">
        <f aca="false">IFERROR(AVERAGE(E196,E199,E202,E205,E208),"")</f>
        <v/>
      </c>
      <c r="F212" s="376" t="str">
        <f aca="false">IFERROR(E212-D212,"")</f>
        <v/>
      </c>
    </row>
    <row r="213" customFormat="false" ht="35.25" hidden="false" customHeight="true" outlineLevel="0" collapsed="false">
      <c r="D213" s="416" t="str">
        <f aca="false">IF('6. JAT Check'!$BL$9&lt;&gt;"", "More than five Junction Assesments have been conducted and it is not possible to display the additional results in this table. Please refer to the Route Check Spreadsheet for further details.","")</f>
        <v/>
      </c>
      <c r="E213" s="416"/>
      <c r="F213" s="416"/>
    </row>
  </sheetData>
  <sheetProtection algorithmName="SHA-512" hashValue="vzf38JOZeao+kdKe/M96v5KtGSk4OJXuyxgwbuRqJIYMaIyYeIXG9ziJtZxb7u1S8LycJpKCB8MozmYUCRZvbQ==" saltValue="uFrMIDo1KTPVUdWEqJIE7A==" spinCount="100000" sheet="true"/>
  <mergeCells count="65">
    <mergeCell ref="C2:G2"/>
    <mergeCell ref="C4:G4"/>
    <mergeCell ref="B7:H7"/>
    <mergeCell ref="B9:E9"/>
    <mergeCell ref="F9:H9"/>
    <mergeCell ref="B10:B11"/>
    <mergeCell ref="C10:E11"/>
    <mergeCell ref="F10:H19"/>
    <mergeCell ref="B12:B13"/>
    <mergeCell ref="C12:E13"/>
    <mergeCell ref="B14:B15"/>
    <mergeCell ref="C14:E15"/>
    <mergeCell ref="B16:B17"/>
    <mergeCell ref="C16:E17"/>
    <mergeCell ref="B18:B19"/>
    <mergeCell ref="C18:E19"/>
    <mergeCell ref="E21:F21"/>
    <mergeCell ref="G21:H21"/>
    <mergeCell ref="E22:F22"/>
    <mergeCell ref="G22:H30"/>
    <mergeCell ref="E23:F23"/>
    <mergeCell ref="E25:F25"/>
    <mergeCell ref="E26:F26"/>
    <mergeCell ref="E27:F27"/>
    <mergeCell ref="E28:F28"/>
    <mergeCell ref="E29:F29"/>
    <mergeCell ref="E30:F30"/>
    <mergeCell ref="B33:H33"/>
    <mergeCell ref="C53:H53"/>
    <mergeCell ref="B56:J56"/>
    <mergeCell ref="C76:H76"/>
    <mergeCell ref="B78:H78"/>
    <mergeCell ref="C82:C83"/>
    <mergeCell ref="D82:D83"/>
    <mergeCell ref="E82:E83"/>
    <mergeCell ref="C101:C102"/>
    <mergeCell ref="D101:D102"/>
    <mergeCell ref="E101:E102"/>
    <mergeCell ref="C118:C119"/>
    <mergeCell ref="D118:D119"/>
    <mergeCell ref="E118:E119"/>
    <mergeCell ref="B133:H133"/>
    <mergeCell ref="B137:B138"/>
    <mergeCell ref="C137:C138"/>
    <mergeCell ref="D137:D138"/>
    <mergeCell ref="E137:E138"/>
    <mergeCell ref="C156:C157"/>
    <mergeCell ref="D156:D157"/>
    <mergeCell ref="E156:E157"/>
    <mergeCell ref="C172:C173"/>
    <mergeCell ref="D172:D173"/>
    <mergeCell ref="E172:E173"/>
    <mergeCell ref="B187:H187"/>
    <mergeCell ref="B192:B193"/>
    <mergeCell ref="C192:C193"/>
    <mergeCell ref="D192:D193"/>
    <mergeCell ref="E192:E193"/>
    <mergeCell ref="F192:F193"/>
    <mergeCell ref="B194:B196"/>
    <mergeCell ref="B197:B199"/>
    <mergeCell ref="B200:B202"/>
    <mergeCell ref="B203:B205"/>
    <mergeCell ref="B206:B208"/>
    <mergeCell ref="B210:B212"/>
    <mergeCell ref="D213:F213"/>
  </mergeCells>
  <conditionalFormatting sqref="C38:H52 C53">
    <cfRule type="cellIs" priority="2" operator="between" aboveAverage="0" equalAverage="0" bottom="0" percent="0" rank="0" text="" dxfId="460">
      <formula>0</formula>
      <formula>0</formula>
    </cfRule>
  </conditionalFormatting>
  <conditionalFormatting sqref="C61:H75 C76">
    <cfRule type="cellIs" priority="3" operator="between" aboveAverage="0" equalAverage="0" bottom="0" percent="0" rank="0" text="" dxfId="461">
      <formula>0</formula>
      <formula>0</formula>
    </cfRule>
  </conditionalFormatting>
  <printOptions headings="false" gridLines="false" gridLinesSet="true" horizontalCentered="false" verticalCentered="false"/>
  <pageMargins left="0.25" right="0.25" top="0.75" bottom="0.75"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rowBreaks count="4" manualBreakCount="4">
    <brk id="31" man="true" max="16383" min="0"/>
    <brk id="54" man="true" max="16383" min="0"/>
    <brk id="76" man="true" max="16383" min="0"/>
    <brk id="130" man="true" max="16383" min="0"/>
  </rowBreaks>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B16"/>
  <sheetViews>
    <sheetView showFormulas="false" showGridLines="true" showRowColHeaders="true" showZeros="true" rightToLeft="false" tabSelected="true" showOutlineSymbols="true" defaultGridColor="true" view="normal" topLeftCell="A1" colorId="64" zoomScale="130" zoomScaleNormal="130" zoomScalePageLayoutView="100" workbookViewId="0">
      <selection pane="topLeft" activeCell="A2" activeCellId="0" sqref="A2"/>
    </sheetView>
  </sheetViews>
  <sheetFormatPr defaultColWidth="8.5390625" defaultRowHeight="15" zeroHeight="false" outlineLevelRow="0" outlineLevelCol="0"/>
  <cols>
    <col collapsed="false" customWidth="true" hidden="false" outlineLevel="0" max="1" min="1" style="0" width="1.14"/>
    <col collapsed="false" customWidth="true" hidden="false" outlineLevel="0" max="3" min="3" style="0" width="15.71"/>
    <col collapsed="false" customWidth="true" hidden="false" outlineLevel="0" max="7" min="7" style="0" width="7.28"/>
    <col collapsed="false" customWidth="true" hidden="false" outlineLevel="0" max="11" min="11" style="0" width="8.71"/>
    <col collapsed="false" customWidth="true" hidden="false" outlineLevel="0" max="371" min="371" style="0" width="18.28"/>
    <col collapsed="false" customWidth="true" hidden="false" outlineLevel="0" max="375" min="375" style="0" width="8.71"/>
    <col collapsed="false" customWidth="true" hidden="false" outlineLevel="0" max="665" min="665" style="0" width="8.71"/>
  </cols>
  <sheetData>
    <row r="1" s="452" customFormat="true" ht="33.75" hidden="false" customHeight="false" outlineLevel="0" collapsed="false">
      <c r="A1" s="441"/>
      <c r="B1" s="442" t="s">
        <v>885</v>
      </c>
      <c r="C1" s="442" t="str">
        <f aca="false">'1. Summary of Scheme'!B6</f>
        <v>Date of Design Review</v>
      </c>
      <c r="D1" s="442" t="str">
        <f aca="false">'1. Summary of Scheme'!B8</f>
        <v>Scheme Name</v>
      </c>
      <c r="E1" s="442" t="str">
        <f aca="false">'1. Summary of Scheme'!B11</f>
        <v>Authority</v>
      </c>
      <c r="F1" s="442" t="str">
        <f aca="false">'1. Summary of Scheme'!B12</f>
        <v>Transport/ Combined Authority</v>
      </c>
      <c r="G1" s="442" t="str">
        <f aca="false">'1. Summary of Scheme'!B13</f>
        <v>Region</v>
      </c>
      <c r="H1" s="442" t="str">
        <f aca="false">'1. Summary of Scheme'!B14</f>
        <v>Funding Programme</v>
      </c>
      <c r="I1" s="442" t="str">
        <f aca="false">'1. Summary of Scheme'!B15</f>
        <v>Design Stage</v>
      </c>
      <c r="J1" s="442" t="str">
        <f aca="false">'1. Summary of Scheme'!B16</f>
        <v>Funding Conditions</v>
      </c>
      <c r="K1" s="442" t="s">
        <v>886</v>
      </c>
      <c r="L1" s="442" t="s">
        <v>887</v>
      </c>
      <c r="M1" s="442" t="s">
        <v>888</v>
      </c>
      <c r="N1" s="442" t="s">
        <v>4</v>
      </c>
      <c r="O1" s="442" t="s">
        <v>889</v>
      </c>
      <c r="P1" s="442" t="s">
        <v>890</v>
      </c>
      <c r="Q1" s="443" t="s">
        <v>891</v>
      </c>
      <c r="R1" s="443" t="s">
        <v>892</v>
      </c>
      <c r="S1" s="443" t="s">
        <v>893</v>
      </c>
      <c r="T1" s="443" t="s">
        <v>894</v>
      </c>
      <c r="U1" s="443" t="s">
        <v>895</v>
      </c>
      <c r="V1" s="443" t="s">
        <v>896</v>
      </c>
      <c r="W1" s="443" t="s">
        <v>897</v>
      </c>
      <c r="X1" s="443" t="s">
        <v>898</v>
      </c>
      <c r="Y1" s="443" t="s">
        <v>899</v>
      </c>
      <c r="Z1" s="443" t="s">
        <v>900</v>
      </c>
      <c r="AA1" s="443" t="s">
        <v>901</v>
      </c>
      <c r="AB1" s="443" t="s">
        <v>902</v>
      </c>
      <c r="AC1" s="444" t="s">
        <v>903</v>
      </c>
      <c r="AD1" s="444" t="s">
        <v>904</v>
      </c>
      <c r="AE1" s="444" t="s">
        <v>905</v>
      </c>
      <c r="AF1" s="444" t="s">
        <v>906</v>
      </c>
      <c r="AG1" s="444" t="s">
        <v>907</v>
      </c>
      <c r="AH1" s="444" t="s">
        <v>908</v>
      </c>
      <c r="AI1" s="444" t="s">
        <v>909</v>
      </c>
      <c r="AJ1" s="444" t="s">
        <v>910</v>
      </c>
      <c r="AK1" s="444" t="s">
        <v>911</v>
      </c>
      <c r="AL1" s="444" t="s">
        <v>912</v>
      </c>
      <c r="AM1" s="444" t="s">
        <v>913</v>
      </c>
      <c r="AN1" s="444" t="s">
        <v>914</v>
      </c>
      <c r="AO1" s="444" t="s">
        <v>915</v>
      </c>
      <c r="AP1" s="444" t="s">
        <v>916</v>
      </c>
      <c r="AQ1" s="444" t="s">
        <v>917</v>
      </c>
      <c r="AR1" s="444" t="s">
        <v>918</v>
      </c>
      <c r="AS1" s="444" t="s">
        <v>919</v>
      </c>
      <c r="AT1" s="444" t="s">
        <v>920</v>
      </c>
      <c r="AU1" s="444" t="s">
        <v>921</v>
      </c>
      <c r="AV1" s="444" t="s">
        <v>922</v>
      </c>
      <c r="AW1" s="444" t="s">
        <v>923</v>
      </c>
      <c r="AX1" s="444" t="s">
        <v>924</v>
      </c>
      <c r="AY1" s="444" t="s">
        <v>925</v>
      </c>
      <c r="AZ1" s="444" t="s">
        <v>926</v>
      </c>
      <c r="BA1" s="444" t="s">
        <v>927</v>
      </c>
      <c r="BB1" s="444" t="s">
        <v>928</v>
      </c>
      <c r="BC1" s="444" t="s">
        <v>929</v>
      </c>
      <c r="BD1" s="444" t="s">
        <v>930</v>
      </c>
      <c r="BE1" s="444" t="s">
        <v>931</v>
      </c>
      <c r="BF1" s="444" t="s">
        <v>932</v>
      </c>
      <c r="BG1" s="444" t="s">
        <v>933</v>
      </c>
      <c r="BH1" s="444" t="s">
        <v>934</v>
      </c>
      <c r="BI1" s="445" t="s">
        <v>935</v>
      </c>
      <c r="BJ1" s="445" t="s">
        <v>936</v>
      </c>
      <c r="BK1" s="445" t="s">
        <v>937</v>
      </c>
      <c r="BL1" s="445" t="s">
        <v>938</v>
      </c>
      <c r="BM1" s="445" t="s">
        <v>939</v>
      </c>
      <c r="BN1" s="445" t="s">
        <v>940</v>
      </c>
      <c r="BO1" s="445" t="s">
        <v>941</v>
      </c>
      <c r="BP1" s="445" t="s">
        <v>942</v>
      </c>
      <c r="BQ1" s="445" t="s">
        <v>943</v>
      </c>
      <c r="BR1" s="445" t="s">
        <v>944</v>
      </c>
      <c r="BS1" s="445" t="s">
        <v>945</v>
      </c>
      <c r="BT1" s="445" t="s">
        <v>946</v>
      </c>
      <c r="BU1" s="445" t="s">
        <v>947</v>
      </c>
      <c r="BV1" s="445" t="s">
        <v>948</v>
      </c>
      <c r="BW1" s="445" t="s">
        <v>949</v>
      </c>
      <c r="BX1" s="445" t="s">
        <v>950</v>
      </c>
      <c r="BY1" s="445" t="s">
        <v>951</v>
      </c>
      <c r="BZ1" s="445" t="s">
        <v>952</v>
      </c>
      <c r="CA1" s="445" t="s">
        <v>953</v>
      </c>
      <c r="CB1" s="445" t="s">
        <v>954</v>
      </c>
      <c r="CC1" s="445" t="s">
        <v>955</v>
      </c>
      <c r="CD1" s="445" t="s">
        <v>956</v>
      </c>
      <c r="CE1" s="445" t="s">
        <v>957</v>
      </c>
      <c r="CF1" s="445" t="s">
        <v>958</v>
      </c>
      <c r="CG1" s="445" t="s">
        <v>959</v>
      </c>
      <c r="CH1" s="445" t="s">
        <v>960</v>
      </c>
      <c r="CI1" s="445" t="s">
        <v>961</v>
      </c>
      <c r="CJ1" s="445" t="s">
        <v>962</v>
      </c>
      <c r="CK1" s="445" t="s">
        <v>963</v>
      </c>
      <c r="CL1" s="445" t="s">
        <v>964</v>
      </c>
      <c r="CM1" s="445" t="s">
        <v>965</v>
      </c>
      <c r="CN1" s="445" t="s">
        <v>966</v>
      </c>
      <c r="CO1" s="445" t="s">
        <v>967</v>
      </c>
      <c r="CP1" s="445" t="s">
        <v>968</v>
      </c>
      <c r="CQ1" s="445" t="s">
        <v>969</v>
      </c>
      <c r="CR1" s="445" t="s">
        <v>970</v>
      </c>
      <c r="CS1" s="445" t="s">
        <v>971</v>
      </c>
      <c r="CT1" s="445" t="s">
        <v>972</v>
      </c>
      <c r="CU1" s="445" t="s">
        <v>973</v>
      </c>
      <c r="CV1" s="445" t="s">
        <v>974</v>
      </c>
      <c r="CW1" s="445" t="s">
        <v>975</v>
      </c>
      <c r="CX1" s="445" t="s">
        <v>976</v>
      </c>
      <c r="CY1" s="445" t="s">
        <v>977</v>
      </c>
      <c r="CZ1" s="445" t="s">
        <v>978</v>
      </c>
      <c r="DA1" s="445" t="s">
        <v>979</v>
      </c>
      <c r="DB1" s="445" t="s">
        <v>980</v>
      </c>
      <c r="DC1" s="445" t="s">
        <v>981</v>
      </c>
      <c r="DD1" s="445" t="s">
        <v>982</v>
      </c>
      <c r="DE1" s="445" t="s">
        <v>983</v>
      </c>
      <c r="DF1" s="445" t="s">
        <v>984</v>
      </c>
      <c r="DG1" s="445" t="s">
        <v>985</v>
      </c>
      <c r="DH1" s="445" t="s">
        <v>986</v>
      </c>
      <c r="DI1" s="446" t="s">
        <v>987</v>
      </c>
      <c r="DJ1" s="446" t="s">
        <v>988</v>
      </c>
      <c r="DK1" s="446" t="s">
        <v>989</v>
      </c>
      <c r="DL1" s="446" t="s">
        <v>990</v>
      </c>
      <c r="DM1" s="446" t="s">
        <v>991</v>
      </c>
      <c r="DN1" s="446" t="s">
        <v>992</v>
      </c>
      <c r="DO1" s="446" t="s">
        <v>993</v>
      </c>
      <c r="DP1" s="446" t="s">
        <v>994</v>
      </c>
      <c r="DQ1" s="446" t="s">
        <v>995</v>
      </c>
      <c r="DR1" s="446" t="s">
        <v>996</v>
      </c>
      <c r="DS1" s="446" t="s">
        <v>997</v>
      </c>
      <c r="DT1" s="446" t="s">
        <v>998</v>
      </c>
      <c r="DU1" s="446" t="s">
        <v>999</v>
      </c>
      <c r="DV1" s="446" t="s">
        <v>1000</v>
      </c>
      <c r="DW1" s="446" t="s">
        <v>1001</v>
      </c>
      <c r="DX1" s="446" t="s">
        <v>1002</v>
      </c>
      <c r="DY1" s="446" t="s">
        <v>1003</v>
      </c>
      <c r="DZ1" s="446" t="s">
        <v>1004</v>
      </c>
      <c r="EA1" s="446" t="s">
        <v>1005</v>
      </c>
      <c r="EB1" s="446" t="s">
        <v>1006</v>
      </c>
      <c r="EC1" s="446" t="s">
        <v>1007</v>
      </c>
      <c r="ED1" s="446" t="s">
        <v>1008</v>
      </c>
      <c r="EE1" s="446" t="s">
        <v>1009</v>
      </c>
      <c r="EF1" s="446" t="s">
        <v>1010</v>
      </c>
      <c r="EG1" s="446" t="s">
        <v>1011</v>
      </c>
      <c r="EH1" s="446" t="s">
        <v>1012</v>
      </c>
      <c r="EI1" s="446" t="s">
        <v>1013</v>
      </c>
      <c r="EJ1" s="446" t="s">
        <v>1014</v>
      </c>
      <c r="EK1" s="446" t="s">
        <v>1015</v>
      </c>
      <c r="EL1" s="446" t="s">
        <v>1016</v>
      </c>
      <c r="EM1" s="446" t="s">
        <v>1017</v>
      </c>
      <c r="EN1" s="446" t="s">
        <v>1018</v>
      </c>
      <c r="EO1" s="446" t="s">
        <v>1019</v>
      </c>
      <c r="EP1" s="446" t="s">
        <v>1020</v>
      </c>
      <c r="EQ1" s="446" t="s">
        <v>1021</v>
      </c>
      <c r="ER1" s="446" t="s">
        <v>1022</v>
      </c>
      <c r="ES1" s="446" t="s">
        <v>1023</v>
      </c>
      <c r="ET1" s="446" t="s">
        <v>1024</v>
      </c>
      <c r="EU1" s="446" t="s">
        <v>1025</v>
      </c>
      <c r="EV1" s="446" t="s">
        <v>1026</v>
      </c>
      <c r="EW1" s="446" t="s">
        <v>1027</v>
      </c>
      <c r="EX1" s="446" t="s">
        <v>1028</v>
      </c>
      <c r="EY1" s="446" t="s">
        <v>1029</v>
      </c>
      <c r="EZ1" s="446" t="s">
        <v>1030</v>
      </c>
      <c r="FA1" s="446" t="s">
        <v>1031</v>
      </c>
      <c r="FB1" s="446" t="s">
        <v>1032</v>
      </c>
      <c r="FC1" s="446" t="s">
        <v>1033</v>
      </c>
      <c r="FD1" s="446" t="s">
        <v>1034</v>
      </c>
      <c r="FE1" s="446" t="s">
        <v>1035</v>
      </c>
      <c r="FF1" s="446" t="s">
        <v>1036</v>
      </c>
      <c r="FG1" s="446" t="s">
        <v>1037</v>
      </c>
      <c r="FH1" s="446" t="s">
        <v>1038</v>
      </c>
      <c r="FI1" s="447" t="s">
        <v>1039</v>
      </c>
      <c r="FJ1" s="447" t="s">
        <v>1040</v>
      </c>
      <c r="FK1" s="447" t="s">
        <v>1041</v>
      </c>
      <c r="FL1" s="447" t="s">
        <v>1042</v>
      </c>
      <c r="FM1" s="447" t="s">
        <v>1043</v>
      </c>
      <c r="FN1" s="447" t="s">
        <v>1044</v>
      </c>
      <c r="FO1" s="447" t="s">
        <v>1045</v>
      </c>
      <c r="FP1" s="447" t="s">
        <v>1046</v>
      </c>
      <c r="FQ1" s="447" t="s">
        <v>1047</v>
      </c>
      <c r="FR1" s="447" t="s">
        <v>1048</v>
      </c>
      <c r="FS1" s="447" t="s">
        <v>1049</v>
      </c>
      <c r="FT1" s="447" t="s">
        <v>1050</v>
      </c>
      <c r="FU1" s="447" t="s">
        <v>1051</v>
      </c>
      <c r="FV1" s="447" t="s">
        <v>1052</v>
      </c>
      <c r="FW1" s="447" t="s">
        <v>1053</v>
      </c>
      <c r="FX1" s="447" t="s">
        <v>1054</v>
      </c>
      <c r="FY1" s="447" t="s">
        <v>1055</v>
      </c>
      <c r="FZ1" s="447" t="s">
        <v>1056</v>
      </c>
      <c r="GA1" s="447" t="s">
        <v>1057</v>
      </c>
      <c r="GB1" s="447" t="s">
        <v>1058</v>
      </c>
      <c r="GC1" s="447" t="s">
        <v>1059</v>
      </c>
      <c r="GD1" s="447" t="s">
        <v>1060</v>
      </c>
      <c r="GE1" s="447" t="s">
        <v>1061</v>
      </c>
      <c r="GF1" s="447" t="s">
        <v>1062</v>
      </c>
      <c r="GG1" s="447" t="s">
        <v>1063</v>
      </c>
      <c r="GH1" s="447" t="s">
        <v>1064</v>
      </c>
      <c r="GI1" s="447" t="s">
        <v>1065</v>
      </c>
      <c r="GJ1" s="447" t="s">
        <v>1066</v>
      </c>
      <c r="GK1" s="447" t="s">
        <v>1067</v>
      </c>
      <c r="GL1" s="447" t="s">
        <v>1068</v>
      </c>
      <c r="GM1" s="447" t="s">
        <v>1069</v>
      </c>
      <c r="GN1" s="447" t="s">
        <v>1070</v>
      </c>
      <c r="GO1" s="447" t="s">
        <v>1071</v>
      </c>
      <c r="GP1" s="447" t="s">
        <v>1072</v>
      </c>
      <c r="GQ1" s="447" t="s">
        <v>1073</v>
      </c>
      <c r="GR1" s="447" t="s">
        <v>1074</v>
      </c>
      <c r="GS1" s="447" t="s">
        <v>1075</v>
      </c>
      <c r="GT1" s="447" t="s">
        <v>1076</v>
      </c>
      <c r="GU1" s="447" t="s">
        <v>1077</v>
      </c>
      <c r="GV1" s="447" t="s">
        <v>1078</v>
      </c>
      <c r="GW1" s="447" t="s">
        <v>1079</v>
      </c>
      <c r="GX1" s="447" t="s">
        <v>1080</v>
      </c>
      <c r="GY1" s="447" t="s">
        <v>1081</v>
      </c>
      <c r="GZ1" s="447" t="s">
        <v>1082</v>
      </c>
      <c r="HA1" s="447" t="s">
        <v>1083</v>
      </c>
      <c r="HB1" s="447" t="s">
        <v>1084</v>
      </c>
      <c r="HC1" s="447" t="s">
        <v>1085</v>
      </c>
      <c r="HD1" s="447" t="s">
        <v>1086</v>
      </c>
      <c r="HE1" s="447" t="s">
        <v>1087</v>
      </c>
      <c r="HF1" s="447" t="s">
        <v>1088</v>
      </c>
      <c r="HG1" s="447" t="s">
        <v>1089</v>
      </c>
      <c r="HH1" s="447" t="s">
        <v>1090</v>
      </c>
      <c r="HI1" s="447" t="s">
        <v>1091</v>
      </c>
      <c r="HJ1" s="447" t="s">
        <v>1092</v>
      </c>
      <c r="HK1" s="447" t="s">
        <v>1093</v>
      </c>
      <c r="HL1" s="447" t="s">
        <v>1094</v>
      </c>
      <c r="HM1" s="447" t="s">
        <v>1095</v>
      </c>
      <c r="HN1" s="447" t="s">
        <v>1096</v>
      </c>
      <c r="HO1" s="447" t="s">
        <v>1097</v>
      </c>
      <c r="HP1" s="447" t="s">
        <v>1098</v>
      </c>
      <c r="HQ1" s="448" t="s">
        <v>1099</v>
      </c>
      <c r="HR1" s="448" t="s">
        <v>1100</v>
      </c>
      <c r="HS1" s="448" t="s">
        <v>1101</v>
      </c>
      <c r="HT1" s="448" t="s">
        <v>1102</v>
      </c>
      <c r="HU1" s="448" t="s">
        <v>1103</v>
      </c>
      <c r="HV1" s="448" t="s">
        <v>1104</v>
      </c>
      <c r="HW1" s="448" t="s">
        <v>1105</v>
      </c>
      <c r="HX1" s="448" t="s">
        <v>1106</v>
      </c>
      <c r="HY1" s="448" t="s">
        <v>1107</v>
      </c>
      <c r="HZ1" s="448" t="s">
        <v>1108</v>
      </c>
      <c r="IA1" s="448" t="s">
        <v>1109</v>
      </c>
      <c r="IB1" s="448" t="s">
        <v>1110</v>
      </c>
      <c r="IC1" s="448" t="s">
        <v>1111</v>
      </c>
      <c r="ID1" s="448" t="s">
        <v>1112</v>
      </c>
      <c r="IE1" s="448" t="s">
        <v>1113</v>
      </c>
      <c r="IF1" s="448" t="s">
        <v>1114</v>
      </c>
      <c r="IG1" s="448" t="s">
        <v>1115</v>
      </c>
      <c r="IH1" s="448" t="s">
        <v>1116</v>
      </c>
      <c r="II1" s="448" t="s">
        <v>1117</v>
      </c>
      <c r="IJ1" s="448" t="s">
        <v>1118</v>
      </c>
      <c r="IK1" s="448" t="s">
        <v>1119</v>
      </c>
      <c r="IL1" s="448" t="s">
        <v>1120</v>
      </c>
      <c r="IM1" s="448" t="s">
        <v>1121</v>
      </c>
      <c r="IN1" s="448" t="s">
        <v>1122</v>
      </c>
      <c r="IO1" s="448" t="s">
        <v>1123</v>
      </c>
      <c r="IP1" s="448" t="s">
        <v>1124</v>
      </c>
      <c r="IQ1" s="448" t="s">
        <v>1125</v>
      </c>
      <c r="IR1" s="448" t="s">
        <v>1126</v>
      </c>
      <c r="IS1" s="448" t="s">
        <v>1127</v>
      </c>
      <c r="IT1" s="448" t="s">
        <v>1128</v>
      </c>
      <c r="IU1" s="448" t="s">
        <v>1129</v>
      </c>
      <c r="IV1" s="448" t="s">
        <v>1130</v>
      </c>
      <c r="IW1" s="448" t="s">
        <v>1131</v>
      </c>
      <c r="IX1" s="448" t="s">
        <v>1132</v>
      </c>
      <c r="IY1" s="448" t="s">
        <v>1133</v>
      </c>
      <c r="IZ1" s="448" t="s">
        <v>1134</v>
      </c>
      <c r="JA1" s="448" t="s">
        <v>1135</v>
      </c>
      <c r="JB1" s="448" t="s">
        <v>1136</v>
      </c>
      <c r="JC1" s="443" t="s">
        <v>1137</v>
      </c>
      <c r="JD1" s="443" t="s">
        <v>1138</v>
      </c>
      <c r="JE1" s="443" t="s">
        <v>1139</v>
      </c>
      <c r="JF1" s="443" t="s">
        <v>1140</v>
      </c>
      <c r="JG1" s="443" t="s">
        <v>1141</v>
      </c>
      <c r="JH1" s="444" t="s">
        <v>1142</v>
      </c>
      <c r="JI1" s="444" t="s">
        <v>1143</v>
      </c>
      <c r="JJ1" s="444" t="s">
        <v>1144</v>
      </c>
      <c r="JK1" s="444" t="s">
        <v>1145</v>
      </c>
      <c r="JL1" s="444" t="s">
        <v>1146</v>
      </c>
      <c r="JM1" s="443" t="s">
        <v>1147</v>
      </c>
      <c r="JN1" s="443" t="s">
        <v>1148</v>
      </c>
      <c r="JO1" s="443" t="s">
        <v>1149</v>
      </c>
      <c r="JP1" s="443" t="s">
        <v>1150</v>
      </c>
      <c r="JQ1" s="443" t="s">
        <v>1151</v>
      </c>
      <c r="JR1" s="443" t="s">
        <v>1152</v>
      </c>
      <c r="JS1" s="443" t="s">
        <v>1153</v>
      </c>
      <c r="JT1" s="443" t="s">
        <v>1154</v>
      </c>
      <c r="JU1" s="443" t="s">
        <v>1155</v>
      </c>
      <c r="JV1" s="443" t="s">
        <v>1156</v>
      </c>
      <c r="JW1" s="443" t="s">
        <v>1157</v>
      </c>
      <c r="JX1" s="443" t="s">
        <v>1158</v>
      </c>
      <c r="JY1" s="443" t="s">
        <v>1159</v>
      </c>
      <c r="JZ1" s="443" t="s">
        <v>1160</v>
      </c>
      <c r="KA1" s="443" t="s">
        <v>1161</v>
      </c>
      <c r="KB1" s="443" t="s">
        <v>1162</v>
      </c>
      <c r="KC1" s="443" t="s">
        <v>1163</v>
      </c>
      <c r="KD1" s="443" t="s">
        <v>1164</v>
      </c>
      <c r="KE1" s="443" t="s">
        <v>1165</v>
      </c>
      <c r="KF1" s="443" t="s">
        <v>1166</v>
      </c>
      <c r="KG1" s="446" t="s">
        <v>1167</v>
      </c>
      <c r="KH1" s="446" t="s">
        <v>1168</v>
      </c>
      <c r="KI1" s="446" t="s">
        <v>1169</v>
      </c>
      <c r="KJ1" s="446" t="s">
        <v>1170</v>
      </c>
      <c r="KK1" s="446" t="s">
        <v>1171</v>
      </c>
      <c r="KL1" s="446" t="s">
        <v>1172</v>
      </c>
      <c r="KM1" s="446" t="s">
        <v>1173</v>
      </c>
      <c r="KN1" s="446" t="s">
        <v>1174</v>
      </c>
      <c r="KO1" s="446" t="s">
        <v>1175</v>
      </c>
      <c r="KP1" s="446" t="s">
        <v>1176</v>
      </c>
      <c r="KQ1" s="443" t="s">
        <v>1177</v>
      </c>
      <c r="KR1" s="443" t="s">
        <v>1178</v>
      </c>
      <c r="KS1" s="443" t="s">
        <v>1179</v>
      </c>
      <c r="KT1" s="443" t="s">
        <v>1180</v>
      </c>
      <c r="KU1" s="443" t="s">
        <v>1181</v>
      </c>
      <c r="KV1" s="443" t="s">
        <v>1182</v>
      </c>
      <c r="KW1" s="443" t="s">
        <v>1183</v>
      </c>
      <c r="KX1" s="443" t="s">
        <v>1184</v>
      </c>
      <c r="KY1" s="443" t="s">
        <v>1185</v>
      </c>
      <c r="KZ1" s="443" t="s">
        <v>1186</v>
      </c>
      <c r="LA1" s="443" t="s">
        <v>1187</v>
      </c>
      <c r="LB1" s="443" t="s">
        <v>1188</v>
      </c>
      <c r="LC1" s="443" t="s">
        <v>1189</v>
      </c>
      <c r="LD1" s="443" t="s">
        <v>1190</v>
      </c>
      <c r="LE1" s="443" t="s">
        <v>1191</v>
      </c>
      <c r="LF1" s="443" t="s">
        <v>1192</v>
      </c>
      <c r="LG1" s="443" t="s">
        <v>1193</v>
      </c>
      <c r="LH1" s="443" t="s">
        <v>1194</v>
      </c>
      <c r="LI1" s="443" t="s">
        <v>1195</v>
      </c>
      <c r="LJ1" s="443" t="s">
        <v>1196</v>
      </c>
      <c r="LK1" s="443" t="s">
        <v>1197</v>
      </c>
      <c r="LL1" s="443" t="s">
        <v>1198</v>
      </c>
      <c r="LM1" s="449" t="s">
        <v>1199</v>
      </c>
      <c r="LN1" s="449" t="s">
        <v>1200</v>
      </c>
      <c r="LO1" s="449" t="s">
        <v>1201</v>
      </c>
      <c r="LP1" s="449" t="s">
        <v>1202</v>
      </c>
      <c r="LQ1" s="449" t="s">
        <v>1203</v>
      </c>
      <c r="LR1" s="449" t="s">
        <v>1204</v>
      </c>
      <c r="LS1" s="449" t="s">
        <v>1205</v>
      </c>
      <c r="LT1" s="449" t="s">
        <v>1206</v>
      </c>
      <c r="LU1" s="449" t="s">
        <v>1207</v>
      </c>
      <c r="LV1" s="449" t="s">
        <v>1208</v>
      </c>
      <c r="LW1" s="450" t="s">
        <v>1209</v>
      </c>
      <c r="LX1" s="450" t="s">
        <v>1210</v>
      </c>
      <c r="LY1" s="450" t="s">
        <v>1211</v>
      </c>
      <c r="LZ1" s="450" t="s">
        <v>1212</v>
      </c>
      <c r="MA1" s="450" t="s">
        <v>1213</v>
      </c>
      <c r="MB1" s="450" t="s">
        <v>1214</v>
      </c>
      <c r="MC1" s="450" t="s">
        <v>1215</v>
      </c>
      <c r="MD1" s="450" t="s">
        <v>1216</v>
      </c>
      <c r="ME1" s="450" t="s">
        <v>1217</v>
      </c>
      <c r="MF1" s="450" t="s">
        <v>1218</v>
      </c>
      <c r="MG1" s="450" t="s">
        <v>1219</v>
      </c>
      <c r="MH1" s="450" t="s">
        <v>1220</v>
      </c>
      <c r="MI1" s="450" t="s">
        <v>1221</v>
      </c>
      <c r="MJ1" s="450" t="s">
        <v>1222</v>
      </c>
      <c r="MK1" s="450" t="s">
        <v>1223</v>
      </c>
      <c r="ML1" s="450" t="s">
        <v>1224</v>
      </c>
      <c r="MM1" s="450" t="s">
        <v>1225</v>
      </c>
      <c r="MN1" s="450" t="s">
        <v>1226</v>
      </c>
      <c r="MO1" s="450" t="s">
        <v>1227</v>
      </c>
      <c r="MP1" s="450" t="s">
        <v>1228</v>
      </c>
      <c r="MQ1" s="450" t="s">
        <v>1229</v>
      </c>
      <c r="MR1" s="450" t="s">
        <v>1230</v>
      </c>
      <c r="MS1" s="450" t="s">
        <v>1231</v>
      </c>
      <c r="MT1" s="450" t="s">
        <v>1232</v>
      </c>
      <c r="MU1" s="450" t="s">
        <v>1233</v>
      </c>
      <c r="MV1" s="450" t="s">
        <v>1234</v>
      </c>
      <c r="MW1" s="450" t="s">
        <v>1235</v>
      </c>
      <c r="MX1" s="450" t="s">
        <v>1236</v>
      </c>
      <c r="MY1" s="450" t="s">
        <v>1237</v>
      </c>
      <c r="MZ1" s="450" t="s">
        <v>1238</v>
      </c>
      <c r="NA1" s="450" t="s">
        <v>1239</v>
      </c>
      <c r="NB1" s="450" t="s">
        <v>1240</v>
      </c>
      <c r="NC1" s="450" t="s">
        <v>1241</v>
      </c>
      <c r="ND1" s="450" t="s">
        <v>1242</v>
      </c>
      <c r="NE1" s="450" t="s">
        <v>1243</v>
      </c>
      <c r="NF1" s="450" t="s">
        <v>1244</v>
      </c>
      <c r="NG1" s="450" t="s">
        <v>1245</v>
      </c>
      <c r="NH1" s="450" t="s">
        <v>1246</v>
      </c>
      <c r="NI1" s="450" t="s">
        <v>1247</v>
      </c>
      <c r="NJ1" s="450" t="s">
        <v>1248</v>
      </c>
      <c r="NK1" s="450" t="s">
        <v>1249</v>
      </c>
      <c r="NL1" s="450" t="s">
        <v>1250</v>
      </c>
      <c r="NM1" s="450" t="s">
        <v>1251</v>
      </c>
      <c r="NN1" s="450" t="s">
        <v>1252</v>
      </c>
      <c r="NO1" s="450" t="s">
        <v>1253</v>
      </c>
      <c r="NP1" s="450" t="s">
        <v>1254</v>
      </c>
      <c r="NQ1" s="450" t="s">
        <v>1255</v>
      </c>
      <c r="NR1" s="450" t="s">
        <v>1256</v>
      </c>
      <c r="NS1" s="450" t="s">
        <v>1257</v>
      </c>
      <c r="NT1" s="450" t="s">
        <v>1258</v>
      </c>
      <c r="NU1" s="450" t="s">
        <v>1259</v>
      </c>
      <c r="NV1" s="450" t="s">
        <v>1260</v>
      </c>
      <c r="NW1" s="450" t="s">
        <v>1261</v>
      </c>
      <c r="NX1" s="450" t="s">
        <v>1262</v>
      </c>
      <c r="NY1" s="450" t="s">
        <v>1263</v>
      </c>
      <c r="NZ1" s="450" t="s">
        <v>1264</v>
      </c>
      <c r="OA1" s="450" t="s">
        <v>1265</v>
      </c>
      <c r="OB1" s="450" t="s">
        <v>1266</v>
      </c>
      <c r="OC1" s="450" t="s">
        <v>1267</v>
      </c>
      <c r="OD1" s="450" t="s">
        <v>1268</v>
      </c>
      <c r="OE1" s="450" t="s">
        <v>1269</v>
      </c>
      <c r="OF1" s="450" t="s">
        <v>1270</v>
      </c>
      <c r="OG1" s="450" t="s">
        <v>1271</v>
      </c>
      <c r="OH1" s="450" t="s">
        <v>1272</v>
      </c>
      <c r="OI1" s="450" t="s">
        <v>1273</v>
      </c>
      <c r="OJ1" s="450" t="s">
        <v>1274</v>
      </c>
      <c r="OK1" s="450" t="s">
        <v>1275</v>
      </c>
      <c r="OL1" s="450" t="s">
        <v>1276</v>
      </c>
      <c r="OM1" s="450" t="s">
        <v>1277</v>
      </c>
      <c r="ON1" s="450" t="s">
        <v>1278</v>
      </c>
      <c r="OO1" s="450" t="s">
        <v>1279</v>
      </c>
      <c r="OP1" s="450" t="s">
        <v>1280</v>
      </c>
      <c r="OQ1" s="450" t="s">
        <v>1281</v>
      </c>
      <c r="OR1" s="450" t="s">
        <v>1282</v>
      </c>
      <c r="OS1" s="450" t="s">
        <v>1283</v>
      </c>
      <c r="OT1" s="450" t="s">
        <v>1284</v>
      </c>
      <c r="OU1" s="450" t="s">
        <v>1285</v>
      </c>
      <c r="OV1" s="450" t="s">
        <v>1286</v>
      </c>
      <c r="OW1" s="450" t="s">
        <v>1287</v>
      </c>
      <c r="OX1" s="450" t="s">
        <v>1288</v>
      </c>
      <c r="OY1" s="450" t="s">
        <v>1289</v>
      </c>
      <c r="OZ1" s="450" t="s">
        <v>1290</v>
      </c>
      <c r="PA1" s="450" t="s">
        <v>1291</v>
      </c>
      <c r="PB1" s="450" t="s">
        <v>1292</v>
      </c>
      <c r="PC1" s="451" t="s">
        <v>1293</v>
      </c>
      <c r="PD1" s="451" t="s">
        <v>1294</v>
      </c>
      <c r="PE1" s="451" t="s">
        <v>1295</v>
      </c>
      <c r="PF1" s="451" t="s">
        <v>1296</v>
      </c>
      <c r="PG1" s="451" t="s">
        <v>1297</v>
      </c>
      <c r="PH1" s="451" t="s">
        <v>1298</v>
      </c>
      <c r="PI1" s="451" t="s">
        <v>1299</v>
      </c>
      <c r="PJ1" s="451" t="s">
        <v>1300</v>
      </c>
      <c r="PK1" s="451" t="s">
        <v>1301</v>
      </c>
      <c r="PL1" s="451" t="s">
        <v>1302</v>
      </c>
      <c r="PM1" s="451" t="s">
        <v>1303</v>
      </c>
      <c r="PN1" s="451" t="s">
        <v>1304</v>
      </c>
      <c r="PO1" s="451" t="s">
        <v>1305</v>
      </c>
      <c r="PP1" s="451" t="s">
        <v>1306</v>
      </c>
      <c r="PQ1" s="451" t="s">
        <v>1307</v>
      </c>
      <c r="PR1" s="451" t="s">
        <v>1308</v>
      </c>
      <c r="PS1" s="451" t="s">
        <v>1309</v>
      </c>
      <c r="PT1" s="451" t="s">
        <v>1310</v>
      </c>
      <c r="PU1" s="451" t="s">
        <v>1311</v>
      </c>
      <c r="PV1" s="451" t="s">
        <v>1312</v>
      </c>
      <c r="PW1" s="451" t="s">
        <v>1313</v>
      </c>
      <c r="PX1" s="451" t="s">
        <v>1314</v>
      </c>
      <c r="PY1" s="451" t="s">
        <v>1315</v>
      </c>
      <c r="PZ1" s="451" t="s">
        <v>1316</v>
      </c>
      <c r="QA1" s="451" t="s">
        <v>1317</v>
      </c>
      <c r="QB1" s="451" t="s">
        <v>1318</v>
      </c>
      <c r="QC1" s="451" t="s">
        <v>1319</v>
      </c>
      <c r="QD1" s="451" t="s">
        <v>1320</v>
      </c>
      <c r="QE1" s="451" t="s">
        <v>1321</v>
      </c>
      <c r="QF1" s="451" t="s">
        <v>1322</v>
      </c>
      <c r="QG1" s="451" t="s">
        <v>1323</v>
      </c>
      <c r="QH1" s="451" t="s">
        <v>1324</v>
      </c>
      <c r="QI1" s="451" t="s">
        <v>1325</v>
      </c>
      <c r="QJ1" s="451" t="s">
        <v>1326</v>
      </c>
      <c r="QK1" s="451" t="s">
        <v>1327</v>
      </c>
      <c r="QL1" s="451" t="s">
        <v>1328</v>
      </c>
      <c r="QM1" s="451" t="s">
        <v>1329</v>
      </c>
      <c r="QN1" s="451" t="s">
        <v>1330</v>
      </c>
      <c r="QO1" s="451" t="s">
        <v>1331</v>
      </c>
      <c r="QP1" s="451" t="s">
        <v>1332</v>
      </c>
      <c r="QQ1" s="451" t="s">
        <v>1333</v>
      </c>
      <c r="QR1" s="451" t="s">
        <v>1334</v>
      </c>
      <c r="QS1" s="451" t="s">
        <v>1335</v>
      </c>
      <c r="QT1" s="451" t="s">
        <v>1336</v>
      </c>
      <c r="QU1" s="451" t="s">
        <v>1337</v>
      </c>
      <c r="QV1" s="451" t="s">
        <v>1338</v>
      </c>
      <c r="QW1" s="451" t="s">
        <v>1339</v>
      </c>
      <c r="QX1" s="451" t="s">
        <v>1340</v>
      </c>
      <c r="QY1" s="451" t="s">
        <v>1341</v>
      </c>
      <c r="QZ1" s="451" t="s">
        <v>1342</v>
      </c>
      <c r="RA1" s="451" t="s">
        <v>1343</v>
      </c>
      <c r="RB1" s="451" t="s">
        <v>1344</v>
      </c>
      <c r="RC1" s="451" t="s">
        <v>1345</v>
      </c>
      <c r="RD1" s="451" t="s">
        <v>1346</v>
      </c>
      <c r="RE1" s="451" t="s">
        <v>1347</v>
      </c>
      <c r="RF1" s="451" t="s">
        <v>1348</v>
      </c>
      <c r="RG1" s="451" t="s">
        <v>1349</v>
      </c>
      <c r="RH1" s="451" t="s">
        <v>1350</v>
      </c>
      <c r="RI1" s="451" t="s">
        <v>1351</v>
      </c>
      <c r="RJ1" s="451" t="s">
        <v>1352</v>
      </c>
      <c r="RK1" s="451" t="s">
        <v>1353</v>
      </c>
      <c r="RL1" s="451" t="s">
        <v>1354</v>
      </c>
      <c r="RM1" s="451" t="s">
        <v>1355</v>
      </c>
      <c r="RN1" s="451" t="s">
        <v>1356</v>
      </c>
      <c r="RO1" s="451" t="s">
        <v>1357</v>
      </c>
      <c r="RP1" s="451" t="s">
        <v>1358</v>
      </c>
      <c r="RQ1" s="451" t="s">
        <v>1359</v>
      </c>
      <c r="RR1" s="451" t="s">
        <v>1360</v>
      </c>
      <c r="RS1" s="451" t="s">
        <v>1361</v>
      </c>
      <c r="RT1" s="451" t="s">
        <v>1362</v>
      </c>
      <c r="RU1" s="451" t="s">
        <v>1363</v>
      </c>
      <c r="RV1" s="451" t="s">
        <v>1364</v>
      </c>
      <c r="RW1" s="451" t="s">
        <v>1365</v>
      </c>
      <c r="RX1" s="451" t="s">
        <v>1366</v>
      </c>
      <c r="RY1" s="451" t="s">
        <v>1367</v>
      </c>
      <c r="RZ1" s="451" t="s">
        <v>1368</v>
      </c>
      <c r="SA1" s="451" t="s">
        <v>1369</v>
      </c>
      <c r="SB1" s="451" t="s">
        <v>1370</v>
      </c>
      <c r="SC1" s="451" t="s">
        <v>1371</v>
      </c>
      <c r="SD1" s="451" t="s">
        <v>1372</v>
      </c>
      <c r="SE1" s="451" t="s">
        <v>1373</v>
      </c>
      <c r="SF1" s="451" t="s">
        <v>1374</v>
      </c>
      <c r="SG1" s="451" t="s">
        <v>1375</v>
      </c>
      <c r="SH1" s="451" t="s">
        <v>1376</v>
      </c>
      <c r="SI1" s="451" t="s">
        <v>1377</v>
      </c>
      <c r="SJ1" s="451" t="s">
        <v>1378</v>
      </c>
      <c r="SK1" s="451" t="s">
        <v>1379</v>
      </c>
      <c r="SL1" s="451" t="s">
        <v>1380</v>
      </c>
      <c r="SM1" s="451" t="s">
        <v>1381</v>
      </c>
      <c r="SN1" s="451" t="s">
        <v>1382</v>
      </c>
      <c r="SO1" s="451" t="s">
        <v>1383</v>
      </c>
      <c r="SP1" s="451" t="s">
        <v>1384</v>
      </c>
      <c r="SQ1" s="451" t="s">
        <v>1385</v>
      </c>
      <c r="SR1" s="451" t="s">
        <v>1386</v>
      </c>
      <c r="SS1" s="451" t="s">
        <v>1387</v>
      </c>
      <c r="ST1" s="451" t="s">
        <v>1388</v>
      </c>
      <c r="SU1" s="451" t="s">
        <v>1389</v>
      </c>
      <c r="SV1" s="451" t="s">
        <v>1390</v>
      </c>
      <c r="SW1" s="451" t="s">
        <v>1391</v>
      </c>
      <c r="SX1" s="451" t="s">
        <v>1392</v>
      </c>
      <c r="SY1" s="451" t="s">
        <v>1393</v>
      </c>
      <c r="SZ1" s="451" t="s">
        <v>1394</v>
      </c>
      <c r="TA1" s="451" t="s">
        <v>1395</v>
      </c>
      <c r="TB1" s="451" t="s">
        <v>1396</v>
      </c>
      <c r="TC1" s="451" t="s">
        <v>1397</v>
      </c>
      <c r="TD1" s="451" t="s">
        <v>1398</v>
      </c>
      <c r="TE1" s="451" t="s">
        <v>1399</v>
      </c>
      <c r="TF1" s="451" t="s">
        <v>1400</v>
      </c>
      <c r="TG1" s="451" t="s">
        <v>1401</v>
      </c>
      <c r="TH1" s="451" t="s">
        <v>1402</v>
      </c>
      <c r="TI1" s="451" t="s">
        <v>1403</v>
      </c>
      <c r="TJ1" s="451" t="s">
        <v>1404</v>
      </c>
      <c r="TK1" s="451" t="s">
        <v>1405</v>
      </c>
      <c r="TL1" s="451" t="s">
        <v>1406</v>
      </c>
      <c r="TM1" s="451" t="s">
        <v>1407</v>
      </c>
      <c r="TN1" s="451" t="s">
        <v>1408</v>
      </c>
      <c r="TO1" s="451" t="s">
        <v>1409</v>
      </c>
      <c r="TP1" s="451" t="s">
        <v>1410</v>
      </c>
      <c r="TQ1" s="451" t="s">
        <v>1411</v>
      </c>
      <c r="TR1" s="451" t="s">
        <v>1412</v>
      </c>
      <c r="TS1" s="451" t="s">
        <v>1413</v>
      </c>
      <c r="TT1" s="451" t="s">
        <v>1414</v>
      </c>
      <c r="TU1" s="451" t="s">
        <v>1415</v>
      </c>
      <c r="TV1" s="451" t="s">
        <v>1416</v>
      </c>
      <c r="TW1" s="451" t="s">
        <v>1417</v>
      </c>
      <c r="TX1" s="451" t="s">
        <v>1418</v>
      </c>
      <c r="TY1" s="451" t="s">
        <v>1419</v>
      </c>
      <c r="TZ1" s="451" t="s">
        <v>1420</v>
      </c>
      <c r="UA1" s="451" t="s">
        <v>1421</v>
      </c>
      <c r="UB1" s="451" t="s">
        <v>1422</v>
      </c>
      <c r="UC1" s="451" t="s">
        <v>1423</v>
      </c>
      <c r="UD1" s="451" t="s">
        <v>1424</v>
      </c>
      <c r="UE1" s="451" t="s">
        <v>1425</v>
      </c>
      <c r="UF1" s="451" t="s">
        <v>1426</v>
      </c>
      <c r="UG1" s="451" t="s">
        <v>1427</v>
      </c>
      <c r="UH1" s="451" t="s">
        <v>1428</v>
      </c>
      <c r="UI1" s="451" t="s">
        <v>1429</v>
      </c>
      <c r="UJ1" s="451" t="s">
        <v>1430</v>
      </c>
      <c r="UK1" s="451" t="s">
        <v>1431</v>
      </c>
      <c r="UL1" s="451" t="s">
        <v>1432</v>
      </c>
      <c r="UM1" s="451" t="s">
        <v>1433</v>
      </c>
      <c r="UN1" s="451" t="s">
        <v>1434</v>
      </c>
      <c r="UO1" s="451" t="s">
        <v>1435</v>
      </c>
      <c r="UP1" s="451" t="s">
        <v>1436</v>
      </c>
      <c r="UQ1" s="451" t="s">
        <v>1437</v>
      </c>
      <c r="UR1" s="451" t="s">
        <v>1438</v>
      </c>
      <c r="US1" s="451" t="s">
        <v>1439</v>
      </c>
      <c r="UT1" s="451" t="s">
        <v>1440</v>
      </c>
      <c r="UU1" s="451" t="s">
        <v>1441</v>
      </c>
      <c r="UV1" s="451" t="s">
        <v>1442</v>
      </c>
      <c r="UW1" s="451" t="s">
        <v>1443</v>
      </c>
      <c r="UX1" s="451" t="s">
        <v>1444</v>
      </c>
      <c r="UY1" s="451" t="s">
        <v>1445</v>
      </c>
      <c r="UZ1" s="451" t="s">
        <v>1446</v>
      </c>
      <c r="VA1" s="451" t="s">
        <v>1447</v>
      </c>
      <c r="VB1" s="451" t="s">
        <v>1448</v>
      </c>
      <c r="VC1" s="451" t="s">
        <v>1449</v>
      </c>
      <c r="VD1" s="451" t="s">
        <v>1450</v>
      </c>
      <c r="VE1" s="451" t="s">
        <v>1451</v>
      </c>
      <c r="VF1" s="451" t="s">
        <v>1452</v>
      </c>
      <c r="VG1" s="451" t="s">
        <v>1453</v>
      </c>
      <c r="VH1" s="451" t="s">
        <v>1454</v>
      </c>
      <c r="VI1" s="451" t="s">
        <v>1455</v>
      </c>
      <c r="VJ1" s="451" t="s">
        <v>1456</v>
      </c>
      <c r="VK1" s="451" t="s">
        <v>1457</v>
      </c>
      <c r="VL1" s="451" t="s">
        <v>1458</v>
      </c>
      <c r="VM1" s="451" t="s">
        <v>1459</v>
      </c>
      <c r="VN1" s="451" t="s">
        <v>1460</v>
      </c>
      <c r="VO1" s="451" t="s">
        <v>1461</v>
      </c>
      <c r="VP1" s="451" t="s">
        <v>1462</v>
      </c>
      <c r="VQ1" s="451" t="s">
        <v>1463</v>
      </c>
      <c r="VR1" s="451" t="s">
        <v>1464</v>
      </c>
      <c r="VS1" s="451" t="s">
        <v>1465</v>
      </c>
      <c r="VT1" s="451" t="s">
        <v>1466</v>
      </c>
      <c r="VU1" s="451" t="s">
        <v>1467</v>
      </c>
      <c r="VV1" s="451" t="s">
        <v>1468</v>
      </c>
      <c r="VW1" s="451" t="s">
        <v>1469</v>
      </c>
      <c r="VX1" s="451" t="s">
        <v>1470</v>
      </c>
      <c r="VY1" s="451" t="s">
        <v>1471</v>
      </c>
      <c r="VZ1" s="451" t="s">
        <v>1472</v>
      </c>
      <c r="WA1" s="451" t="s">
        <v>1473</v>
      </c>
      <c r="WB1" s="451" t="s">
        <v>1474</v>
      </c>
      <c r="WC1" s="451" t="s">
        <v>1475</v>
      </c>
      <c r="WD1" s="451" t="s">
        <v>1476</v>
      </c>
      <c r="WE1" s="451" t="s">
        <v>1477</v>
      </c>
      <c r="WF1" s="451" t="s">
        <v>1478</v>
      </c>
      <c r="WG1" s="451" t="s">
        <v>1479</v>
      </c>
      <c r="WH1" s="451" t="s">
        <v>1480</v>
      </c>
      <c r="WI1" s="451" t="s">
        <v>1481</v>
      </c>
      <c r="WJ1" s="451" t="s">
        <v>1482</v>
      </c>
      <c r="WK1" s="451" t="s">
        <v>1483</v>
      </c>
      <c r="WL1" s="451" t="s">
        <v>1484</v>
      </c>
      <c r="WM1" s="451" t="s">
        <v>1485</v>
      </c>
      <c r="WN1" s="451" t="s">
        <v>1486</v>
      </c>
      <c r="WO1" s="451" t="s">
        <v>1487</v>
      </c>
      <c r="WP1" s="451" t="s">
        <v>1488</v>
      </c>
      <c r="WQ1" s="451" t="s">
        <v>1489</v>
      </c>
      <c r="WR1" s="451" t="s">
        <v>1490</v>
      </c>
      <c r="WS1" s="451" t="s">
        <v>1491</v>
      </c>
      <c r="WT1" s="451" t="s">
        <v>1492</v>
      </c>
      <c r="WU1" s="451" t="s">
        <v>1493</v>
      </c>
      <c r="WV1" s="451" t="s">
        <v>1494</v>
      </c>
      <c r="WW1" s="451" t="s">
        <v>1495</v>
      </c>
      <c r="WX1" s="451" t="s">
        <v>1496</v>
      </c>
      <c r="WY1" s="451" t="s">
        <v>1497</v>
      </c>
      <c r="WZ1" s="451" t="s">
        <v>1498</v>
      </c>
      <c r="XA1" s="451" t="s">
        <v>1499</v>
      </c>
      <c r="XB1" s="451" t="s">
        <v>1500</v>
      </c>
      <c r="XC1" s="451" t="s">
        <v>1501</v>
      </c>
      <c r="XD1" s="451" t="s">
        <v>1502</v>
      </c>
      <c r="XE1" s="451" t="s">
        <v>1503</v>
      </c>
      <c r="XF1" s="451" t="s">
        <v>1504</v>
      </c>
      <c r="XG1" s="451" t="s">
        <v>1505</v>
      </c>
      <c r="XH1" s="451" t="s">
        <v>1506</v>
      </c>
      <c r="XI1" s="451" t="s">
        <v>1507</v>
      </c>
      <c r="XJ1" s="451" t="s">
        <v>1508</v>
      </c>
      <c r="XK1" s="451" t="s">
        <v>1509</v>
      </c>
      <c r="XL1" s="451" t="s">
        <v>1510</v>
      </c>
      <c r="XM1" s="451" t="s">
        <v>1511</v>
      </c>
      <c r="XN1" s="451" t="s">
        <v>1512</v>
      </c>
      <c r="XO1" s="451" t="s">
        <v>1513</v>
      </c>
      <c r="XP1" s="451" t="s">
        <v>1514</v>
      </c>
      <c r="XQ1" s="451" t="s">
        <v>1515</v>
      </c>
      <c r="XR1" s="451" t="s">
        <v>1516</v>
      </c>
      <c r="XS1" s="451" t="s">
        <v>1517</v>
      </c>
      <c r="XT1" s="451" t="s">
        <v>1518</v>
      </c>
      <c r="XU1" s="451" t="s">
        <v>1519</v>
      </c>
      <c r="XV1" s="451" t="s">
        <v>1520</v>
      </c>
      <c r="XW1" s="451" t="s">
        <v>1521</v>
      </c>
      <c r="XX1" s="451" t="s">
        <v>1522</v>
      </c>
      <c r="XY1" s="451" t="s">
        <v>1523</v>
      </c>
      <c r="XZ1" s="451" t="s">
        <v>1524</v>
      </c>
      <c r="YA1" s="451" t="s">
        <v>1525</v>
      </c>
      <c r="YB1" s="451" t="s">
        <v>1526</v>
      </c>
      <c r="YC1" s="451" t="s">
        <v>1527</v>
      </c>
      <c r="YD1" s="451" t="s">
        <v>1528</v>
      </c>
      <c r="YE1" s="451" t="s">
        <v>1529</v>
      </c>
      <c r="YF1" s="451" t="s">
        <v>1530</v>
      </c>
      <c r="YG1" s="451" t="s">
        <v>1531</v>
      </c>
      <c r="YH1" s="451" t="s">
        <v>1532</v>
      </c>
      <c r="YI1" s="451" t="s">
        <v>1533</v>
      </c>
      <c r="YJ1" s="451" t="s">
        <v>1534</v>
      </c>
      <c r="YK1" s="451" t="s">
        <v>1535</v>
      </c>
      <c r="YL1" s="451" t="s">
        <v>1536</v>
      </c>
      <c r="YM1" s="451" t="s">
        <v>1537</v>
      </c>
      <c r="YN1" s="451" t="s">
        <v>1538</v>
      </c>
      <c r="YO1" s="451" t="s">
        <v>1539</v>
      </c>
      <c r="YP1" s="451" t="s">
        <v>1540</v>
      </c>
      <c r="YQ1" s="451" t="s">
        <v>1541</v>
      </c>
      <c r="YR1" s="451" t="s">
        <v>1542</v>
      </c>
      <c r="YS1" s="451" t="s">
        <v>1543</v>
      </c>
      <c r="YT1" s="451" t="s">
        <v>1544</v>
      </c>
      <c r="YU1" s="451" t="s">
        <v>1545</v>
      </c>
      <c r="YV1" s="451" t="s">
        <v>1546</v>
      </c>
      <c r="YW1" s="451" t="s">
        <v>1547</v>
      </c>
      <c r="YX1" s="451" t="s">
        <v>1548</v>
      </c>
      <c r="YY1" s="451" t="s">
        <v>1549</v>
      </c>
      <c r="YZ1" s="451" t="s">
        <v>1550</v>
      </c>
      <c r="ZA1" s="451" t="s">
        <v>1551</v>
      </c>
      <c r="ZB1" s="451" t="s">
        <v>1552</v>
      </c>
      <c r="ZC1" s="451" t="s">
        <v>1553</v>
      </c>
      <c r="ZD1" s="451" t="s">
        <v>1554</v>
      </c>
      <c r="ZE1" s="451" t="s">
        <v>1555</v>
      </c>
      <c r="ZF1" s="451" t="s">
        <v>1556</v>
      </c>
      <c r="ZG1" s="451" t="s">
        <v>1557</v>
      </c>
      <c r="ZH1" s="451" t="s">
        <v>1558</v>
      </c>
      <c r="ZI1" s="451" t="s">
        <v>1559</v>
      </c>
      <c r="ZJ1" s="451" t="s">
        <v>1560</v>
      </c>
      <c r="ZK1" s="451" t="s">
        <v>1561</v>
      </c>
      <c r="ZL1" s="451" t="s">
        <v>1562</v>
      </c>
      <c r="ZM1" s="451" t="s">
        <v>1563</v>
      </c>
      <c r="ZN1" s="451" t="s">
        <v>1564</v>
      </c>
      <c r="ZO1" s="451" t="s">
        <v>1565</v>
      </c>
      <c r="ZP1" s="451" t="s">
        <v>1566</v>
      </c>
      <c r="ZQ1" s="451" t="s">
        <v>1567</v>
      </c>
      <c r="ZR1" s="451" t="s">
        <v>1568</v>
      </c>
      <c r="ZS1" s="451" t="s">
        <v>1569</v>
      </c>
      <c r="ZT1" s="451" t="s">
        <v>1570</v>
      </c>
      <c r="ZU1" s="451" t="s">
        <v>1571</v>
      </c>
      <c r="ZV1" s="451" t="s">
        <v>1572</v>
      </c>
      <c r="ZW1" s="451" t="s">
        <v>1573</v>
      </c>
      <c r="ZX1" s="451" t="s">
        <v>1574</v>
      </c>
      <c r="ZY1" s="451" t="s">
        <v>1575</v>
      </c>
      <c r="ZZ1" s="451" t="s">
        <v>1576</v>
      </c>
      <c r="AAA1" s="451" t="s">
        <v>1577</v>
      </c>
      <c r="AAB1" s="451" t="s">
        <v>1578</v>
      </c>
      <c r="AAC1" s="451" t="s">
        <v>1579</v>
      </c>
      <c r="AAD1" s="451" t="s">
        <v>1580</v>
      </c>
      <c r="AAE1" s="451" t="s">
        <v>1581</v>
      </c>
      <c r="AAF1" s="451" t="s">
        <v>1582</v>
      </c>
      <c r="AAG1" s="451" t="s">
        <v>1583</v>
      </c>
      <c r="AAH1" s="451" t="s">
        <v>1584</v>
      </c>
      <c r="AAI1" s="451" t="s">
        <v>1585</v>
      </c>
      <c r="AAJ1" s="451" t="s">
        <v>1586</v>
      </c>
      <c r="AAK1" s="451" t="s">
        <v>1587</v>
      </c>
      <c r="AAL1" s="451" t="s">
        <v>1588</v>
      </c>
      <c r="AAM1" s="451" t="s">
        <v>1589</v>
      </c>
      <c r="AAN1" s="451" t="s">
        <v>1590</v>
      </c>
      <c r="AAO1" s="451" t="s">
        <v>1591</v>
      </c>
      <c r="AAP1" s="451" t="s">
        <v>1592</v>
      </c>
      <c r="AAQ1" s="451" t="s">
        <v>1593</v>
      </c>
      <c r="AAR1" s="451" t="s">
        <v>1594</v>
      </c>
      <c r="AAS1" s="451" t="s">
        <v>1595</v>
      </c>
      <c r="AAT1" s="451" t="s">
        <v>1596</v>
      </c>
      <c r="AAU1" s="451" t="s">
        <v>1597</v>
      </c>
      <c r="AAV1" s="451" t="s">
        <v>1598</v>
      </c>
      <c r="AAW1" s="451" t="s">
        <v>1599</v>
      </c>
      <c r="AAX1" s="451" t="s">
        <v>1600</v>
      </c>
      <c r="AAY1" s="451" t="s">
        <v>1601</v>
      </c>
      <c r="AAZ1" s="451" t="s">
        <v>1602</v>
      </c>
      <c r="ABA1" s="451" t="s">
        <v>1603</v>
      </c>
      <c r="ABB1" s="451" t="s">
        <v>1604</v>
      </c>
      <c r="ABC1" s="451" t="s">
        <v>1605</v>
      </c>
      <c r="ABD1" s="451" t="s">
        <v>1606</v>
      </c>
      <c r="ABE1" s="451" t="s">
        <v>1607</v>
      </c>
      <c r="ABF1" s="451" t="s">
        <v>1608</v>
      </c>
      <c r="ABG1" s="451" t="s">
        <v>1609</v>
      </c>
      <c r="ABH1" s="451" t="s">
        <v>1610</v>
      </c>
      <c r="ABI1" s="451" t="s">
        <v>1611</v>
      </c>
      <c r="ABJ1" s="451" t="s">
        <v>1612</v>
      </c>
      <c r="ABK1" s="451" t="s">
        <v>1613</v>
      </c>
      <c r="ABL1" s="451" t="s">
        <v>1614</v>
      </c>
      <c r="ABM1" s="451" t="s">
        <v>1615</v>
      </c>
      <c r="ABN1" s="451" t="s">
        <v>1616</v>
      </c>
      <c r="ABO1" s="451" t="s">
        <v>1617</v>
      </c>
      <c r="ABP1" s="451" t="s">
        <v>1618</v>
      </c>
      <c r="ABQ1" s="451" t="s">
        <v>1619</v>
      </c>
      <c r="ABR1" s="451" t="s">
        <v>1620</v>
      </c>
      <c r="ABS1" s="451" t="s">
        <v>1621</v>
      </c>
      <c r="ABT1" s="451" t="s">
        <v>1622</v>
      </c>
      <c r="ABU1" s="451" t="s">
        <v>1623</v>
      </c>
      <c r="ABV1" s="451" t="s">
        <v>1624</v>
      </c>
      <c r="ABW1" s="451" t="s">
        <v>1625</v>
      </c>
      <c r="ABX1" s="451" t="s">
        <v>1626</v>
      </c>
      <c r="ABY1" s="451" t="s">
        <v>1627</v>
      </c>
      <c r="ABZ1" s="451" t="s">
        <v>1628</v>
      </c>
      <c r="ACA1" s="451" t="s">
        <v>1629</v>
      </c>
      <c r="ACB1" s="451" t="s">
        <v>1630</v>
      </c>
      <c r="ACC1" s="451" t="s">
        <v>1631</v>
      </c>
      <c r="ACD1" s="451" t="s">
        <v>1632</v>
      </c>
      <c r="ACE1" s="451" t="s">
        <v>1633</v>
      </c>
      <c r="ACF1" s="451" t="s">
        <v>1634</v>
      </c>
      <c r="ACG1" s="451" t="s">
        <v>1635</v>
      </c>
      <c r="ACH1" s="451" t="s">
        <v>1636</v>
      </c>
      <c r="ACI1" s="451" t="s">
        <v>1637</v>
      </c>
      <c r="ACJ1" s="451" t="s">
        <v>1638</v>
      </c>
      <c r="ACK1" s="451" t="s">
        <v>1639</v>
      </c>
      <c r="ACL1" s="451" t="s">
        <v>1640</v>
      </c>
      <c r="ACM1" s="451" t="s">
        <v>1641</v>
      </c>
      <c r="ACN1" s="451" t="s">
        <v>1642</v>
      </c>
      <c r="ACO1" s="451" t="s">
        <v>1643</v>
      </c>
      <c r="ACP1" s="451" t="s">
        <v>1644</v>
      </c>
      <c r="ACQ1" s="451" t="s">
        <v>1645</v>
      </c>
      <c r="ACR1" s="451" t="s">
        <v>1646</v>
      </c>
      <c r="ACS1" s="451" t="s">
        <v>1647</v>
      </c>
      <c r="ACT1" s="451" t="s">
        <v>1648</v>
      </c>
      <c r="ACU1" s="451" t="s">
        <v>1649</v>
      </c>
      <c r="ACV1" s="451" t="s">
        <v>1650</v>
      </c>
      <c r="ACW1" s="451" t="s">
        <v>1651</v>
      </c>
      <c r="ACX1" s="451" t="s">
        <v>1652</v>
      </c>
      <c r="ACY1" s="451" t="s">
        <v>1653</v>
      </c>
      <c r="ACZ1" s="451" t="s">
        <v>1654</v>
      </c>
      <c r="ADA1" s="451" t="s">
        <v>1655</v>
      </c>
      <c r="ADB1" s="451" t="s">
        <v>1656</v>
      </c>
      <c r="ADC1" s="451" t="s">
        <v>1657</v>
      </c>
      <c r="ADD1" s="451" t="s">
        <v>1658</v>
      </c>
      <c r="ADE1" s="451" t="s">
        <v>1659</v>
      </c>
      <c r="ADF1" s="451" t="s">
        <v>1660</v>
      </c>
      <c r="ADG1" s="451" t="s">
        <v>1661</v>
      </c>
      <c r="ADH1" s="451" t="s">
        <v>1662</v>
      </c>
      <c r="ADI1" s="451" t="s">
        <v>1663</v>
      </c>
      <c r="ADJ1" s="451" t="s">
        <v>1664</v>
      </c>
      <c r="ADK1" s="451" t="s">
        <v>1665</v>
      </c>
      <c r="ADL1" s="451" t="s">
        <v>1666</v>
      </c>
      <c r="ADM1" s="451" t="s">
        <v>1667</v>
      </c>
      <c r="ADN1" s="451" t="s">
        <v>1668</v>
      </c>
      <c r="ADO1" s="451" t="s">
        <v>1669</v>
      </c>
      <c r="ADP1" s="451" t="s">
        <v>1670</v>
      </c>
      <c r="ADQ1" s="451" t="s">
        <v>1671</v>
      </c>
      <c r="ADR1" s="451" t="s">
        <v>1672</v>
      </c>
      <c r="ADS1" s="451" t="s">
        <v>1673</v>
      </c>
      <c r="ADT1" s="451" t="s">
        <v>1674</v>
      </c>
      <c r="ADU1" s="451" t="s">
        <v>1675</v>
      </c>
      <c r="ADV1" s="451" t="s">
        <v>1676</v>
      </c>
      <c r="ADW1" s="451" t="s">
        <v>1677</v>
      </c>
      <c r="ADX1" s="451" t="s">
        <v>1678</v>
      </c>
      <c r="ADY1" s="451" t="s">
        <v>1679</v>
      </c>
      <c r="ADZ1" s="451" t="s">
        <v>1680</v>
      </c>
      <c r="AEA1" s="451" t="s">
        <v>1681</v>
      </c>
      <c r="AEB1" s="451" t="s">
        <v>1682</v>
      </c>
      <c r="AEC1" s="451" t="s">
        <v>1683</v>
      </c>
      <c r="AED1" s="451" t="s">
        <v>1684</v>
      </c>
      <c r="AEE1" s="451" t="s">
        <v>1685</v>
      </c>
      <c r="AEF1" s="451" t="s">
        <v>1686</v>
      </c>
      <c r="AEG1" s="451" t="s">
        <v>1687</v>
      </c>
      <c r="AEH1" s="451" t="s">
        <v>1688</v>
      </c>
      <c r="AEI1" s="451" t="s">
        <v>1689</v>
      </c>
      <c r="AEJ1" s="451" t="s">
        <v>1690</v>
      </c>
      <c r="AEK1" s="451" t="s">
        <v>1691</v>
      </c>
      <c r="AEL1" s="451" t="s">
        <v>1692</v>
      </c>
      <c r="AEM1" s="451" t="s">
        <v>1693</v>
      </c>
      <c r="AEN1" s="451" t="s">
        <v>1694</v>
      </c>
      <c r="AEO1" s="451" t="s">
        <v>1695</v>
      </c>
      <c r="AEP1" s="451" t="s">
        <v>1696</v>
      </c>
      <c r="AEQ1" s="451" t="s">
        <v>1697</v>
      </c>
      <c r="AER1" s="451" t="s">
        <v>1698</v>
      </c>
      <c r="AES1" s="451" t="s">
        <v>1699</v>
      </c>
      <c r="AET1" s="451" t="s">
        <v>1700</v>
      </c>
      <c r="AEU1" s="451" t="s">
        <v>1701</v>
      </c>
      <c r="AEV1" s="451" t="s">
        <v>1702</v>
      </c>
      <c r="AEW1" s="451" t="s">
        <v>1703</v>
      </c>
      <c r="AEX1" s="451" t="s">
        <v>1704</v>
      </c>
      <c r="AEY1" s="451" t="s">
        <v>1705</v>
      </c>
      <c r="AEZ1" s="451" t="s">
        <v>1706</v>
      </c>
      <c r="AFA1" s="451" t="s">
        <v>1707</v>
      </c>
      <c r="AFB1" s="451" t="s">
        <v>1708</v>
      </c>
      <c r="AFC1" s="451" t="s">
        <v>1709</v>
      </c>
      <c r="AFD1" s="451" t="s">
        <v>1710</v>
      </c>
      <c r="AFE1" s="451" t="s">
        <v>1711</v>
      </c>
      <c r="AFF1" s="451" t="s">
        <v>1712</v>
      </c>
      <c r="AFG1" s="451" t="s">
        <v>1713</v>
      </c>
      <c r="AFH1" s="451" t="s">
        <v>1714</v>
      </c>
      <c r="AFI1" s="451" t="s">
        <v>1715</v>
      </c>
      <c r="AFJ1" s="451" t="s">
        <v>1716</v>
      </c>
      <c r="AFK1" s="451" t="s">
        <v>1717</v>
      </c>
      <c r="AFL1" s="451" t="s">
        <v>1718</v>
      </c>
      <c r="AFM1" s="451" t="s">
        <v>1719</v>
      </c>
      <c r="AFN1" s="451" t="s">
        <v>1720</v>
      </c>
      <c r="AFO1" s="451" t="s">
        <v>1721</v>
      </c>
      <c r="AFP1" s="451" t="s">
        <v>1722</v>
      </c>
      <c r="AFQ1" s="451" t="s">
        <v>1723</v>
      </c>
      <c r="AFR1" s="451" t="s">
        <v>1724</v>
      </c>
      <c r="AFS1" s="451" t="s">
        <v>1725</v>
      </c>
      <c r="AFT1" s="451" t="s">
        <v>1726</v>
      </c>
      <c r="AFU1" s="451" t="s">
        <v>1727</v>
      </c>
      <c r="AFV1" s="451" t="s">
        <v>1728</v>
      </c>
      <c r="AFW1" s="451" t="s">
        <v>1729</v>
      </c>
      <c r="AFX1" s="451" t="s">
        <v>1730</v>
      </c>
      <c r="AFY1" s="451" t="s">
        <v>1731</v>
      </c>
      <c r="AFZ1" s="451" t="s">
        <v>1732</v>
      </c>
      <c r="AGA1" s="451" t="s">
        <v>1733</v>
      </c>
      <c r="AGB1" s="451" t="s">
        <v>1734</v>
      </c>
      <c r="AGC1" s="451" t="s">
        <v>1735</v>
      </c>
      <c r="AGD1" s="451" t="s">
        <v>1736</v>
      </c>
      <c r="AGE1" s="451" t="s">
        <v>1737</v>
      </c>
      <c r="AGF1" s="451" t="s">
        <v>1738</v>
      </c>
      <c r="AGG1" s="451" t="s">
        <v>1739</v>
      </c>
      <c r="AGH1" s="451" t="s">
        <v>1740</v>
      </c>
      <c r="AGI1" s="451" t="s">
        <v>1741</v>
      </c>
      <c r="AGJ1" s="451" t="s">
        <v>1742</v>
      </c>
      <c r="AGK1" s="451" t="s">
        <v>1743</v>
      </c>
      <c r="AGL1" s="451" t="s">
        <v>1744</v>
      </c>
      <c r="AGM1" s="451" t="s">
        <v>1745</v>
      </c>
      <c r="AGN1" s="451" t="s">
        <v>1746</v>
      </c>
      <c r="AGO1" s="451" t="s">
        <v>1747</v>
      </c>
      <c r="AGP1" s="451" t="s">
        <v>1748</v>
      </c>
      <c r="AGQ1" s="451" t="s">
        <v>1749</v>
      </c>
      <c r="AGR1" s="451" t="s">
        <v>1750</v>
      </c>
      <c r="AGS1" s="451" t="s">
        <v>1751</v>
      </c>
      <c r="AGT1" s="451" t="s">
        <v>1752</v>
      </c>
      <c r="AGU1" s="451" t="s">
        <v>1753</v>
      </c>
      <c r="AGV1" s="451" t="s">
        <v>1754</v>
      </c>
      <c r="AGW1" s="451" t="s">
        <v>1755</v>
      </c>
      <c r="AGX1" s="451" t="s">
        <v>1756</v>
      </c>
      <c r="AGY1" s="451" t="s">
        <v>1757</v>
      </c>
      <c r="AGZ1" s="451" t="s">
        <v>1758</v>
      </c>
      <c r="AHA1" s="451" t="s">
        <v>1759</v>
      </c>
      <c r="AHB1" s="451" t="s">
        <v>1760</v>
      </c>
      <c r="AHC1" s="451" t="s">
        <v>1761</v>
      </c>
      <c r="AHD1" s="451" t="s">
        <v>1762</v>
      </c>
      <c r="AHE1" s="451" t="s">
        <v>1763</v>
      </c>
      <c r="AHF1" s="451" t="s">
        <v>1764</v>
      </c>
      <c r="AHG1" s="451" t="s">
        <v>1765</v>
      </c>
      <c r="AHH1" s="451" t="s">
        <v>1766</v>
      </c>
      <c r="AHI1" s="451" t="s">
        <v>1767</v>
      </c>
      <c r="AHJ1" s="451" t="s">
        <v>1768</v>
      </c>
      <c r="AHK1" s="451" t="s">
        <v>1769</v>
      </c>
      <c r="AHL1" s="451" t="s">
        <v>1770</v>
      </c>
      <c r="AHM1" s="451" t="s">
        <v>1771</v>
      </c>
      <c r="AHN1" s="451" t="s">
        <v>1772</v>
      </c>
      <c r="AHO1" s="451" t="s">
        <v>1773</v>
      </c>
      <c r="AHP1" s="451" t="s">
        <v>1774</v>
      </c>
      <c r="AHQ1" s="451" t="s">
        <v>1775</v>
      </c>
      <c r="AHR1" s="451" t="s">
        <v>1776</v>
      </c>
      <c r="AHS1" s="451" t="s">
        <v>1777</v>
      </c>
      <c r="AHT1" s="451" t="s">
        <v>1778</v>
      </c>
      <c r="AHU1" s="451" t="s">
        <v>1779</v>
      </c>
      <c r="AHV1" s="451" t="s">
        <v>1780</v>
      </c>
      <c r="AHW1" s="451" t="s">
        <v>1781</v>
      </c>
      <c r="AHX1" s="451" t="s">
        <v>1782</v>
      </c>
      <c r="AHY1" s="443" t="s">
        <v>1783</v>
      </c>
      <c r="AHZ1" s="443" t="s">
        <v>1784</v>
      </c>
      <c r="AIA1" s="443" t="s">
        <v>1785</v>
      </c>
      <c r="AIB1" s="443" t="s">
        <v>1786</v>
      </c>
      <c r="AIC1" s="443" t="s">
        <v>1787</v>
      </c>
      <c r="AID1" s="443" t="s">
        <v>1788</v>
      </c>
      <c r="AIE1" s="443" t="s">
        <v>1789</v>
      </c>
      <c r="AIF1" s="443" t="s">
        <v>1790</v>
      </c>
      <c r="AIG1" s="443" t="s">
        <v>1791</v>
      </c>
      <c r="AIH1" s="443" t="s">
        <v>1792</v>
      </c>
      <c r="AII1" s="443" t="s">
        <v>1793</v>
      </c>
      <c r="AIJ1" s="443" t="s">
        <v>1794</v>
      </c>
      <c r="AIK1" s="443" t="s">
        <v>1795</v>
      </c>
      <c r="AIL1" s="443" t="s">
        <v>1796</v>
      </c>
      <c r="AIM1" s="443" t="s">
        <v>1797</v>
      </c>
      <c r="AIN1" s="443" t="s">
        <v>1798</v>
      </c>
      <c r="AIO1" s="443" t="s">
        <v>1799</v>
      </c>
      <c r="AIP1" s="443" t="s">
        <v>1800</v>
      </c>
      <c r="AIQ1" s="443" t="s">
        <v>1801</v>
      </c>
      <c r="AIR1" s="443" t="s">
        <v>1802</v>
      </c>
      <c r="AIS1" s="443" t="s">
        <v>1803</v>
      </c>
      <c r="AIT1" s="443" t="s">
        <v>1804</v>
      </c>
      <c r="AIU1" s="443" t="s">
        <v>1805</v>
      </c>
      <c r="AIV1" s="443" t="s">
        <v>1806</v>
      </c>
      <c r="AIW1" s="443" t="s">
        <v>1807</v>
      </c>
      <c r="AIX1" s="443" t="s">
        <v>1808</v>
      </c>
      <c r="AIY1" s="443" t="s">
        <v>1809</v>
      </c>
      <c r="AIZ1" s="443" t="s">
        <v>1810</v>
      </c>
      <c r="AJA1" s="443" t="s">
        <v>1811</v>
      </c>
      <c r="AJB1" s="443" t="s">
        <v>1812</v>
      </c>
    </row>
    <row r="2" s="453" customFormat="true" ht="60" hidden="false" customHeight="false" outlineLevel="0" collapsed="false">
      <c r="B2" s="453" t="n">
        <f aca="false">'1. Summary of Scheme'!$C$7</f>
        <v>0</v>
      </c>
      <c r="C2" s="454" t="n">
        <f aca="false">'1. Summary of Scheme'!$C$6</f>
        <v>0</v>
      </c>
      <c r="D2" s="453" t="n">
        <f aca="false">'1. Summary of Scheme'!$C$8</f>
        <v>0</v>
      </c>
      <c r="E2" s="453" t="n">
        <f aca="false">'1. Summary of Scheme'!$C$11</f>
        <v>0</v>
      </c>
      <c r="F2" s="453" t="n">
        <f aca="false">'1. Summary of Scheme'!$C$12</f>
        <v>0</v>
      </c>
      <c r="G2" s="453" t="n">
        <f aca="false">'1. Summary of Scheme'!$C$13</f>
        <v>0</v>
      </c>
      <c r="H2" s="453" t="n">
        <f aca="false">'1. Summary of Scheme'!$C$14</f>
        <v>0</v>
      </c>
      <c r="I2" s="453" t="n">
        <f aca="false">'1. Summary of Scheme'!$C$15</f>
        <v>0</v>
      </c>
      <c r="J2" s="453" t="str">
        <f aca="false">IF(ISTEXT('1. Summary of Scheme'!$C$16),'1. Summary of Scheme'!$C$16,"Not Applicable / Insert Conditions")</f>
        <v>Not Applicable / Insert Conditions</v>
      </c>
      <c r="K2" s="453" t="str">
        <f aca="false">IF('1. Summary of Scheme'!$C$17="*:activetravelengland.gov.uk",'1. Summary of Scheme'!$C$17,SUBSTITUTE('1. Summary of Scheme'!$C$17,"dft.gov.uk","activetravelengland.gov.uk"))</f>
        <v/>
      </c>
      <c r="L2" s="453" t="n">
        <f aca="false">'1. Summary of Scheme'!$C$18</f>
        <v>0</v>
      </c>
      <c r="M2" s="455" t="n">
        <f aca="false">'1. Summary of Scheme'!$C$19</f>
        <v>0</v>
      </c>
      <c r="N2" s="455" t="n">
        <f aca="false">'1. Summary of Scheme'!$C$20</f>
        <v>0</v>
      </c>
      <c r="O2" s="455" t="s">
        <v>1813</v>
      </c>
      <c r="P2" s="453" t="str">
        <f aca="false">IF('1. Summary of Scheme'!$D$22="Path Check","Path Check","Street Check")</f>
        <v>Street Check</v>
      </c>
      <c r="Q2" s="453" t="n">
        <f aca="false">'2.1 Policy Check'!$D$8</f>
        <v>0</v>
      </c>
      <c r="R2" s="453" t="n">
        <f aca="false">'2.1 Policy Check'!$E$8</f>
        <v>0</v>
      </c>
      <c r="S2" s="453" t="n">
        <f aca="false">'2.1 Policy Check'!$D$9</f>
        <v>0</v>
      </c>
      <c r="T2" s="453" t="n">
        <f aca="false">'2.1 Policy Check'!$E$9</f>
        <v>0</v>
      </c>
      <c r="U2" s="453" t="n">
        <f aca="false">'2.1 Policy Check'!$D$10</f>
        <v>0</v>
      </c>
      <c r="V2" s="453" t="n">
        <f aca="false">'2.1 Policy Check'!$E$10</f>
        <v>0</v>
      </c>
      <c r="W2" s="453" t="n">
        <f aca="false">'2.1 Policy Check'!$D$11</f>
        <v>0</v>
      </c>
      <c r="X2" s="453" t="n">
        <f aca="false">'2.1 Policy Check'!$E$11</f>
        <v>0</v>
      </c>
      <c r="Y2" s="453" t="n">
        <f aca="false">'2.1 Policy Check'!$D$12</f>
        <v>0</v>
      </c>
      <c r="Z2" s="453" t="n">
        <f aca="false">'2.1 Policy Check'!$E$12</f>
        <v>0</v>
      </c>
      <c r="AA2" s="453" t="n">
        <f aca="false">'2.1 Policy Check'!$D$13</f>
        <v>0</v>
      </c>
      <c r="AB2" s="453" t="n">
        <f aca="false">'2.1 Policy Check'!$E$13</f>
        <v>0</v>
      </c>
      <c r="AC2" s="453" t="n">
        <f aca="false">'3.1 Safety Check'!$J$13</f>
        <v>0</v>
      </c>
      <c r="AD2" s="453" t="n">
        <f aca="false">'3.1 Safety Check'!$L$13</f>
        <v>0</v>
      </c>
      <c r="AE2" s="453" t="n">
        <f aca="false">'3.1 Safety Check'!$J$14</f>
        <v>0</v>
      </c>
      <c r="AF2" s="453" t="n">
        <f aca="false">'3.1 Safety Check'!$L$14</f>
        <v>0</v>
      </c>
      <c r="AG2" s="453" t="n">
        <f aca="false">'3.1 Safety Check'!$J$15</f>
        <v>0</v>
      </c>
      <c r="AH2" s="453" t="n">
        <f aca="false">'3.1 Safety Check'!$L$15</f>
        <v>0</v>
      </c>
      <c r="AI2" s="453" t="n">
        <f aca="false">'3.1 Safety Check'!$J$16</f>
        <v>0</v>
      </c>
      <c r="AJ2" s="453" t="n">
        <f aca="false">'3.1 Safety Check'!$L$16</f>
        <v>0</v>
      </c>
      <c r="AK2" s="453" t="n">
        <f aca="false">'3.1 Safety Check'!$J$17</f>
        <v>0</v>
      </c>
      <c r="AL2" s="453" t="n">
        <f aca="false">'3.1 Safety Check'!$L$17</f>
        <v>0</v>
      </c>
      <c r="AM2" s="453" t="n">
        <f aca="false">'3.1 Safety Check'!$J$18</f>
        <v>0</v>
      </c>
      <c r="AN2" s="453" t="n">
        <f aca="false">'3.1 Safety Check'!$L$18</f>
        <v>0</v>
      </c>
      <c r="AO2" s="453" t="n">
        <f aca="false">'3.1 Safety Check'!$J$19</f>
        <v>0</v>
      </c>
      <c r="AP2" s="453" t="n">
        <f aca="false">'3.1 Safety Check'!$L$19</f>
        <v>0</v>
      </c>
      <c r="AQ2" s="453" t="n">
        <f aca="false">'3.1 Safety Check'!$J$20</f>
        <v>0</v>
      </c>
      <c r="AR2" s="453" t="n">
        <f aca="false">'3.1 Safety Check'!$L$20</f>
        <v>0</v>
      </c>
      <c r="AS2" s="453" t="n">
        <f aca="false">'3.1 Safety Check'!$J$21</f>
        <v>0</v>
      </c>
      <c r="AT2" s="453" t="n">
        <f aca="false">'3.1 Safety Check'!$L$21</f>
        <v>0</v>
      </c>
      <c r="AU2" s="453" t="n">
        <f aca="false">'3.1 Safety Check'!$J$22</f>
        <v>0</v>
      </c>
      <c r="AV2" s="453" t="n">
        <f aca="false">'3.1 Safety Check'!$L$22</f>
        <v>0</v>
      </c>
      <c r="AW2" s="453" t="n">
        <f aca="false">'3.1 Safety Check'!$J$23</f>
        <v>0</v>
      </c>
      <c r="AX2" s="453" t="n">
        <f aca="false">'3.1 Safety Check'!$L$23</f>
        <v>0</v>
      </c>
      <c r="AY2" s="453" t="n">
        <f aca="false">'3.1 Safety Check'!$J$24</f>
        <v>0</v>
      </c>
      <c r="AZ2" s="453" t="n">
        <f aca="false">'3.1 Safety Check'!$L$24</f>
        <v>0</v>
      </c>
      <c r="BA2" s="453" t="n">
        <f aca="false">'3.1 Safety Check'!$J$25</f>
        <v>0</v>
      </c>
      <c r="BB2" s="453" t="n">
        <f aca="false">'3.1 Safety Check'!$L$25</f>
        <v>0</v>
      </c>
      <c r="BC2" s="453" t="n">
        <f aca="false">'3.1 Safety Check'!$J$26</f>
        <v>0</v>
      </c>
      <c r="BD2" s="453" t="n">
        <f aca="false">'3.1 Safety Check'!$L$26</f>
        <v>0</v>
      </c>
      <c r="BE2" s="453" t="n">
        <f aca="false">'3.1 Safety Check'!$J$27</f>
        <v>0</v>
      </c>
      <c r="BF2" s="453" t="n">
        <f aca="false">'3.1 Safety Check'!$L$27</f>
        <v>0</v>
      </c>
      <c r="BG2" s="453" t="n">
        <f aca="false">'3.1 Safety Check'!$J$28</f>
        <v>0</v>
      </c>
      <c r="BH2" s="453" t="n">
        <f aca="false">'3.1 Safety Check'!$L$28</f>
        <v>0</v>
      </c>
      <c r="BI2" s="453" t="n">
        <f aca="false">'4.1 Street Check'!$J$13</f>
        <v>0</v>
      </c>
      <c r="BJ2" s="453" t="n">
        <f aca="false">'4.1 Street Check'!$L$13</f>
        <v>0</v>
      </c>
      <c r="BK2" s="453" t="n">
        <f aca="false">'4.1 Street Check'!$J$14</f>
        <v>0</v>
      </c>
      <c r="BL2" s="453" t="n">
        <f aca="false">'4.1 Street Check'!$L$14</f>
        <v>0</v>
      </c>
      <c r="BM2" s="453" t="n">
        <f aca="false">'4.1 Street Check'!$J$15</f>
        <v>0</v>
      </c>
      <c r="BN2" s="453" t="n">
        <f aca="false">'4.1 Street Check'!$L$15</f>
        <v>0</v>
      </c>
      <c r="BO2" s="453" t="n">
        <f aca="false">'4.1 Street Check'!$J$16</f>
        <v>0</v>
      </c>
      <c r="BP2" s="453" t="n">
        <f aca="false">'4.1 Street Check'!$L$16</f>
        <v>0</v>
      </c>
      <c r="BQ2" s="453" t="n">
        <f aca="false">'4.1 Street Check'!$J$17</f>
        <v>0</v>
      </c>
      <c r="BR2" s="453" t="n">
        <f aca="false">'4.1 Street Check'!$L$17</f>
        <v>0</v>
      </c>
      <c r="BS2" s="453" t="n">
        <f aca="false">'4.1 Street Check'!$J$18</f>
        <v>0</v>
      </c>
      <c r="BT2" s="453" t="n">
        <f aca="false">'4.1 Street Check'!$L$18</f>
        <v>0</v>
      </c>
      <c r="BU2" s="453" t="n">
        <f aca="false">'4.1 Street Check'!$J$19</f>
        <v>0</v>
      </c>
      <c r="BV2" s="453" t="n">
        <f aca="false">'4.1 Street Check'!$L$19</f>
        <v>0</v>
      </c>
      <c r="BW2" s="453" t="n">
        <f aca="false">'4.1 Street Check'!$J$23</f>
        <v>0</v>
      </c>
      <c r="BX2" s="453" t="n">
        <f aca="false">'4.1 Street Check'!$L$23</f>
        <v>0</v>
      </c>
      <c r="BY2" s="453" t="n">
        <f aca="false">'4.1 Street Check'!$J$24</f>
        <v>0</v>
      </c>
      <c r="BZ2" s="453" t="n">
        <f aca="false">'4.1 Street Check'!$L$24</f>
        <v>0</v>
      </c>
      <c r="CA2" s="453" t="n">
        <f aca="false">'4.1 Street Check'!$J$25</f>
        <v>0</v>
      </c>
      <c r="CB2" s="453" t="n">
        <f aca="false">'4.1 Street Check'!$L$25</f>
        <v>0</v>
      </c>
      <c r="CC2" s="453" t="n">
        <f aca="false">'4.1 Street Check'!$J$29</f>
        <v>0</v>
      </c>
      <c r="CD2" s="453" t="n">
        <f aca="false">'4.1 Street Check'!$L$29</f>
        <v>0</v>
      </c>
      <c r="CE2" s="453" t="n">
        <f aca="false">'4.1 Street Check'!$J$30</f>
        <v>0</v>
      </c>
      <c r="CF2" s="453" t="n">
        <f aca="false">'4.1 Street Check'!$L$30</f>
        <v>0</v>
      </c>
      <c r="CG2" s="453" t="n">
        <f aca="false">'4.1 Street Check'!$J$31</f>
        <v>0</v>
      </c>
      <c r="CH2" s="453" t="n">
        <f aca="false">'4.1 Street Check'!$L$31</f>
        <v>0</v>
      </c>
      <c r="CI2" s="453" t="n">
        <f aca="false">'4.1 Street Check'!$J$32</f>
        <v>0</v>
      </c>
      <c r="CJ2" s="453" t="n">
        <f aca="false">'4.1 Street Check'!$L$32</f>
        <v>0</v>
      </c>
      <c r="CK2" s="453" t="n">
        <f aca="false">'4.1 Street Check'!$J$33</f>
        <v>0</v>
      </c>
      <c r="CL2" s="453" t="n">
        <f aca="false">'4.1 Street Check'!$L$33</f>
        <v>0</v>
      </c>
      <c r="CM2" s="453" t="n">
        <f aca="false">'4.1 Street Check'!$J$34</f>
        <v>0</v>
      </c>
      <c r="CN2" s="453" t="n">
        <f aca="false">'4.1 Street Check'!$L$34</f>
        <v>0</v>
      </c>
      <c r="CO2" s="453" t="n">
        <f aca="false">'4.1 Street Check'!$J$38</f>
        <v>0</v>
      </c>
      <c r="CP2" s="453" t="n">
        <f aca="false">'4.1 Street Check'!$L$38</f>
        <v>0</v>
      </c>
      <c r="CQ2" s="453" t="n">
        <f aca="false">'4.1 Street Check'!$J$39</f>
        <v>0</v>
      </c>
      <c r="CR2" s="453" t="n">
        <f aca="false">'4.1 Street Check'!$L$39</f>
        <v>0</v>
      </c>
      <c r="CS2" s="453" t="n">
        <f aca="false">'4.1 Street Check'!$J$40</f>
        <v>0</v>
      </c>
      <c r="CT2" s="453" t="n">
        <f aca="false">'4.1 Street Check'!$L$40</f>
        <v>0</v>
      </c>
      <c r="CU2" s="453" t="n">
        <f aca="false">'4.1 Street Check'!$J$41</f>
        <v>0</v>
      </c>
      <c r="CV2" s="453" t="n">
        <f aca="false">'4.1 Street Check'!$L$41</f>
        <v>0</v>
      </c>
      <c r="CW2" s="453" t="n">
        <f aca="false">'4.1 Street Check'!$J$42</f>
        <v>0</v>
      </c>
      <c r="CX2" s="453" t="n">
        <f aca="false">'4.1 Street Check'!$L$42</f>
        <v>0</v>
      </c>
      <c r="CY2" s="453" t="n">
        <f aca="false">'4.1 Street Check'!$J$43</f>
        <v>0</v>
      </c>
      <c r="CZ2" s="453" t="n">
        <f aca="false">'4.1 Street Check'!$L$43</f>
        <v>0</v>
      </c>
      <c r="DA2" s="453" t="n">
        <f aca="false">'4.1 Street Check'!$J$47</f>
        <v>0</v>
      </c>
      <c r="DB2" s="453" t="n">
        <f aca="false">'4.1 Street Check'!$L$47</f>
        <v>0</v>
      </c>
      <c r="DC2" s="453" t="n">
        <f aca="false">'4.1 Street Check'!$J$48</f>
        <v>0</v>
      </c>
      <c r="DD2" s="453" t="n">
        <f aca="false">'4.1 Street Check'!$L$48</f>
        <v>0</v>
      </c>
      <c r="DE2" s="453" t="n">
        <f aca="false">'4.1 Street Check'!$J$50</f>
        <v>0</v>
      </c>
      <c r="DF2" s="453" t="n">
        <f aca="false">'4.1 Street Check'!$L$50</f>
        <v>0</v>
      </c>
      <c r="DG2" s="453" t="n">
        <f aca="false">'4.1 Street Check'!$J$51</f>
        <v>0</v>
      </c>
      <c r="DH2" s="453" t="n">
        <f aca="false">'4.1 Street Check'!$L$51</f>
        <v>0</v>
      </c>
      <c r="DI2" s="453" t="n">
        <f aca="false">'4.2 Street Placemaking Check'!$I$13</f>
        <v>0</v>
      </c>
      <c r="DJ2" s="453" t="n">
        <f aca="false">'4.2 Street Placemaking Check'!$K$13</f>
        <v>0</v>
      </c>
      <c r="DK2" s="453" t="n">
        <f aca="false">'4.2 Street Placemaking Check'!$I$14</f>
        <v>0</v>
      </c>
      <c r="DL2" s="453" t="n">
        <f aca="false">'4.2 Street Placemaking Check'!$K$14</f>
        <v>0</v>
      </c>
      <c r="DM2" s="453" t="n">
        <f aca="false">'4.2 Street Placemaking Check'!$I$15</f>
        <v>0</v>
      </c>
      <c r="DN2" s="453" t="n">
        <f aca="false">'4.2 Street Placemaking Check'!$K$15</f>
        <v>0</v>
      </c>
      <c r="DO2" s="453" t="n">
        <f aca="false">'4.2 Street Placemaking Check'!$I$19</f>
        <v>0</v>
      </c>
      <c r="DP2" s="453" t="n">
        <f aca="false">'4.2 Street Placemaking Check'!$K$19</f>
        <v>0</v>
      </c>
      <c r="DQ2" s="453" t="n">
        <f aca="false">'4.2 Street Placemaking Check'!$I$20</f>
        <v>0</v>
      </c>
      <c r="DR2" s="453" t="n">
        <f aca="false">'4.2 Street Placemaking Check'!$K$20</f>
        <v>0</v>
      </c>
      <c r="DS2" s="453" t="n">
        <f aca="false">'4.2 Street Placemaking Check'!$I$21</f>
        <v>0</v>
      </c>
      <c r="DT2" s="453" t="n">
        <f aca="false">'4.2 Street Placemaking Check'!$K$21</f>
        <v>0</v>
      </c>
      <c r="DU2" s="453" t="n">
        <f aca="false">'4.2 Street Placemaking Check'!$I$25</f>
        <v>0</v>
      </c>
      <c r="DV2" s="453" t="n">
        <f aca="false">'4.2 Street Placemaking Check'!$K$25</f>
        <v>0</v>
      </c>
      <c r="DW2" s="453" t="n">
        <f aca="false">'4.2 Street Placemaking Check'!$I$26</f>
        <v>0</v>
      </c>
      <c r="DX2" s="453" t="n">
        <f aca="false">'4.2 Street Placemaking Check'!$K$26</f>
        <v>0</v>
      </c>
      <c r="DY2" s="453" t="n">
        <f aca="false">'4.2 Street Placemaking Check'!$I$27</f>
        <v>0</v>
      </c>
      <c r="DZ2" s="453" t="n">
        <f aca="false">'4.2 Street Placemaking Check'!$K$27</f>
        <v>0</v>
      </c>
      <c r="EA2" s="453" t="n">
        <f aca="false">'4.2 Street Placemaking Check'!$I$28</f>
        <v>0</v>
      </c>
      <c r="EB2" s="453" t="n">
        <f aca="false">'4.2 Street Placemaking Check'!$K$28</f>
        <v>0</v>
      </c>
      <c r="EC2" s="453" t="n">
        <f aca="false">'4.2 Street Placemaking Check'!$I$29</f>
        <v>0</v>
      </c>
      <c r="ED2" s="453" t="n">
        <f aca="false">'4.2 Street Placemaking Check'!$K$29</f>
        <v>0</v>
      </c>
      <c r="EE2" s="453" t="n">
        <f aca="false">'4.2 Street Placemaking Check'!$I$30</f>
        <v>0</v>
      </c>
      <c r="EF2" s="453" t="n">
        <f aca="false">'4.2 Street Placemaking Check'!$K$30</f>
        <v>0</v>
      </c>
      <c r="EG2" s="453" t="n">
        <f aca="false">'4.2 Street Placemaking Check'!$I$31</f>
        <v>0</v>
      </c>
      <c r="EH2" s="453" t="n">
        <f aca="false">'4.2 Street Placemaking Check'!$K$31</f>
        <v>0</v>
      </c>
      <c r="EI2" s="453" t="n">
        <f aca="false">'4.2 Street Placemaking Check'!$I$32</f>
        <v>0</v>
      </c>
      <c r="EJ2" s="453" t="n">
        <f aca="false">'4.2 Street Placemaking Check'!$K$32</f>
        <v>0</v>
      </c>
      <c r="EK2" s="453" t="n">
        <f aca="false">'4.2 Street Placemaking Check'!$I$33</f>
        <v>0</v>
      </c>
      <c r="EL2" s="453" t="n">
        <f aca="false">'4.2 Street Placemaking Check'!$K$33</f>
        <v>0</v>
      </c>
      <c r="EM2" s="453" t="n">
        <f aca="false">'4.2 Street Placemaking Check'!$I$34</f>
        <v>0</v>
      </c>
      <c r="EN2" s="453" t="n">
        <f aca="false">'4.2 Street Placemaking Check'!$K$34</f>
        <v>0</v>
      </c>
      <c r="EO2" s="453" t="n">
        <f aca="false">'4.2 Street Placemaking Check'!$I$38</f>
        <v>0</v>
      </c>
      <c r="EP2" s="453" t="n">
        <f aca="false">'4.2 Street Placemaking Check'!$K$38</f>
        <v>0</v>
      </c>
      <c r="EQ2" s="453" t="n">
        <f aca="false">'4.2 Street Placemaking Check'!$I$39</f>
        <v>0</v>
      </c>
      <c r="ER2" s="453" t="n">
        <f aca="false">'4.2 Street Placemaking Check'!$K$39</f>
        <v>0</v>
      </c>
      <c r="ES2" s="453" t="n">
        <f aca="false">'4.2 Street Placemaking Check'!$I$40</f>
        <v>0</v>
      </c>
      <c r="ET2" s="453" t="n">
        <f aca="false">'4.2 Street Placemaking Check'!$K$40</f>
        <v>0</v>
      </c>
      <c r="EU2" s="453" t="n">
        <f aca="false">'4.2 Street Placemaking Check'!$I$41</f>
        <v>0</v>
      </c>
      <c r="EV2" s="453" t="n">
        <f aca="false">'4.2 Street Placemaking Check'!$K$41</f>
        <v>0</v>
      </c>
      <c r="EW2" s="453" t="n">
        <f aca="false">'4.2 Street Placemaking Check'!$I$42</f>
        <v>0</v>
      </c>
      <c r="EX2" s="453" t="n">
        <f aca="false">'4.2 Street Placemaking Check'!$K$42</f>
        <v>0</v>
      </c>
      <c r="EY2" s="453" t="n">
        <f aca="false">'4.2 Street Placemaking Check'!$I$43</f>
        <v>0</v>
      </c>
      <c r="EZ2" s="453" t="n">
        <f aca="false">'4.2 Street Placemaking Check'!$K$43</f>
        <v>0</v>
      </c>
      <c r="FA2" s="453" t="n">
        <f aca="false">'4.2 Street Placemaking Check'!$I$44</f>
        <v>0</v>
      </c>
      <c r="FB2" s="453" t="n">
        <f aca="false">'4.2 Street Placemaking Check'!$K$44</f>
        <v>0</v>
      </c>
      <c r="FC2" s="453" t="n">
        <f aca="false">'4.2 Street Placemaking Check'!$I$45</f>
        <v>0</v>
      </c>
      <c r="FD2" s="453" t="n">
        <f aca="false">'4.2 Street Placemaking Check'!$K$45</f>
        <v>0</v>
      </c>
      <c r="FE2" s="453" t="n">
        <f aca="false">'4.2 Street Placemaking Check'!$I$46</f>
        <v>0</v>
      </c>
      <c r="FF2" s="453" t="n">
        <f aca="false">'4.2 Street Placemaking Check'!$K$46</f>
        <v>0</v>
      </c>
      <c r="FG2" s="453" t="n">
        <f aca="false">'4.2 Street Placemaking Check'!$I$47</f>
        <v>0</v>
      </c>
      <c r="FH2" s="453" t="n">
        <f aca="false">'4.2 Street Placemaking Check'!$K$47</f>
        <v>0</v>
      </c>
      <c r="FI2" s="453" t="n">
        <f aca="false">'5.1 Path Check'!$J$15</f>
        <v>0</v>
      </c>
      <c r="FJ2" s="453" t="n">
        <f aca="false">'5.1 Path Check'!$L$15</f>
        <v>0</v>
      </c>
      <c r="FK2" s="453" t="n">
        <f aca="false">'5.1 Path Check'!$J$16</f>
        <v>0</v>
      </c>
      <c r="FL2" s="453" t="n">
        <f aca="false">'5.1 Path Check'!$L$16</f>
        <v>0</v>
      </c>
      <c r="FM2" s="453" t="n">
        <f aca="false">'5.1 Path Check'!$J$17</f>
        <v>0</v>
      </c>
      <c r="FN2" s="453" t="n">
        <f aca="false">'5.1 Path Check'!$L$17</f>
        <v>0</v>
      </c>
      <c r="FO2" s="453" t="n">
        <f aca="false">'5.1 Path Check'!$J$18</f>
        <v>0</v>
      </c>
      <c r="FP2" s="453" t="n">
        <f aca="false">'5.1 Path Check'!$L$18</f>
        <v>0</v>
      </c>
      <c r="FQ2" s="453" t="n">
        <f aca="false">'5.1 Path Check'!$J$19</f>
        <v>0</v>
      </c>
      <c r="FR2" s="453" t="n">
        <f aca="false">'5.1 Path Check'!$L$19</f>
        <v>0</v>
      </c>
      <c r="FS2" s="453" t="n">
        <f aca="false">'5.1 Path Check'!$J$23</f>
        <v>0</v>
      </c>
      <c r="FT2" s="453" t="n">
        <f aca="false">'5.1 Path Check'!$L$23</f>
        <v>0</v>
      </c>
      <c r="FU2" s="453" t="n">
        <f aca="false">'5.1 Path Check'!$J$24</f>
        <v>0</v>
      </c>
      <c r="FV2" s="453" t="n">
        <f aca="false">'5.1 Path Check'!$L$24</f>
        <v>0</v>
      </c>
      <c r="FW2" s="453" t="n">
        <f aca="false">'5.1 Path Check'!$J$25</f>
        <v>0</v>
      </c>
      <c r="FX2" s="453" t="n">
        <f aca="false">'5.1 Path Check'!$L$25</f>
        <v>0</v>
      </c>
      <c r="FY2" s="453" t="n">
        <f aca="false">'5.1 Path Check'!$J$26</f>
        <v>0</v>
      </c>
      <c r="FZ2" s="453" t="n">
        <f aca="false">'5.1 Path Check'!$L$26</f>
        <v>0</v>
      </c>
      <c r="GA2" s="453" t="n">
        <f aca="false">'5.1 Path Check'!$J$27</f>
        <v>0</v>
      </c>
      <c r="GB2" s="453" t="n">
        <f aca="false">'5.1 Path Check'!$L$27</f>
        <v>0</v>
      </c>
      <c r="GC2" s="453" t="n">
        <f aca="false">'5.1 Path Check'!$J$28</f>
        <v>0</v>
      </c>
      <c r="GD2" s="453" t="n">
        <f aca="false">'5.1 Path Check'!$L$28</f>
        <v>0</v>
      </c>
      <c r="GE2" s="453" t="n">
        <f aca="false">'5.1 Path Check'!$J$29</f>
        <v>0</v>
      </c>
      <c r="GF2" s="453" t="n">
        <f aca="false">'5.1 Path Check'!$L$29</f>
        <v>0</v>
      </c>
      <c r="GG2" s="453" t="n">
        <f aca="false">'5.1 Path Check'!$J$30</f>
        <v>0</v>
      </c>
      <c r="GH2" s="453" t="n">
        <f aca="false">'5.1 Path Check'!$L$30</f>
        <v>0</v>
      </c>
      <c r="GI2" s="453" t="n">
        <f aca="false">'5.1 Path Check'!$J$31</f>
        <v>0</v>
      </c>
      <c r="GJ2" s="453" t="n">
        <f aca="false">'5.1 Path Check'!$L$31</f>
        <v>0</v>
      </c>
      <c r="GK2" s="453" t="n">
        <f aca="false">'5.1 Path Check'!$J$32</f>
        <v>0</v>
      </c>
      <c r="GL2" s="453" t="n">
        <f aca="false">'5.1 Path Check'!$L$32</f>
        <v>0</v>
      </c>
      <c r="GM2" s="453" t="n">
        <f aca="false">'5.1 Path Check'!$J$33</f>
        <v>0</v>
      </c>
      <c r="GN2" s="453" t="n">
        <f aca="false">'5.1 Path Check'!$L$33</f>
        <v>0</v>
      </c>
      <c r="GO2" s="453" t="n">
        <f aca="false">'5.1 Path Check'!$J$37</f>
        <v>0</v>
      </c>
      <c r="GP2" s="453" t="n">
        <f aca="false">'5.1 Path Check'!$L$37</f>
        <v>0</v>
      </c>
      <c r="GQ2" s="453" t="n">
        <f aca="false">'5.1 Path Check'!$J$38</f>
        <v>0</v>
      </c>
      <c r="GR2" s="453" t="n">
        <f aca="false">'5.1 Path Check'!$L$38</f>
        <v>0</v>
      </c>
      <c r="GS2" s="453" t="n">
        <f aca="false">'5.1 Path Check'!$J$39</f>
        <v>0</v>
      </c>
      <c r="GT2" s="453" t="n">
        <f aca="false">'5.1 Path Check'!$L$39</f>
        <v>0</v>
      </c>
      <c r="GU2" s="453" t="n">
        <f aca="false">'5.1 Path Check'!$J$40</f>
        <v>0</v>
      </c>
      <c r="GV2" s="453" t="n">
        <f aca="false">'5.1 Path Check'!$L$40</f>
        <v>0</v>
      </c>
      <c r="GW2" s="453" t="n">
        <f aca="false">'5.1 Path Check'!$J$44</f>
        <v>0</v>
      </c>
      <c r="GX2" s="453" t="n">
        <f aca="false">'5.1 Path Check'!$L$44</f>
        <v>0</v>
      </c>
      <c r="GY2" s="453" t="n">
        <f aca="false">'5.1 Path Check'!$J$45</f>
        <v>0</v>
      </c>
      <c r="GZ2" s="453" t="n">
        <f aca="false">'5.1 Path Check'!$L$45</f>
        <v>0</v>
      </c>
      <c r="HA2" s="453" t="n">
        <f aca="false">'5.1 Path Check'!$J$46</f>
        <v>0</v>
      </c>
      <c r="HB2" s="453" t="n">
        <f aca="false">'5.1 Path Check'!$L$46</f>
        <v>0</v>
      </c>
      <c r="HC2" s="453" t="n">
        <f aca="false">'5.1 Path Check'!$J$47</f>
        <v>0</v>
      </c>
      <c r="HD2" s="453" t="n">
        <f aca="false">'5.1 Path Check'!$L$47</f>
        <v>0</v>
      </c>
      <c r="HE2" s="453" t="n">
        <f aca="false">'5.1 Path Check'!$J$48</f>
        <v>0</v>
      </c>
      <c r="HF2" s="453" t="n">
        <f aca="false">'5.1 Path Check'!$L$48</f>
        <v>0</v>
      </c>
      <c r="HG2" s="453" t="n">
        <f aca="false">'5.1 Path Check'!$J$52</f>
        <v>0</v>
      </c>
      <c r="HH2" s="453" t="n">
        <f aca="false">'5.1 Path Check'!$L$52</f>
        <v>0</v>
      </c>
      <c r="HI2" s="453" t="n">
        <f aca="false">'5.1 Path Check'!$J$53</f>
        <v>0</v>
      </c>
      <c r="HJ2" s="453" t="n">
        <f aca="false">'5.1 Path Check'!$L$53</f>
        <v>0</v>
      </c>
      <c r="HK2" s="453" t="n">
        <f aca="false">'5.1 Path Check'!$J$54</f>
        <v>0</v>
      </c>
      <c r="HL2" s="453" t="n">
        <f aca="false">'5.1 Path Check'!$L$54</f>
        <v>0</v>
      </c>
      <c r="HM2" s="453" t="n">
        <f aca="false">'5.1 Path Check'!$J$55</f>
        <v>0</v>
      </c>
      <c r="HN2" s="453" t="n">
        <f aca="false">'5.1 Path Check'!$L$55</f>
        <v>0</v>
      </c>
      <c r="HO2" s="453" t="n">
        <f aca="false">'5.1 Path Check'!$J$56</f>
        <v>0</v>
      </c>
      <c r="HP2" s="453" t="n">
        <f aca="false">'5.1 Path Check'!$L$56</f>
        <v>0</v>
      </c>
      <c r="HQ2" s="453" t="n">
        <f aca="false">'5.2 Path Placemaking Check'!$I$12</f>
        <v>0</v>
      </c>
      <c r="HR2" s="453" t="n">
        <f aca="false">'5.2 Path Placemaking Check'!$K$12</f>
        <v>0</v>
      </c>
      <c r="HS2" s="453" t="n">
        <f aca="false">'5.2 Path Placemaking Check'!$I$13</f>
        <v>0</v>
      </c>
      <c r="HT2" s="453" t="n">
        <f aca="false">'5.2 Path Placemaking Check'!$K$13</f>
        <v>0</v>
      </c>
      <c r="HU2" s="453" t="n">
        <f aca="false">'5.2 Path Placemaking Check'!$I$14</f>
        <v>0</v>
      </c>
      <c r="HV2" s="453" t="n">
        <f aca="false">'5.2 Path Placemaking Check'!$K$14</f>
        <v>0</v>
      </c>
      <c r="HW2" s="453" t="n">
        <f aca="false">'5.2 Path Placemaking Check'!$I$20</f>
        <v>0</v>
      </c>
      <c r="HX2" s="453" t="n">
        <f aca="false">'5.2 Path Placemaking Check'!$K$20</f>
        <v>0</v>
      </c>
      <c r="HY2" s="453" t="n">
        <f aca="false">'5.2 Path Placemaking Check'!$I$21</f>
        <v>0</v>
      </c>
      <c r="HZ2" s="453" t="n">
        <f aca="false">'5.2 Path Placemaking Check'!$K$21</f>
        <v>0</v>
      </c>
      <c r="IA2" s="453" t="n">
        <f aca="false">'5.2 Path Placemaking Check'!$I$22</f>
        <v>0</v>
      </c>
      <c r="IB2" s="453" t="n">
        <f aca="false">'5.2 Path Placemaking Check'!$K$22</f>
        <v>0</v>
      </c>
      <c r="IC2" s="453" t="n">
        <f aca="false">'5.2 Path Placemaking Check'!$I$26</f>
        <v>0</v>
      </c>
      <c r="ID2" s="453" t="n">
        <f aca="false">'5.2 Path Placemaking Check'!$K$26</f>
        <v>0</v>
      </c>
      <c r="IE2" s="453" t="n">
        <f aca="false">'5.2 Path Placemaking Check'!$I$27</f>
        <v>0</v>
      </c>
      <c r="IF2" s="453" t="n">
        <f aca="false">'5.2 Path Placemaking Check'!$K$27</f>
        <v>0</v>
      </c>
      <c r="IG2" s="453" t="n">
        <f aca="false">'5.2 Path Placemaking Check'!$I$28</f>
        <v>0</v>
      </c>
      <c r="IH2" s="453" t="n">
        <f aca="false">'5.2 Path Placemaking Check'!$K$28</f>
        <v>0</v>
      </c>
      <c r="II2" s="453" t="n">
        <f aca="false">'5.2 Path Placemaking Check'!$I$29</f>
        <v>0</v>
      </c>
      <c r="IJ2" s="453" t="n">
        <f aca="false">'5.2 Path Placemaking Check'!$K$29</f>
        <v>0</v>
      </c>
      <c r="IK2" s="453" t="n">
        <f aca="false">'5.2 Path Placemaking Check'!$I$33</f>
        <v>0</v>
      </c>
      <c r="IL2" s="453" t="n">
        <f aca="false">'5.2 Path Placemaking Check'!$K$33</f>
        <v>0</v>
      </c>
      <c r="IM2" s="453" t="n">
        <f aca="false">'5.2 Path Placemaking Check'!$I$34</f>
        <v>0</v>
      </c>
      <c r="IN2" s="453" t="n">
        <f aca="false">'5.2 Path Placemaking Check'!$K$34</f>
        <v>0</v>
      </c>
      <c r="IO2" s="453" t="n">
        <f aca="false">'5.2 Path Placemaking Check'!$I$35</f>
        <v>0</v>
      </c>
      <c r="IP2" s="453" t="n">
        <f aca="false">'5.2 Path Placemaking Check'!$K$35</f>
        <v>0</v>
      </c>
      <c r="IQ2" s="453" t="n">
        <f aca="false">'5.2 Path Placemaking Check'!$I$36</f>
        <v>0</v>
      </c>
      <c r="IR2" s="453" t="n">
        <f aca="false">'5.2 Path Placemaking Check'!$K$36</f>
        <v>0</v>
      </c>
      <c r="IS2" s="453" t="n">
        <f aca="false">'5.2 Path Placemaking Check'!$I$37</f>
        <v>0</v>
      </c>
      <c r="IT2" s="453" t="n">
        <f aca="false">'5.2 Path Placemaking Check'!$K$37</f>
        <v>0</v>
      </c>
      <c r="IU2" s="453" t="n">
        <f aca="false">'5.2 Path Placemaking Check'!$I$38</f>
        <v>0</v>
      </c>
      <c r="IV2" s="453" t="n">
        <f aca="false">'5.2 Path Placemaking Check'!$K$38</f>
        <v>0</v>
      </c>
      <c r="IW2" s="453" t="n">
        <f aca="false">'5.2 Path Placemaking Check'!$I$39</f>
        <v>0</v>
      </c>
      <c r="IX2" s="453" t="n">
        <f aca="false">'5.2 Path Placemaking Check'!$K$39</f>
        <v>0</v>
      </c>
      <c r="IY2" s="453" t="n">
        <f aca="false">'5.2 Path Placemaking Check'!$I$40</f>
        <v>0</v>
      </c>
      <c r="IZ2" s="453" t="n">
        <f aca="false">'5.2 Path Placemaking Check'!$K$40</f>
        <v>0</v>
      </c>
      <c r="JA2" s="453" t="n">
        <f aca="false">'5.2 Path Placemaking Check'!$I$41</f>
        <v>0</v>
      </c>
      <c r="JB2" s="453" t="n">
        <f aca="false">'5.2 Path Placemaking Check'!$K$41</f>
        <v>0</v>
      </c>
      <c r="JC2" s="453" t="n">
        <f aca="false">'7.2 Results Further Analysis'!$C$25</f>
        <v>0</v>
      </c>
      <c r="JD2" s="453" t="n">
        <f aca="false">'7.2 Results Further Analysis'!$D$25</f>
        <v>0</v>
      </c>
      <c r="JE2" s="456" t="n">
        <f aca="false">'7.2 Results Further Analysis'!$E$25</f>
        <v>0</v>
      </c>
      <c r="JF2" s="453" t="n">
        <f aca="false">'7.2 Results Further Analysis'!$F$25</f>
        <v>0</v>
      </c>
      <c r="JG2" s="456" t="n">
        <f aca="false">'7.2 Results Further Analysis'!$G$25</f>
        <v>0</v>
      </c>
      <c r="JH2" s="453" t="n">
        <f aca="false">'7.2 Results Further Analysis'!$C$30</f>
        <v>0</v>
      </c>
      <c r="JI2" s="453" t="n">
        <f aca="false">'7.2 Results Further Analysis'!$D$30</f>
        <v>0</v>
      </c>
      <c r="JJ2" s="453" t="n">
        <f aca="false">'7.2 Results Further Analysis'!$E$30</f>
        <v>0</v>
      </c>
      <c r="JK2" s="453" t="n">
        <f aca="false">'7.2 Results Further Analysis'!$F$30</f>
        <v>0</v>
      </c>
      <c r="JL2" s="453" t="n">
        <f aca="false">'7.2 Results Further Analysis'!$G$30</f>
        <v>0</v>
      </c>
      <c r="JM2" s="457" t="str">
        <f aca="false">'7.2 Results Further Analysis'!$C$38</f>
        <v/>
      </c>
      <c r="JN2" s="457" t="str">
        <f aca="false">'7.2 Results Further Analysis'!$D$38</f>
        <v/>
      </c>
      <c r="JO2" s="457" t="str">
        <f aca="false">'7.2 Results Further Analysis'!$C$39</f>
        <v/>
      </c>
      <c r="JP2" s="457" t="str">
        <f aca="false">'7.2 Results Further Analysis'!$D$39</f>
        <v/>
      </c>
      <c r="JQ2" s="457" t="str">
        <f aca="false">'7.2 Results Further Analysis'!$C$40</f>
        <v/>
      </c>
      <c r="JR2" s="457" t="str">
        <f aca="false">'7.2 Results Further Analysis'!$D$40</f>
        <v/>
      </c>
      <c r="JS2" s="457" t="str">
        <f aca="false">'7.2 Results Further Analysis'!$C$41</f>
        <v/>
      </c>
      <c r="JT2" s="457" t="str">
        <f aca="false">'7.2 Results Further Analysis'!$D$41</f>
        <v/>
      </c>
      <c r="JU2" s="457" t="str">
        <f aca="false">'7.2 Results Further Analysis'!$C$42</f>
        <v/>
      </c>
      <c r="JV2" s="457" t="str">
        <f aca="false">'7.2 Results Further Analysis'!$D$42</f>
        <v/>
      </c>
      <c r="JW2" s="457" t="str">
        <f aca="false">'7.2 Results Further Analysis'!$C$43</f>
        <v/>
      </c>
      <c r="JX2" s="457" t="str">
        <f aca="false">'7.2 Results Further Analysis'!$D$43</f>
        <v/>
      </c>
      <c r="JY2" s="457" t="str">
        <f aca="false">'7.2 Results Further Analysis'!$C$45</f>
        <v/>
      </c>
      <c r="JZ2" s="457" t="str">
        <f aca="false">'7.2 Results Further Analysis'!$D$45</f>
        <v/>
      </c>
      <c r="KA2" s="457" t="str">
        <f aca="false">'7.2 Results Further Analysis'!$C$59</f>
        <v/>
      </c>
      <c r="KB2" s="457" t="str">
        <f aca="false">'7.2 Results Further Analysis'!$D$59</f>
        <v/>
      </c>
      <c r="KC2" s="457" t="str">
        <f aca="false">'7.2 Results Further Analysis'!$C$60</f>
        <v/>
      </c>
      <c r="KD2" s="457" t="str">
        <f aca="false">'7.2 Results Further Analysis'!$D$60</f>
        <v/>
      </c>
      <c r="KE2" s="457" t="str">
        <f aca="false">'7.2 Results Further Analysis'!$C$61</f>
        <v/>
      </c>
      <c r="KF2" s="457" t="str">
        <f aca="false">'7.2 Results Further Analysis'!$D$61</f>
        <v/>
      </c>
      <c r="KG2" s="457" t="str">
        <f aca="false">'7.2 Results Further Analysis'!$C$76</f>
        <v/>
      </c>
      <c r="KH2" s="457" t="str">
        <f aca="false">'7.2 Results Further Analysis'!$D$76</f>
        <v/>
      </c>
      <c r="KI2" s="457" t="str">
        <f aca="false">'7.2 Results Further Analysis'!$C$77</f>
        <v/>
      </c>
      <c r="KJ2" s="457" t="str">
        <f aca="false">'7.2 Results Further Analysis'!$D$77</f>
        <v/>
      </c>
      <c r="KK2" s="457" t="str">
        <f aca="false">'7.2 Results Further Analysis'!$C$78</f>
        <v/>
      </c>
      <c r="KL2" s="457" t="str">
        <f aca="false">'7.2 Results Further Analysis'!$D$78</f>
        <v/>
      </c>
      <c r="KM2" s="457" t="str">
        <f aca="false">'7.2 Results Further Analysis'!$C$79</f>
        <v/>
      </c>
      <c r="KN2" s="457" t="str">
        <f aca="false">'7.2 Results Further Analysis'!$D$79</f>
        <v/>
      </c>
      <c r="KO2" s="457" t="str">
        <f aca="false">'7.2 Results Further Analysis'!$C$81</f>
        <v/>
      </c>
      <c r="KP2" s="457" t="str">
        <f aca="false">'7.2 Results Further Analysis'!$D$81</f>
        <v/>
      </c>
      <c r="KQ2" s="457" t="str">
        <f aca="false">'7.2 Results Further Analysis'!$C$95</f>
        <v/>
      </c>
      <c r="KR2" s="457" t="str">
        <f aca="false">'7.2 Results Further Analysis'!$D$95</f>
        <v/>
      </c>
      <c r="KS2" s="457" t="str">
        <f aca="false">'7.2 Results Further Analysis'!$C$96</f>
        <v/>
      </c>
      <c r="KT2" s="457" t="str">
        <f aca="false">'7.2 Results Further Analysis'!$D$96</f>
        <v/>
      </c>
      <c r="KU2" s="457" t="str">
        <f aca="false">'7.2 Results Further Analysis'!$C$97</f>
        <v/>
      </c>
      <c r="KV2" s="457" t="str">
        <f aca="false">'7.2 Results Further Analysis'!$D$97</f>
        <v/>
      </c>
      <c r="KW2" s="457" t="str">
        <f aca="false">'7.2 Results Further Analysis'!$C$98</f>
        <v/>
      </c>
      <c r="KX2" s="457" t="str">
        <f aca="false">'7.2 Results Further Analysis'!$D$98</f>
        <v/>
      </c>
      <c r="KY2" s="457" t="str">
        <f aca="false">'7.2 Results Further Analysis'!$C$99</f>
        <v/>
      </c>
      <c r="KZ2" s="457" t="str">
        <f aca="false">'7.2 Results Further Analysis'!$D$99</f>
        <v/>
      </c>
      <c r="LA2" s="457" t="str">
        <f aca="false">'7.2 Results Further Analysis'!$C$100</f>
        <v/>
      </c>
      <c r="LB2" s="457" t="str">
        <f aca="false">'7.2 Results Further Analysis'!$D$100</f>
        <v/>
      </c>
      <c r="LC2" s="457" t="str">
        <f aca="false">'7.2 Results Further Analysis'!$C$102</f>
        <v/>
      </c>
      <c r="LD2" s="457" t="str">
        <f aca="false">'7.2 Results Further Analysis'!$D$102</f>
        <v/>
      </c>
      <c r="LE2" s="457" t="str">
        <f aca="false">'7.2 Results Further Analysis'!$C$109</f>
        <v/>
      </c>
      <c r="LF2" s="457" t="str">
        <f aca="false">'7.2 Results Further Analysis'!$D$109</f>
        <v/>
      </c>
      <c r="LG2" s="457" t="str">
        <f aca="false">'7.2 Results Further Analysis'!$C$110</f>
        <v/>
      </c>
      <c r="LH2" s="457" t="str">
        <f aca="false">'7.2 Results Further Analysis'!$D$110</f>
        <v/>
      </c>
      <c r="LI2" s="457" t="str">
        <f aca="false">'7.2 Results Further Analysis'!$C$111</f>
        <v/>
      </c>
      <c r="LJ2" s="457" t="str">
        <f aca="false">'7.2 Results Further Analysis'!$D$111</f>
        <v/>
      </c>
      <c r="LK2" s="457" t="str">
        <f aca="false">'7.2 Results Further Analysis'!$C$112</f>
        <v>N/A</v>
      </c>
      <c r="LL2" s="457" t="str">
        <f aca="false">'7.2 Results Further Analysis'!$D$112</f>
        <v>N/A</v>
      </c>
      <c r="LM2" s="457" t="str">
        <f aca="false">'7.2 Results Further Analysis'!$C$122</f>
        <v/>
      </c>
      <c r="LN2" s="457" t="str">
        <f aca="false">'7.2 Results Further Analysis'!$D$122</f>
        <v/>
      </c>
      <c r="LO2" s="457" t="str">
        <f aca="false">'7.2 Results Further Analysis'!$C$123</f>
        <v/>
      </c>
      <c r="LP2" s="457" t="str">
        <f aca="false">'7.2 Results Further Analysis'!$D$123</f>
        <v/>
      </c>
      <c r="LQ2" s="457" t="str">
        <f aca="false">'7.2 Results Further Analysis'!$C$124</f>
        <v/>
      </c>
      <c r="LR2" s="457" t="str">
        <f aca="false">'7.2 Results Further Analysis'!$D$124</f>
        <v/>
      </c>
      <c r="LS2" s="457" t="str">
        <f aca="false">'7.2 Results Further Analysis'!$C$125</f>
        <v/>
      </c>
      <c r="LT2" s="457" t="str">
        <f aca="false">'7.2 Results Further Analysis'!$D$125</f>
        <v/>
      </c>
      <c r="LU2" s="457" t="str">
        <f aca="false">'7.2 Results Further Analysis'!$C$127</f>
        <v/>
      </c>
      <c r="LV2" s="457" t="str">
        <f aca="false">'7.2 Results Further Analysis'!$D$127</f>
        <v/>
      </c>
      <c r="LW2" s="457" t="str">
        <f aca="false">'6. JAT Check'!$J$23</f>
        <v>Not Completed</v>
      </c>
      <c r="LX2" s="457" t="str">
        <f aca="false">'6. JAT Check'!$O$23</f>
        <v>Not Completed</v>
      </c>
      <c r="LY2" s="457" t="str">
        <f aca="false">'6. JAT Check'!$J$52</f>
        <v>Not Completed</v>
      </c>
      <c r="LZ2" s="457" t="str">
        <f aca="false">'6. JAT Check'!$O$52</f>
        <v>Not Completed</v>
      </c>
      <c r="MA2" s="457" t="str">
        <f aca="false">'6. JAT Check'!$I$8</f>
        <v>Not Completed</v>
      </c>
      <c r="MB2" s="457" t="str">
        <f aca="false">'6. JAT Check'!$N$8</f>
        <v>Not Completed</v>
      </c>
      <c r="MC2" s="457" t="str">
        <f aca="false">'6. JAT Check'!$T$23</f>
        <v>Not Completed</v>
      </c>
      <c r="MD2" s="457" t="str">
        <f aca="false">'6. JAT Check'!$Y$23</f>
        <v>Not Completed</v>
      </c>
      <c r="ME2" s="457" t="str">
        <f aca="false">'6. JAT Check'!$T$52</f>
        <v>Not Completed</v>
      </c>
      <c r="MF2" s="457" t="str">
        <f aca="false">'6. JAT Check'!$Y$52</f>
        <v>Not Completed</v>
      </c>
      <c r="MG2" s="457" t="str">
        <f aca="false">'6. JAT Check'!$S$8</f>
        <v>Not Completed</v>
      </c>
      <c r="MH2" s="457" t="str">
        <f aca="false">'6. JAT Check'!$X$8</f>
        <v>Not Completed</v>
      </c>
      <c r="MI2" s="457" t="str">
        <f aca="false">'6. JAT Check'!$AD$23</f>
        <v>Not Completed</v>
      </c>
      <c r="MJ2" s="457" t="str">
        <f aca="false">'6. JAT Check'!$AI$23</f>
        <v>Not Completed</v>
      </c>
      <c r="MK2" s="457" t="str">
        <f aca="false">'6. JAT Check'!$AD$52</f>
        <v>Not Completed</v>
      </c>
      <c r="ML2" s="457" t="str">
        <f aca="false">'6. JAT Check'!$AI$52</f>
        <v>Not Completed</v>
      </c>
      <c r="MM2" s="457" t="str">
        <f aca="false">'6. JAT Check'!$AC$8</f>
        <v>Not Completed</v>
      </c>
      <c r="MN2" s="457" t="str">
        <f aca="false">'6. JAT Check'!$AH$8</f>
        <v>Not Completed</v>
      </c>
      <c r="MO2" s="457" t="str">
        <f aca="false">'6. JAT Check'!$AN$23</f>
        <v>Not Completed</v>
      </c>
      <c r="MP2" s="457" t="str">
        <f aca="false">'6. JAT Check'!$AS$23</f>
        <v>Not Completed</v>
      </c>
      <c r="MQ2" s="457" t="str">
        <f aca="false">'6. JAT Check'!$AN$52</f>
        <v>Not Completed</v>
      </c>
      <c r="MR2" s="457" t="str">
        <f aca="false">'6. JAT Check'!$AS$52</f>
        <v>Not Completed</v>
      </c>
      <c r="MS2" s="457" t="str">
        <f aca="false">'6. JAT Check'!$AM$8</f>
        <v>Not Completed</v>
      </c>
      <c r="MT2" s="457" t="str">
        <f aca="false">'6. JAT Check'!$AR$8</f>
        <v>Not Completed</v>
      </c>
      <c r="MU2" s="457" t="str">
        <f aca="false">'6. JAT Check'!$AX$23</f>
        <v>Not Completed</v>
      </c>
      <c r="MV2" s="457" t="str">
        <f aca="false">'6. JAT Check'!$BC$23</f>
        <v>Not Completed</v>
      </c>
      <c r="MW2" s="457" t="str">
        <f aca="false">'6. JAT Check'!$AX$52</f>
        <v>Not Completed</v>
      </c>
      <c r="MX2" s="457" t="str">
        <f aca="false">'6. JAT Check'!$BC$52</f>
        <v>Not Completed</v>
      </c>
      <c r="MY2" s="457" t="str">
        <f aca="false">'6. JAT Check'!$AW$8</f>
        <v>Not Completed</v>
      </c>
      <c r="MZ2" s="457" t="str">
        <f aca="false">'6. JAT Check'!$BB$8</f>
        <v>Not Completed</v>
      </c>
      <c r="NA2" s="457" t="str">
        <f aca="false">'6. JAT Check'!$BH$23</f>
        <v>Not Completed</v>
      </c>
      <c r="NB2" s="457" t="str">
        <f aca="false">'6. JAT Check'!$BM$23</f>
        <v>Not Completed</v>
      </c>
      <c r="NC2" s="457" t="str">
        <f aca="false">'6. JAT Check'!$BH$52</f>
        <v>Not Completed</v>
      </c>
      <c r="ND2" s="457" t="str">
        <f aca="false">'6. JAT Check'!$BM$52</f>
        <v>Not Completed</v>
      </c>
      <c r="NE2" s="457" t="str">
        <f aca="false">'6. JAT Check'!$BG$8</f>
        <v>Not Completed</v>
      </c>
      <c r="NF2" s="457" t="str">
        <f aca="false">'6. JAT Check'!$BL$8</f>
        <v>Not Completed</v>
      </c>
      <c r="NG2" s="457" t="str">
        <f aca="false">'6. JAT Check'!$BR$23</f>
        <v>Not Completed</v>
      </c>
      <c r="NH2" s="457" t="str">
        <f aca="false">'6. JAT Check'!$BW$23</f>
        <v>Not Completed</v>
      </c>
      <c r="NI2" s="457" t="str">
        <f aca="false">'6. JAT Check'!$BR$52</f>
        <v>Not Completed</v>
      </c>
      <c r="NJ2" s="457" t="str">
        <f aca="false">'6. JAT Check'!$BW$52</f>
        <v>Not Completed</v>
      </c>
      <c r="NK2" s="457" t="str">
        <f aca="false">'6. JAT Check'!$BQ$8</f>
        <v>Not Completed</v>
      </c>
      <c r="NL2" s="457" t="str">
        <f aca="false">'6. JAT Check'!$BV$8</f>
        <v>Not Completed</v>
      </c>
      <c r="NM2" s="457" t="str">
        <f aca="false">'6. JAT Check'!$CB$23</f>
        <v>Not Completed</v>
      </c>
      <c r="NN2" s="457" t="str">
        <f aca="false">'6. JAT Check'!$CG$23</f>
        <v>Not Completed</v>
      </c>
      <c r="NO2" s="457" t="str">
        <f aca="false">'6. JAT Check'!$CB$52</f>
        <v>Not Completed</v>
      </c>
      <c r="NP2" s="457" t="str">
        <f aca="false">'6. JAT Check'!$CB$52</f>
        <v>Not Completed</v>
      </c>
      <c r="NQ2" s="457" t="str">
        <f aca="false">'6. JAT Check'!$CA$8</f>
        <v>Not Completed</v>
      </c>
      <c r="NR2" s="457" t="str">
        <f aca="false">'6. JAT Check'!$CF$8</f>
        <v>Not Completed</v>
      </c>
      <c r="NS2" s="457" t="str">
        <f aca="false">'6. JAT Check'!$CL$23</f>
        <v>Not Completed</v>
      </c>
      <c r="NT2" s="457" t="str">
        <f aca="false">'6. JAT Check'!$CQ$23</f>
        <v>Not Completed</v>
      </c>
      <c r="NU2" s="457" t="str">
        <f aca="false">'6. JAT Check'!$CL$52</f>
        <v>Not Completed</v>
      </c>
      <c r="NV2" s="457" t="str">
        <f aca="false">'6. JAT Check'!$CQ$52</f>
        <v>Not Completed</v>
      </c>
      <c r="NW2" s="457" t="str">
        <f aca="false">'6. JAT Check'!$CK$8</f>
        <v>Not Completed</v>
      </c>
      <c r="NX2" s="457" t="str">
        <f aca="false">'6. JAT Check'!$CP$8</f>
        <v>Not Completed</v>
      </c>
      <c r="NY2" s="457" t="str">
        <f aca="false">'6. JAT Check'!$CV$23</f>
        <v>Not Completed</v>
      </c>
      <c r="NZ2" s="457" t="str">
        <f aca="false">'6. JAT Check'!$DA$23</f>
        <v>Not Completed</v>
      </c>
      <c r="OA2" s="457" t="str">
        <f aca="false">'6. JAT Check'!$CV$52</f>
        <v>Not Completed</v>
      </c>
      <c r="OB2" s="457" t="str">
        <f aca="false">'6. JAT Check'!$DA$52</f>
        <v>Not Completed</v>
      </c>
      <c r="OC2" s="457" t="str">
        <f aca="false">'6. JAT Check'!$CU$8</f>
        <v>Not Completed</v>
      </c>
      <c r="OD2" s="457" t="str">
        <f aca="false">'6. JAT Check'!$CZ$8</f>
        <v>Not Completed</v>
      </c>
      <c r="OE2" s="457" t="str">
        <f aca="false">'6. JAT Check'!$DF$23</f>
        <v>Not Completed</v>
      </c>
      <c r="OF2" s="457" t="str">
        <f aca="false">'6. JAT Check'!$DK$23</f>
        <v>Not Completed</v>
      </c>
      <c r="OG2" s="457" t="str">
        <f aca="false">'6. JAT Check'!$DF$52</f>
        <v>Not Completed</v>
      </c>
      <c r="OH2" s="457" t="str">
        <f aca="false">'6. JAT Check'!$DK$52</f>
        <v>Not Completed</v>
      </c>
      <c r="OI2" s="457" t="str">
        <f aca="false">'6. JAT Check'!$DE$8</f>
        <v>Not Completed</v>
      </c>
      <c r="OJ2" s="457" t="str">
        <f aca="false">'6. JAT Check'!$DJ$8</f>
        <v>Not Completed</v>
      </c>
      <c r="OK2" s="458" t="str">
        <f aca="false">'6. JAT Check'!$DP$23</f>
        <v>Not Completed</v>
      </c>
      <c r="OL2" s="458" t="str">
        <f aca="false">'6. JAT Check'!$DU$23</f>
        <v>Not Completed</v>
      </c>
      <c r="OM2" s="459" t="str">
        <f aca="false">'6. JAT Check'!$DP$52</f>
        <v>Not Completed</v>
      </c>
      <c r="ON2" s="459" t="str">
        <f aca="false">'6. JAT Check'!$DU$52</f>
        <v>Not Completed</v>
      </c>
      <c r="OO2" s="458" t="str">
        <f aca="false">'6. JAT Check'!$DO$8</f>
        <v>Not Completed</v>
      </c>
      <c r="OP2" s="458" t="str">
        <f aca="false">'6. JAT Check'!$DT$8</f>
        <v>Not Completed</v>
      </c>
      <c r="OQ2" s="459" t="n">
        <f aca="false">COUNTA('6. JAT Check'!$O$13:$O$22)</f>
        <v>0</v>
      </c>
      <c r="OR2" s="459" t="n">
        <f aca="false">COUNTA('6. JAT Check'!$Y$13:$Y$22)</f>
        <v>0</v>
      </c>
      <c r="OS2" s="459" t="n">
        <f aca="false">COUNTA('6. JAT Check'!$AI$13:$AI$22)</f>
        <v>0</v>
      </c>
      <c r="OT2" s="459" t="n">
        <f aca="false">COUNTA('6. JAT Check'!$AS$13:$AS$22)</f>
        <v>0</v>
      </c>
      <c r="OU2" s="459" t="n">
        <f aca="false">COUNTA('6. JAT Check'!$BC$13:$BC$22)</f>
        <v>0</v>
      </c>
      <c r="OV2" s="459" t="n">
        <f aca="false">COUNTA('6. JAT Check'!$BN$13:$BN$22)</f>
        <v>0</v>
      </c>
      <c r="OW2" s="459" t="n">
        <f aca="false">COUNTA('6. JAT Check'!$BW$13:$BW$22)</f>
        <v>0</v>
      </c>
      <c r="OX2" s="459" t="n">
        <f aca="false">COUNTA('6. JAT Check'!$CG$13:$CG$22)</f>
        <v>0</v>
      </c>
      <c r="OY2" s="459" t="n">
        <f aca="false">COUNTA('6. JAT Check'!$CQ$13:$CQ$22)</f>
        <v>0</v>
      </c>
      <c r="OZ2" s="459" t="n">
        <f aca="false">COUNTA('6. JAT Check'!$DA$13:$DA$22)</f>
        <v>0</v>
      </c>
      <c r="PA2" s="459" t="n">
        <f aca="false">COUNTA('6. JAT Check'!$DK$13:$DK$22)</f>
        <v>0</v>
      </c>
      <c r="PB2" s="459" t="n">
        <f aca="false">COUNTA('6. JAT Check'!$DU$13:$DU$22)</f>
        <v>0</v>
      </c>
      <c r="PC2" s="453" t="str">
        <f aca="false" t="array" ref="PC2:PC2">LEFT(INDEX('2.2 Policy Conflict Log'!$B$6:$L$42,PC3,1),19)</f>
        <v/>
      </c>
      <c r="PD2" s="453" t="n">
        <f aca="false">INDEX('2.2 Policy Conflict Log'!$B$6:$L$42,PD3,5)</f>
        <v>0</v>
      </c>
      <c r="PE2" s="453" t="n">
        <f aca="false">INDEX('2.2 Policy Conflict Log'!$B$6:$L$42,PE3,7)</f>
        <v>0</v>
      </c>
      <c r="PF2" s="453" t="n">
        <f aca="false">INDEX('2.2 Policy Conflict Log'!$B$6:$L$42,PF3,8)</f>
        <v>0</v>
      </c>
      <c r="PG2" s="453" t="n">
        <f aca="false">INDEX('2.2 Policy Conflict Log'!$B$6:$L$42,PG3,9)</f>
        <v>0</v>
      </c>
      <c r="PH2" s="453" t="n">
        <f aca="false">INDEX('2.2 Policy Conflict Log'!$B$6:$L$42,PH3,10)</f>
        <v>0</v>
      </c>
      <c r="PI2" s="453" t="n">
        <f aca="false">INDEX('2.2 Policy Conflict Log'!$B$6:$L$42,PI3,11)</f>
        <v>0</v>
      </c>
      <c r="PJ2" s="453" t="str">
        <f aca="false" t="array" ref="PJ2:PJ2">LEFT(INDEX('2.2 Policy Conflict Log'!$B$6:$L$42,PJ3,1),19)</f>
        <v/>
      </c>
      <c r="PK2" s="453" t="n">
        <f aca="false">INDEX('2.2 Policy Conflict Log'!$B$6:$L$42,PK3,5)</f>
        <v>0</v>
      </c>
      <c r="PL2" s="453" t="n">
        <f aca="false">INDEX('2.2 Policy Conflict Log'!$B$6:$L$42,PL3,7)</f>
        <v>0</v>
      </c>
      <c r="PM2" s="453" t="n">
        <f aca="false">INDEX('2.2 Policy Conflict Log'!$B$6:$L$42,PM3,8)</f>
        <v>0</v>
      </c>
      <c r="PN2" s="453" t="n">
        <f aca="false">INDEX('2.2 Policy Conflict Log'!$B$6:$L$42,PN3,9)</f>
        <v>0</v>
      </c>
      <c r="PO2" s="453" t="n">
        <f aca="false">INDEX('2.2 Policy Conflict Log'!$B$6:$L$42,PO3,10)</f>
        <v>0</v>
      </c>
      <c r="PP2" s="453" t="n">
        <f aca="false">INDEX('2.2 Policy Conflict Log'!$B$6:$L$42,PP3,11)</f>
        <v>0</v>
      </c>
      <c r="PQ2" s="453" t="str">
        <f aca="false" t="array" ref="PQ2:PQ2">LEFT(INDEX('2.2 Policy Conflict Log'!$B$6:$L$42,PQ3,1),19)</f>
        <v/>
      </c>
      <c r="PR2" s="453" t="n">
        <f aca="false">INDEX('2.2 Policy Conflict Log'!$B$6:$L$42,PR3,5)</f>
        <v>0</v>
      </c>
      <c r="PS2" s="453" t="n">
        <f aca="false">INDEX('2.2 Policy Conflict Log'!$B$6:$L$42,PS3,7)</f>
        <v>0</v>
      </c>
      <c r="PT2" s="453" t="n">
        <f aca="false">INDEX('2.2 Policy Conflict Log'!$B$6:$L$42,PT3,8)</f>
        <v>0</v>
      </c>
      <c r="PU2" s="453" t="n">
        <f aca="false">INDEX('2.2 Policy Conflict Log'!$B$6:$L$42,PU3,9)</f>
        <v>0</v>
      </c>
      <c r="PV2" s="453" t="n">
        <f aca="false">INDEX('2.2 Policy Conflict Log'!$B$6:$L$42,PV3,10)</f>
        <v>0</v>
      </c>
      <c r="PW2" s="453" t="n">
        <f aca="false">INDEX('2.2 Policy Conflict Log'!$B$6:$L$42,PW3,11)</f>
        <v>0</v>
      </c>
      <c r="PX2" s="453" t="str">
        <f aca="false" t="array" ref="PX2:PX2">LEFT(INDEX('2.2 Policy Conflict Log'!$B$6:$L$42,PX3,1),19)</f>
        <v/>
      </c>
      <c r="PY2" s="453" t="n">
        <f aca="false">INDEX('2.2 Policy Conflict Log'!$B$6:$L$42,PY3,5)</f>
        <v>0</v>
      </c>
      <c r="PZ2" s="453" t="n">
        <f aca="false">INDEX('2.2 Policy Conflict Log'!$B$6:$L$42,PZ3,7)</f>
        <v>0</v>
      </c>
      <c r="QA2" s="453" t="n">
        <f aca="false">INDEX('2.2 Policy Conflict Log'!$B$6:$L$42,QA3,8)</f>
        <v>0</v>
      </c>
      <c r="QB2" s="453" t="n">
        <f aca="false">INDEX('2.2 Policy Conflict Log'!$B$6:$L$42,QB3,9)</f>
        <v>0</v>
      </c>
      <c r="QC2" s="453" t="n">
        <f aca="false">INDEX('2.2 Policy Conflict Log'!$B$6:$L$42,QC3,10)</f>
        <v>0</v>
      </c>
      <c r="QD2" s="453" t="n">
        <f aca="false">INDEX('2.2 Policy Conflict Log'!$B$6:$L$42,QD3,11)</f>
        <v>0</v>
      </c>
      <c r="QE2" s="453" t="str">
        <f aca="false" t="array" ref="QE2:QE2">LEFT(INDEX('2.2 Policy Conflict Log'!$B$6:$L$42,QE3,1),19)</f>
        <v/>
      </c>
      <c r="QF2" s="453" t="n">
        <f aca="false">INDEX('2.2 Policy Conflict Log'!$B$6:$L$42,QF3,5)</f>
        <v>0</v>
      </c>
      <c r="QG2" s="453" t="n">
        <f aca="false">INDEX('2.2 Policy Conflict Log'!$B$6:$L$42,QG3,7)</f>
        <v>0</v>
      </c>
      <c r="QH2" s="453" t="n">
        <f aca="false">INDEX('2.2 Policy Conflict Log'!$B$6:$L$42,QH3,8)</f>
        <v>0</v>
      </c>
      <c r="QI2" s="453" t="n">
        <f aca="false">INDEX('2.2 Policy Conflict Log'!$B$6:$L$42,QI3,9)</f>
        <v>0</v>
      </c>
      <c r="QJ2" s="453" t="n">
        <f aca="false">INDEX('2.2 Policy Conflict Log'!$B$6:$L$42,QJ3,10)</f>
        <v>0</v>
      </c>
      <c r="QK2" s="453" t="n">
        <f aca="false">INDEX('2.2 Policy Conflict Log'!$B$6:$L$42,QK3,11)</f>
        <v>0</v>
      </c>
      <c r="QL2" s="453" t="str">
        <f aca="false" t="array" ref="QL2:QL2">LEFT(INDEX('2.2 Policy Conflict Log'!$B$6:$L$42,QL3,1),19)</f>
        <v/>
      </c>
      <c r="QM2" s="453" t="n">
        <f aca="false">INDEX('2.2 Policy Conflict Log'!$B$6:$L$42,QM3,5)</f>
        <v>0</v>
      </c>
      <c r="QN2" s="453" t="n">
        <f aca="false">INDEX('2.2 Policy Conflict Log'!$B$6:$L$42,QN3,7)</f>
        <v>0</v>
      </c>
      <c r="QO2" s="453" t="n">
        <f aca="false">INDEX('2.2 Policy Conflict Log'!$B$6:$L$42,QO3,8)</f>
        <v>0</v>
      </c>
      <c r="QP2" s="453" t="n">
        <f aca="false">INDEX('2.2 Policy Conflict Log'!$B$6:$L$42,QP3,9)</f>
        <v>0</v>
      </c>
      <c r="QQ2" s="453" t="n">
        <f aca="false">INDEX('2.2 Policy Conflict Log'!$B$6:$L$42,QQ3,10)</f>
        <v>0</v>
      </c>
      <c r="QR2" s="453" t="n">
        <f aca="false">INDEX('2.2 Policy Conflict Log'!$B$6:$L$42,QR3,11)</f>
        <v>0</v>
      </c>
      <c r="QS2" s="453" t="str">
        <f aca="false" t="array" ref="QS2:QS2">LEFT(INDEX('2.2 Policy Conflict Log'!$B$6:$L$42,QS3,1),19)</f>
        <v/>
      </c>
      <c r="QT2" s="453" t="n">
        <f aca="false">INDEX('2.2 Policy Conflict Log'!$B$6:$L$42,QT3,5)</f>
        <v>0</v>
      </c>
      <c r="QU2" s="453" t="n">
        <f aca="false">INDEX('2.2 Policy Conflict Log'!$B$6:$L$42,QU3,7)</f>
        <v>0</v>
      </c>
      <c r="QV2" s="453" t="n">
        <f aca="false">INDEX('2.2 Policy Conflict Log'!$B$6:$L$42,QV3,8)</f>
        <v>0</v>
      </c>
      <c r="QW2" s="453" t="n">
        <f aca="false">INDEX('2.2 Policy Conflict Log'!$B$6:$L$42,QW3,9)</f>
        <v>0</v>
      </c>
      <c r="QX2" s="453" t="n">
        <f aca="false">INDEX('2.2 Policy Conflict Log'!$B$6:$L$42,QX3,10)</f>
        <v>0</v>
      </c>
      <c r="QY2" s="453" t="n">
        <f aca="false">INDEX('2.2 Policy Conflict Log'!$B$6:$L$42,QY3,11)</f>
        <v>0</v>
      </c>
      <c r="QZ2" s="453" t="str">
        <f aca="false" t="array" ref="QZ2:QZ2">LEFT(INDEX('2.2 Policy Conflict Log'!$B$6:$L$42,QZ3,1),19)</f>
        <v/>
      </c>
      <c r="RA2" s="453" t="n">
        <f aca="false">INDEX('2.2 Policy Conflict Log'!$B$6:$L$42,RA3,5)</f>
        <v>0</v>
      </c>
      <c r="RB2" s="453" t="n">
        <f aca="false">INDEX('2.2 Policy Conflict Log'!$B$6:$L$42,RB3,7)</f>
        <v>0</v>
      </c>
      <c r="RC2" s="453" t="n">
        <f aca="false">INDEX('2.2 Policy Conflict Log'!$B$6:$L$42,RC3,8)</f>
        <v>0</v>
      </c>
      <c r="RD2" s="453" t="n">
        <f aca="false">INDEX('2.2 Policy Conflict Log'!$B$6:$L$42,RD3,9)</f>
        <v>0</v>
      </c>
      <c r="RE2" s="453" t="n">
        <f aca="false">INDEX('2.2 Policy Conflict Log'!$B$6:$L$42,RE3,10)</f>
        <v>0</v>
      </c>
      <c r="RF2" s="453" t="n">
        <f aca="false">INDEX('2.2 Policy Conflict Log'!$B$6:$L$42,RF3,11)</f>
        <v>0</v>
      </c>
      <c r="RG2" s="453" t="str">
        <f aca="false" t="array" ref="RG2:RG2">LEFT(INDEX('2.2 Policy Conflict Log'!$B$6:$L$42,RG3,1),19)</f>
        <v/>
      </c>
      <c r="RH2" s="453" t="n">
        <f aca="false">INDEX('2.2 Policy Conflict Log'!$B$6:$L$42,RH3,5)</f>
        <v>0</v>
      </c>
      <c r="RI2" s="453" t="n">
        <f aca="false">INDEX('2.2 Policy Conflict Log'!$B$6:$L$42,RI3,7)</f>
        <v>0</v>
      </c>
      <c r="RJ2" s="453" t="n">
        <f aca="false">INDEX('2.2 Policy Conflict Log'!$B$6:$L$42,RJ3,8)</f>
        <v>0</v>
      </c>
      <c r="RK2" s="453" t="n">
        <f aca="false">INDEX('2.2 Policy Conflict Log'!$B$6:$L$42,RK3,9)</f>
        <v>0</v>
      </c>
      <c r="RL2" s="453" t="n">
        <f aca="false">INDEX('2.2 Policy Conflict Log'!$B$6:$L$42,RL3,10)</f>
        <v>0</v>
      </c>
      <c r="RM2" s="453" t="n">
        <f aca="false">INDEX('2.2 Policy Conflict Log'!$B$6:$L$42,RM3,11)</f>
        <v>0</v>
      </c>
      <c r="RN2" s="453" t="str">
        <f aca="false" t="array" ref="RN2:RN2">LEFT(INDEX('2.2 Policy Conflict Log'!$B$6:$L$42,RN3,1),19)</f>
        <v/>
      </c>
      <c r="RO2" s="453" t="n">
        <f aca="false">INDEX('2.2 Policy Conflict Log'!$B$6:$L$42,RO3,5)</f>
        <v>0</v>
      </c>
      <c r="RP2" s="453" t="n">
        <f aca="false">INDEX('2.2 Policy Conflict Log'!$B$6:$L$42,RP3,7)</f>
        <v>0</v>
      </c>
      <c r="RQ2" s="453" t="n">
        <f aca="false">INDEX('2.2 Policy Conflict Log'!$B$6:$L$42,RQ3,8)</f>
        <v>0</v>
      </c>
      <c r="RR2" s="453" t="n">
        <f aca="false">INDEX('2.2 Policy Conflict Log'!$B$6:$L$42,RR3,9)</f>
        <v>0</v>
      </c>
      <c r="RS2" s="453" t="n">
        <f aca="false">INDEX('2.2 Policy Conflict Log'!$B$6:$L$42,RS3,10)</f>
        <v>0</v>
      </c>
      <c r="RT2" s="453" t="n">
        <f aca="false">INDEX('2.2 Policy Conflict Log'!$B$6:$L$42,RT3,11)</f>
        <v>0</v>
      </c>
      <c r="RU2" s="453" t="str">
        <f aca="false" t="array" ref="RU2:RU2">LEFT(INDEX('2.2 Policy Conflict Log'!$B$6:$L$42,RU3,1),19)</f>
        <v/>
      </c>
      <c r="RV2" s="453" t="n">
        <f aca="false">INDEX('2.2 Policy Conflict Log'!$B$6:$L$42,RV3,5)</f>
        <v>0</v>
      </c>
      <c r="RW2" s="453" t="n">
        <f aca="false">INDEX('2.2 Policy Conflict Log'!$B$6:$L$42,RW3,7)</f>
        <v>0</v>
      </c>
      <c r="RX2" s="453" t="n">
        <f aca="false">INDEX('2.2 Policy Conflict Log'!$B$6:$L$42,RX3,8)</f>
        <v>0</v>
      </c>
      <c r="RY2" s="453" t="n">
        <f aca="false">INDEX('2.2 Policy Conflict Log'!$B$6:$L$42,RY3,9)</f>
        <v>0</v>
      </c>
      <c r="RZ2" s="453" t="n">
        <f aca="false">INDEX('2.2 Policy Conflict Log'!$B$6:$L$42,RZ3,10)</f>
        <v>0</v>
      </c>
      <c r="SA2" s="453" t="n">
        <f aca="false">INDEX('2.2 Policy Conflict Log'!$B$6:$L$42,SA3,11)</f>
        <v>0</v>
      </c>
      <c r="SB2" s="453" t="str">
        <f aca="false" t="array" ref="SB2:SB2">LEFT(INDEX('2.2 Policy Conflict Log'!$B$6:$L$42,SB3,1),19)</f>
        <v/>
      </c>
      <c r="SC2" s="453" t="n">
        <f aca="false">INDEX('2.2 Policy Conflict Log'!$B$6:$L$42,SC3,5)</f>
        <v>0</v>
      </c>
      <c r="SD2" s="453" t="n">
        <f aca="false">INDEX('2.2 Policy Conflict Log'!$B$6:$L$42,SD3,7)</f>
        <v>0</v>
      </c>
      <c r="SE2" s="453" t="n">
        <f aca="false">INDEX('2.2 Policy Conflict Log'!$B$6:$L$42,SE3,8)</f>
        <v>0</v>
      </c>
      <c r="SF2" s="453" t="n">
        <f aca="false">INDEX('2.2 Policy Conflict Log'!$B$6:$L$42,SF3,9)</f>
        <v>0</v>
      </c>
      <c r="SG2" s="453" t="n">
        <f aca="false">INDEX('2.2 Policy Conflict Log'!$B$6:$L$42,SG3,10)</f>
        <v>0</v>
      </c>
      <c r="SH2" s="453" t="n">
        <f aca="false">INDEX('2.2 Policy Conflict Log'!$B$6:$L$42,SH3,11)</f>
        <v>0</v>
      </c>
      <c r="SI2" s="453" t="str">
        <f aca="false" t="array" ref="SI2:SI2">LEFT(INDEX('2.2 Policy Conflict Log'!$B$6:$L$42,SI3,1),19)</f>
        <v/>
      </c>
      <c r="SJ2" s="453" t="n">
        <f aca="false">INDEX('2.2 Policy Conflict Log'!$B$6:$L$42,SJ3,5)</f>
        <v>0</v>
      </c>
      <c r="SK2" s="453" t="n">
        <f aca="false">INDEX('2.2 Policy Conflict Log'!$B$6:$L$42,SK3,7)</f>
        <v>0</v>
      </c>
      <c r="SL2" s="453" t="n">
        <f aca="false">INDEX('2.2 Policy Conflict Log'!$B$6:$L$42,SL3,8)</f>
        <v>0</v>
      </c>
      <c r="SM2" s="453" t="n">
        <f aca="false">INDEX('2.2 Policy Conflict Log'!$B$6:$L$42,SM3,9)</f>
        <v>0</v>
      </c>
      <c r="SN2" s="453" t="n">
        <f aca="false">INDEX('2.2 Policy Conflict Log'!$B$6:$L$42,SN3,10)</f>
        <v>0</v>
      </c>
      <c r="SO2" s="453" t="n">
        <f aca="false">INDEX('2.2 Policy Conflict Log'!$B$6:$L$42,SO3,11)</f>
        <v>0</v>
      </c>
      <c r="SP2" s="453" t="str">
        <f aca="false" t="array" ref="SP2:SP2">LEFT(INDEX('2.2 Policy Conflict Log'!$B$6:$L$42,SP3,1),19)</f>
        <v/>
      </c>
      <c r="SQ2" s="453" t="n">
        <f aca="false">INDEX('2.2 Policy Conflict Log'!$B$6:$L$42,SQ3,5)</f>
        <v>0</v>
      </c>
      <c r="SR2" s="453" t="n">
        <f aca="false">INDEX('2.2 Policy Conflict Log'!$B$6:$L$42,SR3,7)</f>
        <v>0</v>
      </c>
      <c r="SS2" s="453" t="n">
        <f aca="false">INDEX('2.2 Policy Conflict Log'!$B$6:$L$42,SS3,8)</f>
        <v>0</v>
      </c>
      <c r="ST2" s="453" t="n">
        <f aca="false">INDEX('2.2 Policy Conflict Log'!$B$6:$L$42,ST3,9)</f>
        <v>0</v>
      </c>
      <c r="SU2" s="453" t="n">
        <f aca="false">INDEX('2.2 Policy Conflict Log'!$B$6:$L$42,SU3,10)</f>
        <v>0</v>
      </c>
      <c r="SV2" s="453" t="n">
        <f aca="false">INDEX('2.2 Policy Conflict Log'!$B$6:$L$42,SV3,11)</f>
        <v>0</v>
      </c>
      <c r="SW2" s="453" t="str">
        <f aca="false" t="array" ref="SW2:SW2">LEFT(INDEX('2.2 Policy Conflict Log'!$B$6:$L$42,SW3,1),19)</f>
        <v/>
      </c>
      <c r="SX2" s="453" t="n">
        <f aca="false">INDEX('2.2 Policy Conflict Log'!$B$6:$L$42,SX3,5)</f>
        <v>0</v>
      </c>
      <c r="SY2" s="453" t="n">
        <f aca="false">INDEX('2.2 Policy Conflict Log'!$B$6:$L$42,SY3,7)</f>
        <v>0</v>
      </c>
      <c r="SZ2" s="453" t="n">
        <f aca="false">INDEX('2.2 Policy Conflict Log'!$B$6:$L$42,SZ3,8)</f>
        <v>0</v>
      </c>
      <c r="TA2" s="453" t="n">
        <f aca="false">INDEX('2.2 Policy Conflict Log'!$B$6:$L$42,TA3,9)</f>
        <v>0</v>
      </c>
      <c r="TB2" s="453" t="n">
        <f aca="false">INDEX('2.2 Policy Conflict Log'!$B$6:$L$42,TB3,10)</f>
        <v>0</v>
      </c>
      <c r="TC2" s="453" t="n">
        <f aca="false">INDEX('2.2 Policy Conflict Log'!$B$6:$L$42,TC3,11)</f>
        <v>0</v>
      </c>
      <c r="TD2" s="453" t="str">
        <f aca="false" t="array" ref="TD2:TD2">LEFT(INDEX('2.2 Policy Conflict Log'!$B$6:$L$42,TD3,1),19)</f>
        <v/>
      </c>
      <c r="TE2" s="453" t="n">
        <f aca="false">INDEX('2.2 Policy Conflict Log'!$B$6:$L$42,TE3,5)</f>
        <v>0</v>
      </c>
      <c r="TF2" s="453" t="n">
        <f aca="false">INDEX('2.2 Policy Conflict Log'!$B$6:$L$42,TF3,7)</f>
        <v>0</v>
      </c>
      <c r="TG2" s="453" t="n">
        <f aca="false">INDEX('2.2 Policy Conflict Log'!$B$6:$L$42,TG3,8)</f>
        <v>0</v>
      </c>
      <c r="TH2" s="453" t="n">
        <f aca="false">INDEX('2.2 Policy Conflict Log'!$B$6:$L$42,TH3,9)</f>
        <v>0</v>
      </c>
      <c r="TI2" s="453" t="n">
        <f aca="false">INDEX('2.2 Policy Conflict Log'!$B$6:$L$42,TI3,10)</f>
        <v>0</v>
      </c>
      <c r="TJ2" s="453" t="n">
        <f aca="false">INDEX('2.2 Policy Conflict Log'!$B$6:$L$42,TJ3,11)</f>
        <v>0</v>
      </c>
      <c r="TK2" s="453" t="str">
        <f aca="false" t="array" ref="TK2:TK2">LEFT(INDEX('2.2 Policy Conflict Log'!$B$6:$L$42,TK3,1),19)</f>
        <v/>
      </c>
      <c r="TL2" s="453" t="n">
        <f aca="false">INDEX('2.2 Policy Conflict Log'!$B$6:$L$42,TL3,5)</f>
        <v>0</v>
      </c>
      <c r="TM2" s="453" t="n">
        <f aca="false">INDEX('2.2 Policy Conflict Log'!$B$6:$L$42,TM3,7)</f>
        <v>0</v>
      </c>
      <c r="TN2" s="453" t="n">
        <f aca="false">INDEX('2.2 Policy Conflict Log'!$B$6:$L$42,TN3,8)</f>
        <v>0</v>
      </c>
      <c r="TO2" s="453" t="n">
        <f aca="false">INDEX('2.2 Policy Conflict Log'!$B$6:$L$42,TO3,9)</f>
        <v>0</v>
      </c>
      <c r="TP2" s="453" t="n">
        <f aca="false">INDEX('2.2 Policy Conflict Log'!$B$6:$L$42,TP3,10)</f>
        <v>0</v>
      </c>
      <c r="TQ2" s="453" t="n">
        <f aca="false">INDEX('2.2 Policy Conflict Log'!$B$6:$L$42,TQ3,11)</f>
        <v>0</v>
      </c>
      <c r="TR2" s="453" t="str">
        <f aca="false" t="array" ref="TR2:TR2">LEFT(INDEX('2.2 Policy Conflict Log'!$B$6:$L$42,TR3,1),19)</f>
        <v/>
      </c>
      <c r="TS2" s="453" t="n">
        <f aca="false">INDEX('2.2 Policy Conflict Log'!$B$6:$L$42,TS3,5)</f>
        <v>0</v>
      </c>
      <c r="TT2" s="453" t="n">
        <f aca="false">INDEX('2.2 Policy Conflict Log'!$B$6:$L$42,TT3,7)</f>
        <v>0</v>
      </c>
      <c r="TU2" s="453" t="n">
        <f aca="false">INDEX('2.2 Policy Conflict Log'!$B$6:$L$42,TU3,8)</f>
        <v>0</v>
      </c>
      <c r="TV2" s="453" t="n">
        <f aca="false">INDEX('2.2 Policy Conflict Log'!$B$6:$L$42,TV3,9)</f>
        <v>0</v>
      </c>
      <c r="TW2" s="453" t="n">
        <f aca="false">INDEX('2.2 Policy Conflict Log'!$B$6:$L$42,TW3,10)</f>
        <v>0</v>
      </c>
      <c r="TX2" s="453" t="n">
        <f aca="false">INDEX('2.2 Policy Conflict Log'!$B$6:$L$42,TX3,11)</f>
        <v>0</v>
      </c>
      <c r="TY2" s="453" t="str">
        <f aca="false" t="array" ref="TY2:TY2">LEFT(INDEX('2.2 Policy Conflict Log'!$B$6:$L$42,TY3,1),19)</f>
        <v/>
      </c>
      <c r="TZ2" s="453" t="n">
        <f aca="false">INDEX('2.2 Policy Conflict Log'!$B$6:$L$42,TZ3,5)</f>
        <v>0</v>
      </c>
      <c r="UA2" s="453" t="n">
        <f aca="false">INDEX('2.2 Policy Conflict Log'!$B$6:$L$42,UA3,7)</f>
        <v>0</v>
      </c>
      <c r="UB2" s="453" t="n">
        <f aca="false">INDEX('2.2 Policy Conflict Log'!$B$6:$L$42,UB3,8)</f>
        <v>0</v>
      </c>
      <c r="UC2" s="453" t="n">
        <f aca="false">INDEX('2.2 Policy Conflict Log'!$B$6:$L$42,UC3,9)</f>
        <v>0</v>
      </c>
      <c r="UD2" s="453" t="n">
        <f aca="false">INDEX('2.2 Policy Conflict Log'!$B$6:$L$42,UD3,10)</f>
        <v>0</v>
      </c>
      <c r="UE2" s="453" t="n">
        <f aca="false">INDEX('2.2 Policy Conflict Log'!$B$6:$L$42,UE3,11)</f>
        <v>0</v>
      </c>
      <c r="UF2" s="453" t="str">
        <f aca="false" t="array" ref="UF2:UF2">LEFT(INDEX('2.2 Policy Conflict Log'!$B$6:$L$42,UF3,1),19)</f>
        <v/>
      </c>
      <c r="UG2" s="453" t="n">
        <f aca="false">INDEX('2.2 Policy Conflict Log'!$B$6:$L$42,UG3,5)</f>
        <v>0</v>
      </c>
      <c r="UH2" s="453" t="n">
        <f aca="false">INDEX('2.2 Policy Conflict Log'!$B$6:$L$42,UH3,7)</f>
        <v>0</v>
      </c>
      <c r="UI2" s="453" t="n">
        <f aca="false">INDEX('2.2 Policy Conflict Log'!$B$6:$L$42,UI3,8)</f>
        <v>0</v>
      </c>
      <c r="UJ2" s="453" t="n">
        <f aca="false">INDEX('2.2 Policy Conflict Log'!$B$6:$L$42,UJ3,9)</f>
        <v>0</v>
      </c>
      <c r="UK2" s="453" t="n">
        <f aca="false">INDEX('2.2 Policy Conflict Log'!$B$6:$L$42,UK3,10)</f>
        <v>0</v>
      </c>
      <c r="UL2" s="453" t="n">
        <f aca="false">INDEX('2.2 Policy Conflict Log'!$B$6:$L$42,UL3,11)</f>
        <v>0</v>
      </c>
      <c r="UM2" s="453" t="str">
        <f aca="false" t="array" ref="UM2:UM2">LEFT(INDEX('2.2 Policy Conflict Log'!$B$6:$L$42,UM3,1),19)</f>
        <v/>
      </c>
      <c r="UN2" s="453" t="n">
        <f aca="false">INDEX('2.2 Policy Conflict Log'!$B$6:$L$42,UN3,5)</f>
        <v>0</v>
      </c>
      <c r="UO2" s="453" t="n">
        <f aca="false">INDEX('2.2 Policy Conflict Log'!$B$6:$L$42,UO3,7)</f>
        <v>0</v>
      </c>
      <c r="UP2" s="453" t="n">
        <f aca="false">INDEX('2.2 Policy Conflict Log'!$B$6:$L$42,UP3,8)</f>
        <v>0</v>
      </c>
      <c r="UQ2" s="453" t="n">
        <f aca="false">INDEX('2.2 Policy Conflict Log'!$B$6:$L$42,UQ3,9)</f>
        <v>0</v>
      </c>
      <c r="UR2" s="453" t="n">
        <f aca="false">INDEX('2.2 Policy Conflict Log'!$B$6:$L$42,UR3,10)</f>
        <v>0</v>
      </c>
      <c r="US2" s="453" t="n">
        <f aca="false">INDEX('2.2 Policy Conflict Log'!$B$6:$L$42,US3,11)</f>
        <v>0</v>
      </c>
      <c r="UT2" s="453" t="str">
        <f aca="false" t="array" ref="UT2:UT2">LEFT(INDEX('2.2 Policy Conflict Log'!$B$6:$L$42,UT3,1),19)</f>
        <v/>
      </c>
      <c r="UU2" s="453" t="n">
        <f aca="false">INDEX('2.2 Policy Conflict Log'!$B$6:$L$42,UU3,5)</f>
        <v>0</v>
      </c>
      <c r="UV2" s="453" t="n">
        <f aca="false">INDEX('2.2 Policy Conflict Log'!$B$6:$L$42,UV3,7)</f>
        <v>0</v>
      </c>
      <c r="UW2" s="453" t="n">
        <f aca="false">INDEX('2.2 Policy Conflict Log'!$B$6:$L$42,UW3,8)</f>
        <v>0</v>
      </c>
      <c r="UX2" s="453" t="n">
        <f aca="false">INDEX('2.2 Policy Conflict Log'!$B$6:$L$42,UX3,9)</f>
        <v>0</v>
      </c>
      <c r="UY2" s="453" t="n">
        <f aca="false">INDEX('2.2 Policy Conflict Log'!$B$6:$L$42,UY3,10)</f>
        <v>0</v>
      </c>
      <c r="UZ2" s="453" t="n">
        <f aca="false">INDEX('2.2 Policy Conflict Log'!$B$6:$L$42,UZ3,11)</f>
        <v>0</v>
      </c>
      <c r="VA2" s="453" t="str">
        <f aca="false" t="array" ref="VA2:VA2">LEFT(INDEX('2.2 Policy Conflict Log'!$B$6:$L$42,VA3,1),19)</f>
        <v/>
      </c>
      <c r="VB2" s="453" t="n">
        <f aca="false">INDEX('2.2 Policy Conflict Log'!$B$6:$L$42,VB3,5)</f>
        <v>0</v>
      </c>
      <c r="VC2" s="453" t="n">
        <f aca="false">INDEX('2.2 Policy Conflict Log'!$B$6:$L$42,VC3,7)</f>
        <v>0</v>
      </c>
      <c r="VD2" s="453" t="n">
        <f aca="false">INDEX('2.2 Policy Conflict Log'!$B$6:$L$42,VD3,8)</f>
        <v>0</v>
      </c>
      <c r="VE2" s="453" t="n">
        <f aca="false">INDEX('2.2 Policy Conflict Log'!$B$6:$L$42,VE3,9)</f>
        <v>0</v>
      </c>
      <c r="VF2" s="453" t="n">
        <f aca="false">INDEX('2.2 Policy Conflict Log'!$B$6:$L$42,VF3,10)</f>
        <v>0</v>
      </c>
      <c r="VG2" s="453" t="n">
        <f aca="false">INDEX('2.2 Policy Conflict Log'!$B$6:$L$42,VG3,11)</f>
        <v>0</v>
      </c>
      <c r="VH2" s="453" t="str">
        <f aca="false" t="array" ref="VH2:VH2">LEFT(INDEX('2.2 Policy Conflict Log'!$B$6:$L$42,VH3,1),19)</f>
        <v/>
      </c>
      <c r="VI2" s="453" t="n">
        <f aca="false">INDEX('2.2 Policy Conflict Log'!$B$6:$L$42,VI3,5)</f>
        <v>0</v>
      </c>
      <c r="VJ2" s="453" t="n">
        <f aca="false">INDEX('2.2 Policy Conflict Log'!$B$6:$L$42,VJ3,7)</f>
        <v>0</v>
      </c>
      <c r="VK2" s="453" t="n">
        <f aca="false">INDEX('2.2 Policy Conflict Log'!$B$6:$L$42,VK3,8)</f>
        <v>0</v>
      </c>
      <c r="VL2" s="453" t="n">
        <f aca="false">INDEX('2.2 Policy Conflict Log'!$B$6:$L$42,VL3,9)</f>
        <v>0</v>
      </c>
      <c r="VM2" s="453" t="n">
        <f aca="false">INDEX('2.2 Policy Conflict Log'!$B$6:$L$42,VM3,10)</f>
        <v>0</v>
      </c>
      <c r="VN2" s="453" t="n">
        <f aca="false">INDEX('2.2 Policy Conflict Log'!$B$6:$L$42,VN3,11)</f>
        <v>0</v>
      </c>
      <c r="VO2" s="453" t="str">
        <f aca="false" t="array" ref="VO2:VO2">LEFT(INDEX('2.2 Policy Conflict Log'!$B$6:$L$42,VO3,1),19)</f>
        <v/>
      </c>
      <c r="VP2" s="453" t="n">
        <f aca="false">INDEX('2.2 Policy Conflict Log'!$B$6:$L$42,VP3,5)</f>
        <v>0</v>
      </c>
      <c r="VQ2" s="453" t="n">
        <f aca="false">INDEX('2.2 Policy Conflict Log'!$B$6:$L$42,VQ3,7)</f>
        <v>0</v>
      </c>
      <c r="VR2" s="453" t="n">
        <f aca="false">INDEX('2.2 Policy Conflict Log'!$B$6:$L$42,VR3,8)</f>
        <v>0</v>
      </c>
      <c r="VS2" s="453" t="n">
        <f aca="false">INDEX('2.2 Policy Conflict Log'!$B$6:$L$42,VS3,9)</f>
        <v>0</v>
      </c>
      <c r="VT2" s="453" t="n">
        <f aca="false">INDEX('2.2 Policy Conflict Log'!$B$6:$L$42,VT3,10)</f>
        <v>0</v>
      </c>
      <c r="VU2" s="453" t="n">
        <f aca="false">INDEX('2.2 Policy Conflict Log'!$B$6:$L$42,VU3,11)</f>
        <v>0</v>
      </c>
      <c r="VV2" s="453" t="str">
        <f aca="false" t="array" ref="VV2:VV2">LEFT(INDEX('2.2 Policy Conflict Log'!$B$6:$L$42,VV3,1),19)</f>
        <v/>
      </c>
      <c r="VW2" s="453" t="n">
        <f aca="false">INDEX('2.2 Policy Conflict Log'!$B$6:$L$42,VW3,5)</f>
        <v>0</v>
      </c>
      <c r="VX2" s="453" t="n">
        <f aca="false">INDEX('2.2 Policy Conflict Log'!$B$6:$L$42,VX3,7)</f>
        <v>0</v>
      </c>
      <c r="VY2" s="453" t="n">
        <f aca="false">INDEX('2.2 Policy Conflict Log'!$B$6:$L$42,VY3,8)</f>
        <v>0</v>
      </c>
      <c r="VZ2" s="453" t="n">
        <f aca="false">INDEX('2.2 Policy Conflict Log'!$B$6:$L$42,VZ3,9)</f>
        <v>0</v>
      </c>
      <c r="WA2" s="453" t="n">
        <f aca="false">INDEX('2.2 Policy Conflict Log'!$B$6:$L$42,WA3,10)</f>
        <v>0</v>
      </c>
      <c r="WB2" s="453" t="n">
        <f aca="false">INDEX('2.2 Policy Conflict Log'!$B$6:$L$42,WB3,11)</f>
        <v>0</v>
      </c>
      <c r="WC2" s="453" t="str">
        <f aca="false" t="array" ref="WC2:WC2">LEFT(INDEX('2.2 Policy Conflict Log'!$B$6:$L$42,WC3,1),19)</f>
        <v/>
      </c>
      <c r="WD2" s="453" t="n">
        <f aca="false">INDEX('2.2 Policy Conflict Log'!$B$6:$L$42,WD3,5)</f>
        <v>0</v>
      </c>
      <c r="WE2" s="453" t="n">
        <f aca="false">INDEX('2.2 Policy Conflict Log'!$B$6:$L$42,WE3,7)</f>
        <v>0</v>
      </c>
      <c r="WF2" s="453" t="n">
        <f aca="false">INDEX('2.2 Policy Conflict Log'!$B$6:$L$42,WF3,8)</f>
        <v>0</v>
      </c>
      <c r="WG2" s="453" t="n">
        <f aca="false">INDEX('2.2 Policy Conflict Log'!$B$6:$L$42,WG3,9)</f>
        <v>0</v>
      </c>
      <c r="WH2" s="453" t="n">
        <f aca="false">INDEX('2.2 Policy Conflict Log'!$B$6:$L$42,WH3,10)</f>
        <v>0</v>
      </c>
      <c r="WI2" s="453" t="n">
        <f aca="false">INDEX('2.2 Policy Conflict Log'!$B$6:$L$42,WI3,11)</f>
        <v>0</v>
      </c>
      <c r="WJ2" s="453" t="str">
        <f aca="false" t="array" ref="WJ2:WJ2">LEFT(INDEX('2.2 Policy Conflict Log'!$B$6:$L$42,WJ3,1),19)</f>
        <v/>
      </c>
      <c r="WK2" s="453" t="n">
        <f aca="false">INDEX('2.2 Policy Conflict Log'!$B$6:$L$42,WK3,5)</f>
        <v>0</v>
      </c>
      <c r="WL2" s="453" t="n">
        <f aca="false">INDEX('2.2 Policy Conflict Log'!$B$6:$L$42,WL3,7)</f>
        <v>0</v>
      </c>
      <c r="WM2" s="453" t="n">
        <f aca="false">INDEX('2.2 Policy Conflict Log'!$B$6:$L$42,WM3,8)</f>
        <v>0</v>
      </c>
      <c r="WN2" s="453" t="n">
        <f aca="false">INDEX('2.2 Policy Conflict Log'!$B$6:$L$42,WN3,9)</f>
        <v>0</v>
      </c>
      <c r="WO2" s="453" t="n">
        <f aca="false">INDEX('2.2 Policy Conflict Log'!$B$6:$L$42,WO3,10)</f>
        <v>0</v>
      </c>
      <c r="WP2" s="453" t="n">
        <f aca="false">INDEX('2.2 Policy Conflict Log'!$B$6:$L$42,WP3,11)</f>
        <v>0</v>
      </c>
      <c r="WQ2" s="453" t="str">
        <f aca="false" t="array" ref="WQ2:WQ2">LEFT(INDEX('2.2 Policy Conflict Log'!$B$6:$L$42,WQ3,1),19)</f>
        <v/>
      </c>
      <c r="WR2" s="453" t="n">
        <f aca="false">INDEX('2.2 Policy Conflict Log'!$B$6:$L$42,WR3,5)</f>
        <v>0</v>
      </c>
      <c r="WS2" s="453" t="n">
        <f aca="false">INDEX('2.2 Policy Conflict Log'!$B$6:$L$42,WS3,7)</f>
        <v>0</v>
      </c>
      <c r="WT2" s="453" t="n">
        <f aca="false">INDEX('2.2 Policy Conflict Log'!$B$6:$L$42,WT3,8)</f>
        <v>0</v>
      </c>
      <c r="WU2" s="453" t="n">
        <f aca="false">INDEX('2.2 Policy Conflict Log'!$B$6:$L$42,WU3,9)</f>
        <v>0</v>
      </c>
      <c r="WV2" s="453" t="n">
        <f aca="false">INDEX('2.2 Policy Conflict Log'!$B$6:$L$42,WV3,10)</f>
        <v>0</v>
      </c>
      <c r="WW2" s="453" t="n">
        <f aca="false">INDEX('2.2 Policy Conflict Log'!$B$6:$L$42,WW3,11)</f>
        <v>0</v>
      </c>
      <c r="WX2" s="453" t="str">
        <f aca="false" t="array" ref="WX2:WX2">LEFT(INDEX('2.2 Policy Conflict Log'!$B$6:$L$42,WX3,1),19)</f>
        <v/>
      </c>
      <c r="WY2" s="453" t="n">
        <f aca="false">INDEX('2.2 Policy Conflict Log'!$B$6:$L$42,WY3,5)</f>
        <v>0</v>
      </c>
      <c r="WZ2" s="453" t="n">
        <f aca="false">INDEX('2.2 Policy Conflict Log'!$B$6:$L$42,WZ3,7)</f>
        <v>0</v>
      </c>
      <c r="XA2" s="453" t="n">
        <f aca="false">INDEX('2.2 Policy Conflict Log'!$B$6:$L$42,XA3,8)</f>
        <v>0</v>
      </c>
      <c r="XB2" s="453" t="n">
        <f aca="false">INDEX('2.2 Policy Conflict Log'!$B$6:$L$42,XB3,9)</f>
        <v>0</v>
      </c>
      <c r="XC2" s="453" t="n">
        <f aca="false">INDEX('2.2 Policy Conflict Log'!$B$6:$L$42,XC3,10)</f>
        <v>0</v>
      </c>
      <c r="XD2" s="453" t="n">
        <f aca="false">INDEX('2.2 Policy Conflict Log'!$B$6:$L$42,XD3,11)</f>
        <v>0</v>
      </c>
      <c r="XE2" s="453" t="str">
        <f aca="false" t="array" ref="XE2:XE2">LEFT(INDEX('2.2 Policy Conflict Log'!$B$6:$L$42,XE3,1),19)</f>
        <v/>
      </c>
      <c r="XF2" s="453" t="n">
        <f aca="false">INDEX('2.2 Policy Conflict Log'!$B$6:$L$42,XF3,5)</f>
        <v>0</v>
      </c>
      <c r="XG2" s="453" t="n">
        <f aca="false">INDEX('2.2 Policy Conflict Log'!$B$6:$L$42,XG3,7)</f>
        <v>0</v>
      </c>
      <c r="XH2" s="453" t="n">
        <f aca="false">INDEX('2.2 Policy Conflict Log'!$B$6:$L$42,XH3,8)</f>
        <v>0</v>
      </c>
      <c r="XI2" s="453" t="n">
        <f aca="false">INDEX('2.2 Policy Conflict Log'!$B$6:$L$42,XI3,9)</f>
        <v>0</v>
      </c>
      <c r="XJ2" s="453" t="n">
        <f aca="false">INDEX('2.2 Policy Conflict Log'!$B$6:$L$42,XJ3,10)</f>
        <v>0</v>
      </c>
      <c r="XK2" s="453" t="n">
        <f aca="false">INDEX('2.2 Policy Conflict Log'!$B$6:$L$42,XK3,11)</f>
        <v>0</v>
      </c>
      <c r="XL2" s="453" t="str">
        <f aca="false" t="array" ref="XL2:XL2">LEFT(INDEX('2.2 Policy Conflict Log'!$B$6:$L$42,XL3,1),19)</f>
        <v/>
      </c>
      <c r="XM2" s="453" t="n">
        <f aca="false">INDEX('2.2 Policy Conflict Log'!$B$6:$L$42,XM3,5)</f>
        <v>0</v>
      </c>
      <c r="XN2" s="453" t="n">
        <f aca="false">INDEX('2.2 Policy Conflict Log'!$B$6:$L$42,XN3,7)</f>
        <v>0</v>
      </c>
      <c r="XO2" s="453" t="n">
        <f aca="false">INDEX('2.2 Policy Conflict Log'!$B$6:$L$42,XO3,8)</f>
        <v>0</v>
      </c>
      <c r="XP2" s="453" t="n">
        <f aca="false">INDEX('2.2 Policy Conflict Log'!$B$6:$L$42,XP3,9)</f>
        <v>0</v>
      </c>
      <c r="XQ2" s="453" t="n">
        <f aca="false">INDEX('2.2 Policy Conflict Log'!$B$6:$L$42,XQ3,10)</f>
        <v>0</v>
      </c>
      <c r="XR2" s="453" t="n">
        <f aca="false">INDEX('2.2 Policy Conflict Log'!$B$6:$L$42,XR3,11)</f>
        <v>0</v>
      </c>
      <c r="XS2" s="453" t="str">
        <f aca="false" t="array" ref="XS2:XS2">LEFT(INDEX('2.2 Policy Conflict Log'!$B$6:$L$42,XS3,1),19)</f>
        <v/>
      </c>
      <c r="XT2" s="453" t="n">
        <f aca="false">INDEX('2.2 Policy Conflict Log'!$B$6:$L$42,XT3,5)</f>
        <v>0</v>
      </c>
      <c r="XU2" s="453" t="n">
        <f aca="false">INDEX('2.2 Policy Conflict Log'!$B$6:$L$42,XU3,7)</f>
        <v>0</v>
      </c>
      <c r="XV2" s="453" t="n">
        <f aca="false">INDEX('2.2 Policy Conflict Log'!$B$6:$L$42,XV3,8)</f>
        <v>0</v>
      </c>
      <c r="XW2" s="453" t="n">
        <f aca="false">INDEX('2.2 Policy Conflict Log'!$B$6:$L$42,XW3,9)</f>
        <v>0</v>
      </c>
      <c r="XX2" s="453" t="n">
        <f aca="false">INDEX('2.2 Policy Conflict Log'!$B$6:$L$42,XX3,10)</f>
        <v>0</v>
      </c>
      <c r="XY2" s="453" t="n">
        <f aca="false">INDEX('2.2 Policy Conflict Log'!$B$6:$L$42,XY3,11)</f>
        <v>0</v>
      </c>
      <c r="XZ2" s="453" t="str">
        <f aca="false" t="array" ref="XZ2:XZ2">LEFT(INDEX('2.2 Policy Conflict Log'!$B$6:$L$42,XZ3,1),19)</f>
        <v/>
      </c>
      <c r="YA2" s="453" t="n">
        <f aca="false">INDEX('2.2 Policy Conflict Log'!$B$6:$L$42,YA3,5)</f>
        <v>0</v>
      </c>
      <c r="YB2" s="453" t="n">
        <f aca="false">INDEX('2.2 Policy Conflict Log'!$B$6:$L$42,YB3,7)</f>
        <v>0</v>
      </c>
      <c r="YC2" s="453" t="n">
        <f aca="false">INDEX('2.2 Policy Conflict Log'!$B$6:$L$42,YC3,8)</f>
        <v>0</v>
      </c>
      <c r="YD2" s="453" t="n">
        <f aca="false">INDEX('2.2 Policy Conflict Log'!$B$6:$L$42,YD3,9)</f>
        <v>0</v>
      </c>
      <c r="YE2" s="453" t="n">
        <f aca="false">INDEX('2.2 Policy Conflict Log'!$B$6:$L$42,YE3,10)</f>
        <v>0</v>
      </c>
      <c r="YF2" s="453" t="n">
        <f aca="false">INDEX('2.2 Policy Conflict Log'!$B$6:$L$42,YF3,11)</f>
        <v>0</v>
      </c>
      <c r="YG2" s="453" t="str">
        <f aca="false" t="array" ref="YG2:YG2">LEFT(INDEX('2.2 Policy Conflict Log'!$B$6:$L$42,YG3,1),19)</f>
        <v/>
      </c>
      <c r="YH2" s="453" t="n">
        <f aca="false">INDEX('2.2 Policy Conflict Log'!$B$6:$L$42,YH3,5)</f>
        <v>0</v>
      </c>
      <c r="YI2" s="453" t="n">
        <f aca="false">INDEX('2.2 Policy Conflict Log'!$B$6:$L$42,YI3,7)</f>
        <v>0</v>
      </c>
      <c r="YJ2" s="453" t="n">
        <f aca="false">INDEX('2.2 Policy Conflict Log'!$B$6:$L$42,YJ3,8)</f>
        <v>0</v>
      </c>
      <c r="YK2" s="453" t="n">
        <f aca="false">INDEX('2.2 Policy Conflict Log'!$B$6:$L$42,YK3,9)</f>
        <v>0</v>
      </c>
      <c r="YL2" s="453" t="n">
        <f aca="false">INDEX('2.2 Policy Conflict Log'!$B$6:$L$42,YL3,10)</f>
        <v>0</v>
      </c>
      <c r="YM2" s="453" t="n">
        <f aca="false">INDEX('2.2 Policy Conflict Log'!$B$6:$L$42,YM3,11)</f>
        <v>0</v>
      </c>
      <c r="YN2" s="453" t="str">
        <f aca="false" t="array" ref="YN2:YN2">LEFT(INDEX('3.2 Critical Issues Log'!$B$6:$L$42,YN3,1),19)</f>
        <v/>
      </c>
      <c r="YO2" s="453" t="n">
        <f aca="false">INDEX('3.2 Critical Issues Log'!$B$6:$L$42,YO3,5)</f>
        <v>0</v>
      </c>
      <c r="YP2" s="453" t="n">
        <f aca="false">INDEX('3.2 Critical Issues Log'!$B$6:$L$42,YP3,7)</f>
        <v>0</v>
      </c>
      <c r="YQ2" s="453" t="n">
        <f aca="false">INDEX('3.2 Critical Issues Log'!$B$6:$L$42,YQ3,8)</f>
        <v>0</v>
      </c>
      <c r="YR2" s="453" t="n">
        <f aca="false">INDEX('3.2 Critical Issues Log'!$B$6:$L$42,YR3,9)</f>
        <v>0</v>
      </c>
      <c r="YS2" s="453" t="n">
        <f aca="false">INDEX('3.2 Critical Issues Log'!$B$6:$L$42,YS3,10)</f>
        <v>0</v>
      </c>
      <c r="YT2" s="453" t="n">
        <f aca="false">INDEX('3.2 Critical Issues Log'!$B$6:$L$42,YT3,11)</f>
        <v>0</v>
      </c>
      <c r="YU2" s="453" t="str">
        <f aca="false" t="array" ref="YU2:YU2">LEFT(INDEX('3.2 Critical Issues Log'!$B$6:$L$42,YU3,1),19)</f>
        <v/>
      </c>
      <c r="YV2" s="453" t="n">
        <f aca="false">INDEX('3.2 Critical Issues Log'!$B$6:$L$42,YV3,5)</f>
        <v>0</v>
      </c>
      <c r="YW2" s="453" t="n">
        <f aca="false">INDEX('3.2 Critical Issues Log'!$B$6:$L$42,YW3,7)</f>
        <v>0</v>
      </c>
      <c r="YX2" s="453" t="n">
        <f aca="false">INDEX('3.2 Critical Issues Log'!$B$6:$L$42,YX3,8)</f>
        <v>0</v>
      </c>
      <c r="YY2" s="453" t="n">
        <f aca="false">INDEX('3.2 Critical Issues Log'!$B$6:$L$42,YY3,9)</f>
        <v>0</v>
      </c>
      <c r="YZ2" s="453" t="n">
        <f aca="false">INDEX('3.2 Critical Issues Log'!$B$6:$L$42,YZ3,10)</f>
        <v>0</v>
      </c>
      <c r="ZA2" s="453" t="n">
        <f aca="false">INDEX('3.2 Critical Issues Log'!$B$6:$L$42,ZA3,11)</f>
        <v>0</v>
      </c>
      <c r="ZB2" s="453" t="str">
        <f aca="false" t="array" ref="ZB2:ZB2">LEFT(INDEX('3.2 Critical Issues Log'!$B$6:$L$42,ZB3,1),19)</f>
        <v/>
      </c>
      <c r="ZC2" s="453" t="n">
        <f aca="false">INDEX('3.2 Critical Issues Log'!$B$6:$L$42,ZC3,5)</f>
        <v>0</v>
      </c>
      <c r="ZD2" s="453" t="n">
        <f aca="false">INDEX('3.2 Critical Issues Log'!$B$6:$L$42,ZD3,7)</f>
        <v>0</v>
      </c>
      <c r="ZE2" s="453" t="n">
        <f aca="false">INDEX('3.2 Critical Issues Log'!$B$6:$L$42,ZE3,8)</f>
        <v>0</v>
      </c>
      <c r="ZF2" s="453" t="n">
        <f aca="false">INDEX('3.2 Critical Issues Log'!$B$6:$L$42,ZF3,9)</f>
        <v>0</v>
      </c>
      <c r="ZG2" s="453" t="n">
        <f aca="false">INDEX('3.2 Critical Issues Log'!$B$6:$L$42,ZG3,10)</f>
        <v>0</v>
      </c>
      <c r="ZH2" s="453" t="n">
        <f aca="false">INDEX('3.2 Critical Issues Log'!$B$6:$L$42,ZH3,11)</f>
        <v>0</v>
      </c>
      <c r="ZI2" s="453" t="str">
        <f aca="false" t="array" ref="ZI2:ZI2">LEFT(INDEX('3.2 Critical Issues Log'!$B$6:$L$42,ZI3,1),19)</f>
        <v/>
      </c>
      <c r="ZJ2" s="453" t="n">
        <f aca="false">INDEX('3.2 Critical Issues Log'!$B$6:$L$42,ZJ3,5)</f>
        <v>0</v>
      </c>
      <c r="ZK2" s="453" t="n">
        <f aca="false">INDEX('3.2 Critical Issues Log'!$B$6:$L$42,ZK3,7)</f>
        <v>0</v>
      </c>
      <c r="ZL2" s="453" t="n">
        <f aca="false">INDEX('3.2 Critical Issues Log'!$B$6:$L$42,ZL3,8)</f>
        <v>0</v>
      </c>
      <c r="ZM2" s="453" t="n">
        <f aca="false">INDEX('3.2 Critical Issues Log'!$B$6:$L$42,ZM3,9)</f>
        <v>0</v>
      </c>
      <c r="ZN2" s="453" t="n">
        <f aca="false">INDEX('3.2 Critical Issues Log'!$B$6:$L$42,ZN3,10)</f>
        <v>0</v>
      </c>
      <c r="ZO2" s="453" t="n">
        <f aca="false">INDEX('3.2 Critical Issues Log'!$B$6:$L$42,ZO3,11)</f>
        <v>0</v>
      </c>
      <c r="ZP2" s="453" t="str">
        <f aca="false" t="array" ref="ZP2:ZP2">LEFT(INDEX('3.2 Critical Issues Log'!$B$6:$L$42,ZP3,1),19)</f>
        <v/>
      </c>
      <c r="ZQ2" s="453" t="n">
        <f aca="false">INDEX('3.2 Critical Issues Log'!$B$6:$L$42,ZQ3,5)</f>
        <v>0</v>
      </c>
      <c r="ZR2" s="453" t="n">
        <f aca="false">INDEX('3.2 Critical Issues Log'!$B$6:$L$42,ZR3,7)</f>
        <v>0</v>
      </c>
      <c r="ZS2" s="453" t="n">
        <f aca="false">INDEX('3.2 Critical Issues Log'!$B$6:$L$42,ZS3,8)</f>
        <v>0</v>
      </c>
      <c r="ZT2" s="453" t="n">
        <f aca="false">INDEX('3.2 Critical Issues Log'!$B$6:$L$42,ZT3,9)</f>
        <v>0</v>
      </c>
      <c r="ZU2" s="453" t="n">
        <f aca="false">INDEX('3.2 Critical Issues Log'!$B$6:$L$42,ZU3,10)</f>
        <v>0</v>
      </c>
      <c r="ZV2" s="453" t="n">
        <f aca="false">INDEX('3.2 Critical Issues Log'!$B$6:$L$42,ZV3,11)</f>
        <v>0</v>
      </c>
      <c r="ZW2" s="453" t="str">
        <f aca="false" t="array" ref="ZW2:ZW2">LEFT(INDEX('3.2 Critical Issues Log'!$B$6:$L$42,ZW3,1),19)</f>
        <v/>
      </c>
      <c r="ZX2" s="453" t="n">
        <f aca="false">INDEX('3.2 Critical Issues Log'!$B$6:$L$42,ZX3,5)</f>
        <v>0</v>
      </c>
      <c r="ZY2" s="453" t="n">
        <f aca="false">INDEX('3.2 Critical Issues Log'!$B$6:$L$42,ZY3,7)</f>
        <v>0</v>
      </c>
      <c r="ZZ2" s="453" t="n">
        <f aca="false">INDEX('3.2 Critical Issues Log'!$B$6:$L$42,ZZ3,8)</f>
        <v>0</v>
      </c>
      <c r="AAA2" s="453" t="n">
        <f aca="false">INDEX('3.2 Critical Issues Log'!$B$6:$L$42,AAA3,9)</f>
        <v>0</v>
      </c>
      <c r="AAB2" s="453" t="n">
        <f aca="false">INDEX('3.2 Critical Issues Log'!$B$6:$L$42,AAB3,10)</f>
        <v>0</v>
      </c>
      <c r="AAC2" s="453" t="n">
        <f aca="false">INDEX('3.2 Critical Issues Log'!$B$6:$L$42,AAC3,11)</f>
        <v>0</v>
      </c>
      <c r="AAD2" s="453" t="str">
        <f aca="false" t="array" ref="AAD2:AAD2">LEFT(INDEX('3.2 Critical Issues Log'!$B$6:$L$42,AAD3,1),19)</f>
        <v/>
      </c>
      <c r="AAE2" s="453" t="n">
        <f aca="false">INDEX('3.2 Critical Issues Log'!$B$6:$L$42,AAE3,5)</f>
        <v>0</v>
      </c>
      <c r="AAF2" s="453" t="n">
        <f aca="false">INDEX('3.2 Critical Issues Log'!$B$6:$L$42,AAF3,7)</f>
        <v>0</v>
      </c>
      <c r="AAG2" s="453" t="n">
        <f aca="false">INDEX('3.2 Critical Issues Log'!$B$6:$L$42,AAG3,8)</f>
        <v>0</v>
      </c>
      <c r="AAH2" s="453" t="n">
        <f aca="false">INDEX('3.2 Critical Issues Log'!$B$6:$L$42,AAH3,9)</f>
        <v>0</v>
      </c>
      <c r="AAI2" s="453" t="n">
        <f aca="false">INDEX('3.2 Critical Issues Log'!$B$6:$L$42,AAI3,10)</f>
        <v>0</v>
      </c>
      <c r="AAJ2" s="453" t="n">
        <f aca="false">INDEX('3.2 Critical Issues Log'!$B$6:$L$42,AAJ3,11)</f>
        <v>0</v>
      </c>
      <c r="AAK2" s="453" t="str">
        <f aca="false" t="array" ref="AAK2:AAK2">LEFT(INDEX('3.2 Critical Issues Log'!$B$6:$L$42,AAK3,1),19)</f>
        <v/>
      </c>
      <c r="AAL2" s="453" t="n">
        <f aca="false">INDEX('3.2 Critical Issues Log'!$B$6:$L$42,AAL3,5)</f>
        <v>0</v>
      </c>
      <c r="AAM2" s="453" t="n">
        <f aca="false">INDEX('3.2 Critical Issues Log'!$B$6:$L$42,AAM3,7)</f>
        <v>0</v>
      </c>
      <c r="AAN2" s="453" t="n">
        <f aca="false">INDEX('3.2 Critical Issues Log'!$B$6:$L$42,AAN3,8)</f>
        <v>0</v>
      </c>
      <c r="AAO2" s="453" t="n">
        <f aca="false">INDEX('3.2 Critical Issues Log'!$B$6:$L$42,AAO3,9)</f>
        <v>0</v>
      </c>
      <c r="AAP2" s="453" t="n">
        <f aca="false">INDEX('3.2 Critical Issues Log'!$B$6:$L$42,AAP3,10)</f>
        <v>0</v>
      </c>
      <c r="AAQ2" s="453" t="n">
        <f aca="false">INDEX('3.2 Critical Issues Log'!$B$6:$L$42,AAQ3,11)</f>
        <v>0</v>
      </c>
      <c r="AAR2" s="453" t="str">
        <f aca="false" t="array" ref="AAR2:AAR2">LEFT(INDEX('3.2 Critical Issues Log'!$B$6:$L$42,AAR3,1),19)</f>
        <v/>
      </c>
      <c r="AAS2" s="453" t="n">
        <f aca="false">INDEX('3.2 Critical Issues Log'!$B$6:$L$42,AAS3,5)</f>
        <v>0</v>
      </c>
      <c r="AAT2" s="453" t="n">
        <f aca="false">INDEX('3.2 Critical Issues Log'!$B$6:$L$42,AAT3,7)</f>
        <v>0</v>
      </c>
      <c r="AAU2" s="453" t="n">
        <f aca="false">INDEX('3.2 Critical Issues Log'!$B$6:$L$42,AAU3,8)</f>
        <v>0</v>
      </c>
      <c r="AAV2" s="453" t="n">
        <f aca="false">INDEX('3.2 Critical Issues Log'!$B$6:$L$42,AAV3,9)</f>
        <v>0</v>
      </c>
      <c r="AAW2" s="453" t="n">
        <f aca="false">INDEX('3.2 Critical Issues Log'!$B$6:$L$42,AAW3,10)</f>
        <v>0</v>
      </c>
      <c r="AAX2" s="453" t="n">
        <f aca="false">INDEX('3.2 Critical Issues Log'!$B$6:$L$42,AAX3,11)</f>
        <v>0</v>
      </c>
      <c r="AAY2" s="453" t="str">
        <f aca="false" t="array" ref="AAY2:AAY2">LEFT(INDEX('3.2 Critical Issues Log'!$B$6:$L$42,AAY3,1),19)</f>
        <v/>
      </c>
      <c r="AAZ2" s="453" t="n">
        <f aca="false">INDEX('3.2 Critical Issues Log'!$B$6:$L$42,AAZ3,5)</f>
        <v>0</v>
      </c>
      <c r="ABA2" s="453" t="n">
        <f aca="false">INDEX('3.2 Critical Issues Log'!$B$6:$L$42,ABA3,7)</f>
        <v>0</v>
      </c>
      <c r="ABB2" s="453" t="n">
        <f aca="false">INDEX('3.2 Critical Issues Log'!$B$6:$L$42,ABB3,8)</f>
        <v>0</v>
      </c>
      <c r="ABC2" s="453" t="n">
        <f aca="false">INDEX('3.2 Critical Issues Log'!$B$6:$L$42,ABC3,9)</f>
        <v>0</v>
      </c>
      <c r="ABD2" s="453" t="n">
        <f aca="false">INDEX('3.2 Critical Issues Log'!$B$6:$L$42,ABD3,10)</f>
        <v>0</v>
      </c>
      <c r="ABE2" s="453" t="n">
        <f aca="false">INDEX('3.2 Critical Issues Log'!$B$6:$L$42,ABE3,11)</f>
        <v>0</v>
      </c>
      <c r="ABF2" s="453" t="str">
        <f aca="false" t="array" ref="ABF2:ABF2">LEFT(INDEX('3.2 Critical Issues Log'!$B$6:$L$42,ABF3,1),19)</f>
        <v/>
      </c>
      <c r="ABG2" s="453" t="n">
        <f aca="false">INDEX('3.2 Critical Issues Log'!$B$6:$L$42,ABG3,5)</f>
        <v>0</v>
      </c>
      <c r="ABH2" s="453" t="n">
        <f aca="false">INDEX('3.2 Critical Issues Log'!$B$6:$L$42,ABH3,7)</f>
        <v>0</v>
      </c>
      <c r="ABI2" s="453" t="n">
        <f aca="false">INDEX('3.2 Critical Issues Log'!$B$6:$L$42,ABI3,8)</f>
        <v>0</v>
      </c>
      <c r="ABJ2" s="453" t="n">
        <f aca="false">INDEX('3.2 Critical Issues Log'!$B$6:$L$42,ABJ3,9)</f>
        <v>0</v>
      </c>
      <c r="ABK2" s="453" t="n">
        <f aca="false">INDEX('3.2 Critical Issues Log'!$B$6:$L$42,ABK3,10)</f>
        <v>0</v>
      </c>
      <c r="ABL2" s="453" t="n">
        <f aca="false">INDEX('3.2 Critical Issues Log'!$B$6:$L$42,ABL3,11)</f>
        <v>0</v>
      </c>
      <c r="ABM2" s="453" t="str">
        <f aca="false" t="array" ref="ABM2:ABM2">LEFT(INDEX('3.2 Critical Issues Log'!$B$6:$L$42,ABM3,1),19)</f>
        <v/>
      </c>
      <c r="ABN2" s="453" t="n">
        <f aca="false">INDEX('3.2 Critical Issues Log'!$B$6:$L$42,ABN3,5)</f>
        <v>0</v>
      </c>
      <c r="ABO2" s="453" t="n">
        <f aca="false">INDEX('3.2 Critical Issues Log'!$B$6:$L$42,ABO3,7)</f>
        <v>0</v>
      </c>
      <c r="ABP2" s="453" t="n">
        <f aca="false">INDEX('3.2 Critical Issues Log'!$B$6:$L$42,ABP3,8)</f>
        <v>0</v>
      </c>
      <c r="ABQ2" s="453" t="n">
        <f aca="false">INDEX('3.2 Critical Issues Log'!$B$6:$L$42,ABQ3,9)</f>
        <v>0</v>
      </c>
      <c r="ABR2" s="453" t="n">
        <f aca="false">INDEX('3.2 Critical Issues Log'!$B$6:$L$42,ABR3,10)</f>
        <v>0</v>
      </c>
      <c r="ABS2" s="453" t="n">
        <f aca="false">INDEX('3.2 Critical Issues Log'!$B$6:$L$42,ABS3,11)</f>
        <v>0</v>
      </c>
      <c r="ABT2" s="453" t="str">
        <f aca="false" t="array" ref="ABT2:ABT2">LEFT(INDEX('3.2 Critical Issues Log'!$B$6:$L$42,ABT3,1),19)</f>
        <v/>
      </c>
      <c r="ABU2" s="453" t="n">
        <f aca="false">INDEX('3.2 Critical Issues Log'!$B$6:$L$42,ABU3,5)</f>
        <v>0</v>
      </c>
      <c r="ABV2" s="453" t="n">
        <f aca="false">INDEX('3.2 Critical Issues Log'!$B$6:$L$42,ABV3,7)</f>
        <v>0</v>
      </c>
      <c r="ABW2" s="453" t="n">
        <f aca="false">INDEX('3.2 Critical Issues Log'!$B$6:$L$42,ABW3,8)</f>
        <v>0</v>
      </c>
      <c r="ABX2" s="453" t="n">
        <f aca="false">INDEX('3.2 Critical Issues Log'!$B$6:$L$42,ABX3,9)</f>
        <v>0</v>
      </c>
      <c r="ABY2" s="453" t="n">
        <f aca="false">INDEX('3.2 Critical Issues Log'!$B$6:$L$42,ABY3,10)</f>
        <v>0</v>
      </c>
      <c r="ABZ2" s="453" t="n">
        <f aca="false">INDEX('3.2 Critical Issues Log'!$B$6:$L$42,ABZ3,11)</f>
        <v>0</v>
      </c>
      <c r="ACA2" s="453" t="str">
        <f aca="false" t="array" ref="ACA2:ACA2">LEFT(INDEX('3.2 Critical Issues Log'!$B$6:$L$42,ACA3,1),19)</f>
        <v/>
      </c>
      <c r="ACB2" s="453" t="n">
        <f aca="false">INDEX('3.2 Critical Issues Log'!$B$6:$L$42,ACB3,5)</f>
        <v>0</v>
      </c>
      <c r="ACC2" s="453" t="n">
        <f aca="false">INDEX('3.2 Critical Issues Log'!$B$6:$L$42,ACC3,7)</f>
        <v>0</v>
      </c>
      <c r="ACD2" s="453" t="n">
        <f aca="false">INDEX('3.2 Critical Issues Log'!$B$6:$L$42,ACD3,8)</f>
        <v>0</v>
      </c>
      <c r="ACE2" s="453" t="n">
        <f aca="false">INDEX('3.2 Critical Issues Log'!$B$6:$L$42,ACE3,9)</f>
        <v>0</v>
      </c>
      <c r="ACF2" s="453" t="n">
        <f aca="false">INDEX('3.2 Critical Issues Log'!$B$6:$L$42,ACF3,10)</f>
        <v>0</v>
      </c>
      <c r="ACG2" s="453" t="n">
        <f aca="false">INDEX('3.2 Critical Issues Log'!$B$6:$L$42,ACG3,11)</f>
        <v>0</v>
      </c>
      <c r="ACH2" s="453" t="str">
        <f aca="false" t="array" ref="ACH2:ACH2">LEFT(INDEX('3.2 Critical Issues Log'!$B$6:$L$42,ACH3,1),19)</f>
        <v/>
      </c>
      <c r="ACI2" s="453" t="n">
        <f aca="false">INDEX('3.2 Critical Issues Log'!$B$6:$L$42,ACI3,5)</f>
        <v>0</v>
      </c>
      <c r="ACJ2" s="453" t="n">
        <f aca="false">INDEX('3.2 Critical Issues Log'!$B$6:$L$42,ACJ3,7)</f>
        <v>0</v>
      </c>
      <c r="ACK2" s="453" t="n">
        <f aca="false">INDEX('3.2 Critical Issues Log'!$B$6:$L$42,ACK3,8)</f>
        <v>0</v>
      </c>
      <c r="ACL2" s="453" t="n">
        <f aca="false">INDEX('3.2 Critical Issues Log'!$B$6:$L$42,ACL3,9)</f>
        <v>0</v>
      </c>
      <c r="ACM2" s="453" t="n">
        <f aca="false">INDEX('3.2 Critical Issues Log'!$B$6:$L$42,ACM3,10)</f>
        <v>0</v>
      </c>
      <c r="ACN2" s="453" t="n">
        <f aca="false">INDEX('3.2 Critical Issues Log'!$B$6:$L$42,ACN3,11)</f>
        <v>0</v>
      </c>
      <c r="ACO2" s="453" t="str">
        <f aca="false" t="array" ref="ACO2:ACO2">LEFT(INDEX('3.2 Critical Issues Log'!$B$6:$L$42,ACO3,1),19)</f>
        <v/>
      </c>
      <c r="ACP2" s="453" t="n">
        <f aca="false">INDEX('3.2 Critical Issues Log'!$B$6:$L$42,ACP3,5)</f>
        <v>0</v>
      </c>
      <c r="ACQ2" s="453" t="n">
        <f aca="false">INDEX('3.2 Critical Issues Log'!$B$6:$L$42,ACQ3,7)</f>
        <v>0</v>
      </c>
      <c r="ACR2" s="453" t="n">
        <f aca="false">INDEX('3.2 Critical Issues Log'!$B$6:$L$42,ACR3,8)</f>
        <v>0</v>
      </c>
      <c r="ACS2" s="453" t="n">
        <f aca="false">INDEX('3.2 Critical Issues Log'!$B$6:$L$42,ACS3,9)</f>
        <v>0</v>
      </c>
      <c r="ACT2" s="453" t="n">
        <f aca="false">INDEX('3.2 Critical Issues Log'!$B$6:$L$42,ACT3,10)</f>
        <v>0</v>
      </c>
      <c r="ACU2" s="453" t="n">
        <f aca="false">INDEX('3.2 Critical Issues Log'!$B$6:$L$42,ACU3,11)</f>
        <v>0</v>
      </c>
      <c r="ACV2" s="453" t="str">
        <f aca="false" t="array" ref="ACV2:ACV2">LEFT(INDEX('3.2 Critical Issues Log'!$B$6:$L$42,ACV3,1),19)</f>
        <v/>
      </c>
      <c r="ACW2" s="453" t="n">
        <f aca="false">INDEX('3.2 Critical Issues Log'!$B$6:$L$42,ACW3,5)</f>
        <v>0</v>
      </c>
      <c r="ACX2" s="453" t="n">
        <f aca="false">INDEX('3.2 Critical Issues Log'!$B$6:$L$42,ACX3,7)</f>
        <v>0</v>
      </c>
      <c r="ACY2" s="453" t="n">
        <f aca="false">INDEX('3.2 Critical Issues Log'!$B$6:$L$42,ACY3,8)</f>
        <v>0</v>
      </c>
      <c r="ACZ2" s="453" t="n">
        <f aca="false">INDEX('3.2 Critical Issues Log'!$B$6:$L$42,ACZ3,9)</f>
        <v>0</v>
      </c>
      <c r="ADA2" s="453" t="n">
        <f aca="false">INDEX('3.2 Critical Issues Log'!$B$6:$L$42,ADA3,10)</f>
        <v>0</v>
      </c>
      <c r="ADB2" s="453" t="n">
        <f aca="false">INDEX('3.2 Critical Issues Log'!$B$6:$L$42,ADB3,11)</f>
        <v>0</v>
      </c>
      <c r="ADC2" s="453" t="str">
        <f aca="false" t="array" ref="ADC2:ADC2">LEFT(INDEX('3.2 Critical Issues Log'!$B$6:$L$42,ADC3,1),19)</f>
        <v/>
      </c>
      <c r="ADD2" s="453" t="n">
        <f aca="false">INDEX('3.2 Critical Issues Log'!$B$6:$L$42,ADD3,5)</f>
        <v>0</v>
      </c>
      <c r="ADE2" s="453" t="n">
        <f aca="false">INDEX('3.2 Critical Issues Log'!$B$6:$L$42,ADE3,7)</f>
        <v>0</v>
      </c>
      <c r="ADF2" s="453" t="n">
        <f aca="false">INDEX('3.2 Critical Issues Log'!$B$6:$L$42,ADF3,8)</f>
        <v>0</v>
      </c>
      <c r="ADG2" s="453" t="n">
        <f aca="false">INDEX('3.2 Critical Issues Log'!$B$6:$L$42,ADG3,9)</f>
        <v>0</v>
      </c>
      <c r="ADH2" s="453" t="n">
        <f aca="false">INDEX('3.2 Critical Issues Log'!$B$6:$L$42,ADH3,10)</f>
        <v>0</v>
      </c>
      <c r="ADI2" s="453" t="n">
        <f aca="false">INDEX('3.2 Critical Issues Log'!$B$6:$L$42,ADI3,11)</f>
        <v>0</v>
      </c>
      <c r="ADJ2" s="453" t="str">
        <f aca="false" t="array" ref="ADJ2:ADJ2">LEFT(INDEX('3.2 Critical Issues Log'!$B$6:$L$42,ADJ3,1),19)</f>
        <v/>
      </c>
      <c r="ADK2" s="453" t="n">
        <f aca="false">INDEX('3.2 Critical Issues Log'!$B$6:$L$42,ADK3,5)</f>
        <v>0</v>
      </c>
      <c r="ADL2" s="453" t="n">
        <f aca="false">INDEX('3.2 Critical Issues Log'!$B$6:$L$42,ADL3,7)</f>
        <v>0</v>
      </c>
      <c r="ADM2" s="453" t="n">
        <f aca="false">INDEX('3.2 Critical Issues Log'!$B$6:$L$42,ADM3,8)</f>
        <v>0</v>
      </c>
      <c r="ADN2" s="453" t="n">
        <f aca="false">INDEX('3.2 Critical Issues Log'!$B$6:$L$42,ADN3,9)</f>
        <v>0</v>
      </c>
      <c r="ADO2" s="453" t="n">
        <f aca="false">INDEX('3.2 Critical Issues Log'!$B$6:$L$42,ADO3,10)</f>
        <v>0</v>
      </c>
      <c r="ADP2" s="453" t="n">
        <f aca="false">INDEX('3.2 Critical Issues Log'!$B$6:$L$42,ADP3,11)</f>
        <v>0</v>
      </c>
      <c r="ADQ2" s="453" t="str">
        <f aca="false" t="array" ref="ADQ2:ADQ2">LEFT(INDEX('3.2 Critical Issues Log'!$B$6:$L$42,ADQ3,1),19)</f>
        <v/>
      </c>
      <c r="ADR2" s="453" t="n">
        <f aca="false">INDEX('3.2 Critical Issues Log'!$B$6:$L$42,ADR3,5)</f>
        <v>0</v>
      </c>
      <c r="ADS2" s="453" t="n">
        <f aca="false">INDEX('3.2 Critical Issues Log'!$B$6:$L$42,ADS3,7)</f>
        <v>0</v>
      </c>
      <c r="ADT2" s="453" t="n">
        <f aca="false">INDEX('3.2 Critical Issues Log'!$B$6:$L$42,ADT3,8)</f>
        <v>0</v>
      </c>
      <c r="ADU2" s="453" t="n">
        <f aca="false">INDEX('3.2 Critical Issues Log'!$B$6:$L$42,ADU3,9)</f>
        <v>0</v>
      </c>
      <c r="ADV2" s="453" t="n">
        <f aca="false">INDEX('3.2 Critical Issues Log'!$B$6:$L$42,ADV3,10)</f>
        <v>0</v>
      </c>
      <c r="ADW2" s="453" t="n">
        <f aca="false">INDEX('3.2 Critical Issues Log'!$B$6:$L$42,ADW3,11)</f>
        <v>0</v>
      </c>
      <c r="ADX2" s="453" t="str">
        <f aca="false" t="array" ref="ADX2:ADX2">LEFT(INDEX('3.2 Critical Issues Log'!$B$6:$L$42,ADX3,1),19)</f>
        <v/>
      </c>
      <c r="ADY2" s="453" t="n">
        <f aca="false">INDEX('3.2 Critical Issues Log'!$B$6:$L$42,ADY3,5)</f>
        <v>0</v>
      </c>
      <c r="ADZ2" s="453" t="n">
        <f aca="false">INDEX('3.2 Critical Issues Log'!$B$6:$L$42,ADZ3,7)</f>
        <v>0</v>
      </c>
      <c r="AEA2" s="453" t="n">
        <f aca="false">INDEX('3.2 Critical Issues Log'!$B$6:$L$42,AEA3,8)</f>
        <v>0</v>
      </c>
      <c r="AEB2" s="453" t="n">
        <f aca="false">INDEX('3.2 Critical Issues Log'!$B$6:$L$42,AEB3,9)</f>
        <v>0</v>
      </c>
      <c r="AEC2" s="453" t="n">
        <f aca="false">INDEX('3.2 Critical Issues Log'!$B$6:$L$42,AEC3,10)</f>
        <v>0</v>
      </c>
      <c r="AED2" s="453" t="n">
        <f aca="false">INDEX('3.2 Critical Issues Log'!$B$6:$L$42,AED3,11)</f>
        <v>0</v>
      </c>
      <c r="AEE2" s="453" t="str">
        <f aca="false" t="array" ref="AEE2:AEE2">LEFT(INDEX('3.2 Critical Issues Log'!$B$6:$L$42,AEE3,1),19)</f>
        <v/>
      </c>
      <c r="AEF2" s="453" t="n">
        <f aca="false">INDEX('3.2 Critical Issues Log'!$B$6:$L$42,AEF3,5)</f>
        <v>0</v>
      </c>
      <c r="AEG2" s="453" t="n">
        <f aca="false">INDEX('3.2 Critical Issues Log'!$B$6:$L$42,AEG3,7)</f>
        <v>0</v>
      </c>
      <c r="AEH2" s="453" t="n">
        <f aca="false">INDEX('3.2 Critical Issues Log'!$B$6:$L$42,AEH3,8)</f>
        <v>0</v>
      </c>
      <c r="AEI2" s="453" t="n">
        <f aca="false">INDEX('3.2 Critical Issues Log'!$B$6:$L$42,AEI3,9)</f>
        <v>0</v>
      </c>
      <c r="AEJ2" s="453" t="n">
        <f aca="false">INDEX('3.2 Critical Issues Log'!$B$6:$L$42,AEJ3,10)</f>
        <v>0</v>
      </c>
      <c r="AEK2" s="453" t="n">
        <f aca="false">INDEX('3.2 Critical Issues Log'!$B$6:$L$42,AEK3,11)</f>
        <v>0</v>
      </c>
      <c r="AEL2" s="453" t="str">
        <f aca="false" t="array" ref="AEL2:AEL2">LEFT(INDEX('3.2 Critical Issues Log'!$B$6:$L$42,AEL3,1),19)</f>
        <v/>
      </c>
      <c r="AEM2" s="453" t="n">
        <f aca="false">INDEX('3.2 Critical Issues Log'!$B$6:$L$42,AEM3,5)</f>
        <v>0</v>
      </c>
      <c r="AEN2" s="453" t="n">
        <f aca="false">INDEX('3.2 Critical Issues Log'!$B$6:$L$42,AEN3,7)</f>
        <v>0</v>
      </c>
      <c r="AEO2" s="453" t="n">
        <f aca="false">INDEX('3.2 Critical Issues Log'!$B$6:$L$42,AEO3,8)</f>
        <v>0</v>
      </c>
      <c r="AEP2" s="453" t="n">
        <f aca="false">INDEX('3.2 Critical Issues Log'!$B$6:$L$42,AEP3,9)</f>
        <v>0</v>
      </c>
      <c r="AEQ2" s="453" t="n">
        <f aca="false">INDEX('3.2 Critical Issues Log'!$B$6:$L$42,AEQ3,10)</f>
        <v>0</v>
      </c>
      <c r="AER2" s="453" t="n">
        <f aca="false">INDEX('3.2 Critical Issues Log'!$B$6:$L$42,AER3,11)</f>
        <v>0</v>
      </c>
      <c r="AES2" s="453" t="str">
        <f aca="false" t="array" ref="AES2:AES2">LEFT(INDEX('3.2 Critical Issues Log'!$B$6:$L$42,AES3,1),19)</f>
        <v/>
      </c>
      <c r="AET2" s="453" t="n">
        <f aca="false">INDEX('3.2 Critical Issues Log'!$B$6:$L$42,AET3,5)</f>
        <v>0</v>
      </c>
      <c r="AEU2" s="453" t="n">
        <f aca="false">INDEX('3.2 Critical Issues Log'!$B$6:$L$42,AEU3,7)</f>
        <v>0</v>
      </c>
      <c r="AEV2" s="453" t="n">
        <f aca="false">INDEX('3.2 Critical Issues Log'!$B$6:$L$42,AEV3,8)</f>
        <v>0</v>
      </c>
      <c r="AEW2" s="453" t="n">
        <f aca="false">INDEX('3.2 Critical Issues Log'!$B$6:$L$42,AEW3,9)</f>
        <v>0</v>
      </c>
      <c r="AEX2" s="453" t="n">
        <f aca="false">INDEX('3.2 Critical Issues Log'!$B$6:$L$42,AEX3,10)</f>
        <v>0</v>
      </c>
      <c r="AEY2" s="453" t="n">
        <f aca="false">INDEX('3.2 Critical Issues Log'!$B$6:$L$42,AEY3,11)</f>
        <v>0</v>
      </c>
      <c r="AEZ2" s="453" t="str">
        <f aca="false" t="array" ref="AEZ2:AEZ2">LEFT(INDEX('3.2 Critical Issues Log'!$B$6:$L$42,AEZ3,1),19)</f>
        <v/>
      </c>
      <c r="AFA2" s="453" t="n">
        <f aca="false">INDEX('3.2 Critical Issues Log'!$B$6:$L$42,AFA3,5)</f>
        <v>0</v>
      </c>
      <c r="AFB2" s="453" t="n">
        <f aca="false">INDEX('3.2 Critical Issues Log'!$B$6:$L$42,AFB3,7)</f>
        <v>0</v>
      </c>
      <c r="AFC2" s="453" t="n">
        <f aca="false">INDEX('3.2 Critical Issues Log'!$B$6:$L$42,AFC3,8)</f>
        <v>0</v>
      </c>
      <c r="AFD2" s="453" t="n">
        <f aca="false">INDEX('3.2 Critical Issues Log'!$B$6:$L$42,AFD3,9)</f>
        <v>0</v>
      </c>
      <c r="AFE2" s="453" t="n">
        <f aca="false">INDEX('3.2 Critical Issues Log'!$B$6:$L$42,AFE3,10)</f>
        <v>0</v>
      </c>
      <c r="AFF2" s="453" t="n">
        <f aca="false">INDEX('3.2 Critical Issues Log'!$B$6:$L$42,AFF3,11)</f>
        <v>0</v>
      </c>
      <c r="AFG2" s="453" t="str">
        <f aca="false" t="array" ref="AFG2:AFG2">LEFT(INDEX('3.2 Critical Issues Log'!$B$6:$L$42,AFG3,1),19)</f>
        <v/>
      </c>
      <c r="AFH2" s="453" t="n">
        <f aca="false">INDEX('3.2 Critical Issues Log'!$B$6:$L$42,AFH3,5)</f>
        <v>0</v>
      </c>
      <c r="AFI2" s="453" t="n">
        <f aca="false">INDEX('3.2 Critical Issues Log'!$B$6:$L$42,AFI3,7)</f>
        <v>0</v>
      </c>
      <c r="AFJ2" s="453" t="n">
        <f aca="false">INDEX('3.2 Critical Issues Log'!$B$6:$L$42,AFJ3,8)</f>
        <v>0</v>
      </c>
      <c r="AFK2" s="453" t="n">
        <f aca="false">INDEX('3.2 Critical Issues Log'!$B$6:$L$42,AFK3,9)</f>
        <v>0</v>
      </c>
      <c r="AFL2" s="453" t="n">
        <f aca="false">INDEX('3.2 Critical Issues Log'!$B$6:$L$42,AFL3,10)</f>
        <v>0</v>
      </c>
      <c r="AFM2" s="453" t="n">
        <f aca="false">INDEX('3.2 Critical Issues Log'!$B$6:$L$42,AFM3,11)</f>
        <v>0</v>
      </c>
      <c r="AFN2" s="453" t="str">
        <f aca="false" t="array" ref="AFN2:AFN2">LEFT(INDEX('3.2 Critical Issues Log'!$B$6:$L$42,AFN3,1),19)</f>
        <v/>
      </c>
      <c r="AFO2" s="453" t="n">
        <f aca="false">INDEX('3.2 Critical Issues Log'!$B$6:$L$42,AFO3,5)</f>
        <v>0</v>
      </c>
      <c r="AFP2" s="453" t="n">
        <f aca="false">INDEX('3.2 Critical Issues Log'!$B$6:$L$42,AFP3,7)</f>
        <v>0</v>
      </c>
      <c r="AFQ2" s="453" t="n">
        <f aca="false">INDEX('3.2 Critical Issues Log'!$B$6:$L$42,AFQ3,8)</f>
        <v>0</v>
      </c>
      <c r="AFR2" s="453" t="n">
        <f aca="false">INDEX('3.2 Critical Issues Log'!$B$6:$L$42,AFR3,9)</f>
        <v>0</v>
      </c>
      <c r="AFS2" s="453" t="n">
        <f aca="false">INDEX('3.2 Critical Issues Log'!$B$6:$L$42,AFS3,10)</f>
        <v>0</v>
      </c>
      <c r="AFT2" s="453" t="n">
        <f aca="false">INDEX('3.2 Critical Issues Log'!$B$6:$L$42,AFT3,11)</f>
        <v>0</v>
      </c>
      <c r="AFU2" s="453" t="str">
        <f aca="false" t="array" ref="AFU2:AFU2">LEFT(INDEX('3.2 Critical Issues Log'!$B$6:$L$42,AFU3,1),19)</f>
        <v/>
      </c>
      <c r="AFV2" s="453" t="n">
        <f aca="false">INDEX('3.2 Critical Issues Log'!$B$6:$L$42,AFV3,5)</f>
        <v>0</v>
      </c>
      <c r="AFW2" s="453" t="n">
        <f aca="false">INDEX('3.2 Critical Issues Log'!$B$6:$L$42,AFW3,7)</f>
        <v>0</v>
      </c>
      <c r="AFX2" s="453" t="n">
        <f aca="false">INDEX('3.2 Critical Issues Log'!$B$6:$L$42,AFX3,8)</f>
        <v>0</v>
      </c>
      <c r="AFY2" s="453" t="n">
        <f aca="false">INDEX('3.2 Critical Issues Log'!$B$6:$L$42,AFY3,9)</f>
        <v>0</v>
      </c>
      <c r="AFZ2" s="453" t="n">
        <f aca="false">INDEX('3.2 Critical Issues Log'!$B$6:$L$42,AFZ3,10)</f>
        <v>0</v>
      </c>
      <c r="AGA2" s="453" t="n">
        <f aca="false">INDEX('3.2 Critical Issues Log'!$B$6:$L$42,AGA3,11)</f>
        <v>0</v>
      </c>
      <c r="AGB2" s="453" t="str">
        <f aca="false" t="array" ref="AGB2:AGB2">LEFT(INDEX('3.2 Critical Issues Log'!$B$6:$L$42,AGB3,1),19)</f>
        <v/>
      </c>
      <c r="AGC2" s="453" t="n">
        <f aca="false">INDEX('3.2 Critical Issues Log'!$B$6:$L$42,AGC3,5)</f>
        <v>0</v>
      </c>
      <c r="AGD2" s="453" t="n">
        <f aca="false">INDEX('3.2 Critical Issues Log'!$B$6:$L$42,AGD3,7)</f>
        <v>0</v>
      </c>
      <c r="AGE2" s="453" t="n">
        <f aca="false">INDEX('3.2 Critical Issues Log'!$B$6:$L$42,AGE3,8)</f>
        <v>0</v>
      </c>
      <c r="AGF2" s="453" t="n">
        <f aca="false">INDEX('3.2 Critical Issues Log'!$B$6:$L$42,AGF3,9)</f>
        <v>0</v>
      </c>
      <c r="AGG2" s="453" t="n">
        <f aca="false">INDEX('3.2 Critical Issues Log'!$B$6:$L$42,AGG3,10)</f>
        <v>0</v>
      </c>
      <c r="AGH2" s="453" t="n">
        <f aca="false">INDEX('3.2 Critical Issues Log'!$B$6:$L$42,AGH3,11)</f>
        <v>0</v>
      </c>
      <c r="AGI2" s="453" t="str">
        <f aca="false" t="array" ref="AGI2:AGI2">LEFT(INDEX('3.2 Critical Issues Log'!$B$6:$L$42,AGI3,1),19)</f>
        <v/>
      </c>
      <c r="AGJ2" s="453" t="n">
        <f aca="false">INDEX('3.2 Critical Issues Log'!$B$6:$L$42,AGJ3,5)</f>
        <v>0</v>
      </c>
      <c r="AGK2" s="453" t="n">
        <f aca="false">INDEX('3.2 Critical Issues Log'!$B$6:$L$42,AGK3,7)</f>
        <v>0</v>
      </c>
      <c r="AGL2" s="453" t="n">
        <f aca="false">INDEX('3.2 Critical Issues Log'!$B$6:$L$42,AGL3,8)</f>
        <v>0</v>
      </c>
      <c r="AGM2" s="453" t="n">
        <f aca="false">INDEX('3.2 Critical Issues Log'!$B$6:$L$42,AGM3,9)</f>
        <v>0</v>
      </c>
      <c r="AGN2" s="453" t="n">
        <f aca="false">INDEX('3.2 Critical Issues Log'!$B$6:$L$42,AGN3,10)</f>
        <v>0</v>
      </c>
      <c r="AGO2" s="453" t="n">
        <f aca="false">INDEX('3.2 Critical Issues Log'!$B$6:$L$42,AGO3,11)</f>
        <v>0</v>
      </c>
      <c r="AGP2" s="453" t="str">
        <f aca="false" t="array" ref="AGP2:AGP2">LEFT(INDEX('3.2 Critical Issues Log'!$B$6:$L$42,AGP3,1),19)</f>
        <v/>
      </c>
      <c r="AGQ2" s="453" t="n">
        <f aca="false">INDEX('3.2 Critical Issues Log'!$B$6:$L$42,AGQ3,5)</f>
        <v>0</v>
      </c>
      <c r="AGR2" s="453" t="n">
        <f aca="false">INDEX('3.2 Critical Issues Log'!$B$6:$L$42,AGR3,7)</f>
        <v>0</v>
      </c>
      <c r="AGS2" s="453" t="n">
        <f aca="false">INDEX('3.2 Critical Issues Log'!$B$6:$L$42,AGS3,8)</f>
        <v>0</v>
      </c>
      <c r="AGT2" s="453" t="n">
        <f aca="false">INDEX('3.2 Critical Issues Log'!$B$6:$L$42,AGT3,9)</f>
        <v>0</v>
      </c>
      <c r="AGU2" s="453" t="n">
        <f aca="false">INDEX('3.2 Critical Issues Log'!$B$6:$L$42,AGU3,10)</f>
        <v>0</v>
      </c>
      <c r="AGV2" s="453" t="n">
        <f aca="false">INDEX('3.2 Critical Issues Log'!$B$6:$L$42,AGV3,11)</f>
        <v>0</v>
      </c>
      <c r="AGW2" s="453" t="str">
        <f aca="false" t="array" ref="AGW2:AGW2">LEFT(INDEX('3.2 Critical Issues Log'!$B$6:$L$42,AGW3,1),19)</f>
        <v/>
      </c>
      <c r="AGX2" s="453" t="n">
        <f aca="false">INDEX('3.2 Critical Issues Log'!$B$6:$L$42,AGX3,5)</f>
        <v>0</v>
      </c>
      <c r="AGY2" s="453" t="n">
        <f aca="false">INDEX('3.2 Critical Issues Log'!$B$6:$L$42,AGY3,7)</f>
        <v>0</v>
      </c>
      <c r="AGZ2" s="453" t="n">
        <f aca="false">INDEX('3.2 Critical Issues Log'!$B$6:$L$42,AGZ3,8)</f>
        <v>0</v>
      </c>
      <c r="AHA2" s="453" t="n">
        <f aca="false">INDEX('3.2 Critical Issues Log'!$B$6:$L$42,AHA3,9)</f>
        <v>0</v>
      </c>
      <c r="AHB2" s="453" t="n">
        <f aca="false">INDEX('3.2 Critical Issues Log'!$B$6:$L$42,AHB3,10)</f>
        <v>0</v>
      </c>
      <c r="AHC2" s="453" t="n">
        <f aca="false">INDEX('3.2 Critical Issues Log'!$B$6:$L$42,AHC3,11)</f>
        <v>0</v>
      </c>
      <c r="AHD2" s="453" t="str">
        <f aca="false" t="array" ref="AHD2:AHD2">LEFT(INDEX('3.2 Critical Issues Log'!$B$6:$L$42,AHD3,1),19)</f>
        <v/>
      </c>
      <c r="AHE2" s="453" t="n">
        <f aca="false">INDEX('3.2 Critical Issues Log'!$B$6:$L$42,AHE3,5)</f>
        <v>0</v>
      </c>
      <c r="AHF2" s="453" t="n">
        <f aca="false">INDEX('3.2 Critical Issues Log'!$B$6:$L$42,AHF3,7)</f>
        <v>0</v>
      </c>
      <c r="AHG2" s="453" t="n">
        <f aca="false">INDEX('3.2 Critical Issues Log'!$B$6:$L$42,AHG3,8)</f>
        <v>0</v>
      </c>
      <c r="AHH2" s="453" t="n">
        <f aca="false">INDEX('3.2 Critical Issues Log'!$B$6:$L$42,AHH3,9)</f>
        <v>0</v>
      </c>
      <c r="AHI2" s="453" t="n">
        <f aca="false">INDEX('3.2 Critical Issues Log'!$B$6:$L$42,AHI3,10)</f>
        <v>0</v>
      </c>
      <c r="AHJ2" s="453" t="n">
        <f aca="false">INDEX('3.2 Critical Issues Log'!$B$6:$L$42,AHJ3,11)</f>
        <v>0</v>
      </c>
      <c r="AHK2" s="453" t="str">
        <f aca="false" t="array" ref="AHK2:AHK2">LEFT(INDEX('3.2 Critical Issues Log'!$B$6:$L$42,AHK3,1),19)</f>
        <v/>
      </c>
      <c r="AHL2" s="453" t="n">
        <f aca="false">INDEX('3.2 Critical Issues Log'!$B$6:$L$42,AHL3,5)</f>
        <v>0</v>
      </c>
      <c r="AHM2" s="453" t="n">
        <f aca="false">INDEX('3.2 Critical Issues Log'!$B$6:$L$42,AHM3,7)</f>
        <v>0</v>
      </c>
      <c r="AHN2" s="453" t="n">
        <f aca="false">INDEX('3.2 Critical Issues Log'!$B$6:$L$42,AHN3,8)</f>
        <v>0</v>
      </c>
      <c r="AHO2" s="453" t="n">
        <f aca="false">INDEX('3.2 Critical Issues Log'!$B$6:$L$42,AHO3,9)</f>
        <v>0</v>
      </c>
      <c r="AHP2" s="453" t="n">
        <f aca="false">INDEX('3.2 Critical Issues Log'!$B$6:$L$42,AHP3,10)</f>
        <v>0</v>
      </c>
      <c r="AHQ2" s="453" t="n">
        <f aca="false">INDEX('3.2 Critical Issues Log'!$B$6:$L$42,AHQ3,11)</f>
        <v>0</v>
      </c>
      <c r="AHR2" s="453" t="str">
        <f aca="false" t="array" ref="AHR2:AHR2">LEFT(INDEX('3.2 Critical Issues Log'!$B$6:$L$42,AHR3,1),19)</f>
        <v/>
      </c>
      <c r="AHS2" s="453" t="n">
        <f aca="false">INDEX('3.2 Critical Issues Log'!$B$6:$L$42,AHS3,5)</f>
        <v>0</v>
      </c>
      <c r="AHT2" s="453" t="n">
        <f aca="false">INDEX('3.2 Critical Issues Log'!$B$6:$L$42,AHT3,7)</f>
        <v>0</v>
      </c>
      <c r="AHU2" s="453" t="n">
        <f aca="false">INDEX('3.2 Critical Issues Log'!$B$6:$L$42,AHU3,8)</f>
        <v>0</v>
      </c>
      <c r="AHV2" s="453" t="n">
        <f aca="false">INDEX('3.2 Critical Issues Log'!$B$6:$L$42,AHV3,9)</f>
        <v>0</v>
      </c>
      <c r="AHW2" s="453" t="n">
        <f aca="false">INDEX('3.2 Critical Issues Log'!$B$6:$L$42,AHW3,10)</f>
        <v>0</v>
      </c>
      <c r="AHX2" s="453" t="n">
        <f aca="false">INDEX('3.2 Critical Issues Log'!$B$6:$L$42,AHX3,11)</f>
        <v>0</v>
      </c>
      <c r="AHY2" s="460"/>
      <c r="AHZ2" s="460"/>
      <c r="AIA2" s="460"/>
      <c r="AIB2" s="460"/>
      <c r="AIC2" s="460"/>
      <c r="AID2" s="460"/>
      <c r="AIE2" s="460"/>
      <c r="AIF2" s="460"/>
      <c r="AIG2" s="460"/>
      <c r="AIH2" s="460"/>
      <c r="AII2" s="460"/>
      <c r="AIJ2" s="460"/>
      <c r="AIK2" s="460"/>
      <c r="AIL2" s="460"/>
      <c r="AIM2" s="460"/>
      <c r="AIN2" s="460"/>
      <c r="AIO2" s="460"/>
      <c r="AIP2" s="460"/>
      <c r="AIQ2" s="460"/>
      <c r="AIR2" s="460"/>
      <c r="AIS2" s="460"/>
      <c r="AIT2" s="460"/>
      <c r="AIU2" s="460"/>
      <c r="AIV2" s="460"/>
      <c r="AIW2" s="460"/>
      <c r="AIX2" s="460"/>
      <c r="AIY2" s="460"/>
      <c r="AIZ2" s="460"/>
      <c r="AJA2" s="460"/>
      <c r="AJB2" s="460"/>
    </row>
    <row r="3" customFormat="false" ht="15" hidden="false" customHeight="false" outlineLevel="0" collapsed="false">
      <c r="PC3" s="0" t="n">
        <v>3</v>
      </c>
      <c r="PD3" s="0" t="n">
        <f aca="false">PC3</f>
        <v>3</v>
      </c>
      <c r="PE3" s="0" t="n">
        <f aca="false">PD3</f>
        <v>3</v>
      </c>
      <c r="PF3" s="0" t="n">
        <f aca="false">PE3</f>
        <v>3</v>
      </c>
      <c r="PG3" s="0" t="n">
        <f aca="false">PF3</f>
        <v>3</v>
      </c>
      <c r="PH3" s="0" t="n">
        <f aca="false">PG3</f>
        <v>3</v>
      </c>
      <c r="PI3" s="0" t="n">
        <f aca="false">PH3</f>
        <v>3</v>
      </c>
      <c r="PJ3" s="0" t="n">
        <f aca="false">PC3+1</f>
        <v>4</v>
      </c>
      <c r="PK3" s="0" t="n">
        <f aca="false">PD3+1</f>
        <v>4</v>
      </c>
      <c r="PL3" s="0" t="n">
        <f aca="false">PE3+1</f>
        <v>4</v>
      </c>
      <c r="PM3" s="0" t="n">
        <f aca="false">PF3+1</f>
        <v>4</v>
      </c>
      <c r="PN3" s="0" t="n">
        <f aca="false">PG3+1</f>
        <v>4</v>
      </c>
      <c r="PO3" s="0" t="n">
        <f aca="false">PH3+1</f>
        <v>4</v>
      </c>
      <c r="PP3" s="0" t="n">
        <f aca="false">PI3+1</f>
        <v>4</v>
      </c>
      <c r="PQ3" s="0" t="n">
        <f aca="false">PJ3+1</f>
        <v>5</v>
      </c>
      <c r="PR3" s="0" t="n">
        <f aca="false">PK3+1</f>
        <v>5</v>
      </c>
      <c r="PS3" s="0" t="n">
        <f aca="false">PL3+1</f>
        <v>5</v>
      </c>
      <c r="PT3" s="0" t="n">
        <f aca="false">PM3+1</f>
        <v>5</v>
      </c>
      <c r="PU3" s="0" t="n">
        <f aca="false">PN3+1</f>
        <v>5</v>
      </c>
      <c r="PV3" s="0" t="n">
        <f aca="false">PO3+1</f>
        <v>5</v>
      </c>
      <c r="PW3" s="0" t="n">
        <f aca="false">PP3+1</f>
        <v>5</v>
      </c>
      <c r="PX3" s="0" t="n">
        <f aca="false">PQ3+1</f>
        <v>6</v>
      </c>
      <c r="PY3" s="0" t="n">
        <f aca="false">PR3+1</f>
        <v>6</v>
      </c>
      <c r="PZ3" s="0" t="n">
        <f aca="false">PS3+1</f>
        <v>6</v>
      </c>
      <c r="QA3" s="0" t="n">
        <f aca="false">PT3+1</f>
        <v>6</v>
      </c>
      <c r="QB3" s="0" t="n">
        <f aca="false">PU3+1</f>
        <v>6</v>
      </c>
      <c r="QC3" s="0" t="n">
        <f aca="false">PV3+1</f>
        <v>6</v>
      </c>
      <c r="QD3" s="0" t="n">
        <f aca="false">PW3+1</f>
        <v>6</v>
      </c>
      <c r="QE3" s="0" t="n">
        <f aca="false">PX3+1</f>
        <v>7</v>
      </c>
      <c r="QF3" s="0" t="n">
        <f aca="false">PY3+1</f>
        <v>7</v>
      </c>
      <c r="QG3" s="0" t="n">
        <f aca="false">PZ3+1</f>
        <v>7</v>
      </c>
      <c r="QH3" s="0" t="n">
        <f aca="false">QA3+1</f>
        <v>7</v>
      </c>
      <c r="QI3" s="0" t="n">
        <f aca="false">QB3+1</f>
        <v>7</v>
      </c>
      <c r="QJ3" s="0" t="n">
        <f aca="false">QC3+1</f>
        <v>7</v>
      </c>
      <c r="QK3" s="0" t="n">
        <f aca="false">QD3+1</f>
        <v>7</v>
      </c>
      <c r="QL3" s="0" t="n">
        <f aca="false">QE3+1</f>
        <v>8</v>
      </c>
      <c r="QM3" s="0" t="n">
        <f aca="false">QF3+1</f>
        <v>8</v>
      </c>
      <c r="QN3" s="0" t="n">
        <f aca="false">QG3+1</f>
        <v>8</v>
      </c>
      <c r="QO3" s="0" t="n">
        <f aca="false">QH3+1</f>
        <v>8</v>
      </c>
      <c r="QP3" s="0" t="n">
        <f aca="false">QI3+1</f>
        <v>8</v>
      </c>
      <c r="QQ3" s="0" t="n">
        <f aca="false">QJ3+1</f>
        <v>8</v>
      </c>
      <c r="QR3" s="0" t="n">
        <f aca="false">QK3+1</f>
        <v>8</v>
      </c>
      <c r="QS3" s="0" t="n">
        <f aca="false">QL3+1</f>
        <v>9</v>
      </c>
      <c r="QT3" s="0" t="n">
        <f aca="false">QM3+1</f>
        <v>9</v>
      </c>
      <c r="QU3" s="0" t="n">
        <f aca="false">QN3+1</f>
        <v>9</v>
      </c>
      <c r="QV3" s="0" t="n">
        <f aca="false">QO3+1</f>
        <v>9</v>
      </c>
      <c r="QW3" s="0" t="n">
        <f aca="false">QP3+1</f>
        <v>9</v>
      </c>
      <c r="QX3" s="0" t="n">
        <f aca="false">QQ3+1</f>
        <v>9</v>
      </c>
      <c r="QY3" s="0" t="n">
        <f aca="false">QR3+1</f>
        <v>9</v>
      </c>
      <c r="QZ3" s="0" t="n">
        <f aca="false">QS3+1</f>
        <v>10</v>
      </c>
      <c r="RA3" s="0" t="n">
        <f aca="false">QT3+1</f>
        <v>10</v>
      </c>
      <c r="RB3" s="0" t="n">
        <f aca="false">QU3+1</f>
        <v>10</v>
      </c>
      <c r="RC3" s="0" t="n">
        <f aca="false">QV3+1</f>
        <v>10</v>
      </c>
      <c r="RD3" s="0" t="n">
        <f aca="false">QW3+1</f>
        <v>10</v>
      </c>
      <c r="RE3" s="0" t="n">
        <f aca="false">QX3+1</f>
        <v>10</v>
      </c>
      <c r="RF3" s="0" t="n">
        <f aca="false">QY3+1</f>
        <v>10</v>
      </c>
      <c r="RG3" s="0" t="n">
        <f aca="false">QZ3+1</f>
        <v>11</v>
      </c>
      <c r="RH3" s="0" t="n">
        <f aca="false">RA3+1</f>
        <v>11</v>
      </c>
      <c r="RI3" s="0" t="n">
        <f aca="false">RB3+1</f>
        <v>11</v>
      </c>
      <c r="RJ3" s="0" t="n">
        <f aca="false">RC3+1</f>
        <v>11</v>
      </c>
      <c r="RK3" s="0" t="n">
        <f aca="false">RD3+1</f>
        <v>11</v>
      </c>
      <c r="RL3" s="0" t="n">
        <f aca="false">RE3+1</f>
        <v>11</v>
      </c>
      <c r="RM3" s="0" t="n">
        <f aca="false">RF3+1</f>
        <v>11</v>
      </c>
      <c r="RN3" s="0" t="n">
        <f aca="false">RG3+1</f>
        <v>12</v>
      </c>
      <c r="RO3" s="0" t="n">
        <f aca="false">RH3+1</f>
        <v>12</v>
      </c>
      <c r="RP3" s="0" t="n">
        <f aca="false">RI3+1</f>
        <v>12</v>
      </c>
      <c r="RQ3" s="0" t="n">
        <f aca="false">RJ3+1</f>
        <v>12</v>
      </c>
      <c r="RR3" s="0" t="n">
        <f aca="false">RK3+1</f>
        <v>12</v>
      </c>
      <c r="RS3" s="0" t="n">
        <f aca="false">RL3+1</f>
        <v>12</v>
      </c>
      <c r="RT3" s="0" t="n">
        <f aca="false">RM3+1</f>
        <v>12</v>
      </c>
      <c r="RU3" s="0" t="n">
        <f aca="false">RN3+1</f>
        <v>13</v>
      </c>
      <c r="RV3" s="0" t="n">
        <f aca="false">RO3+1</f>
        <v>13</v>
      </c>
      <c r="RW3" s="0" t="n">
        <f aca="false">RP3+1</f>
        <v>13</v>
      </c>
      <c r="RX3" s="0" t="n">
        <f aca="false">RQ3+1</f>
        <v>13</v>
      </c>
      <c r="RY3" s="0" t="n">
        <f aca="false">RR3+1</f>
        <v>13</v>
      </c>
      <c r="RZ3" s="0" t="n">
        <f aca="false">RS3+1</f>
        <v>13</v>
      </c>
      <c r="SA3" s="0" t="n">
        <f aca="false">RT3+1</f>
        <v>13</v>
      </c>
      <c r="SB3" s="0" t="n">
        <f aca="false">RU3+1</f>
        <v>14</v>
      </c>
      <c r="SC3" s="0" t="n">
        <f aca="false">RV3+1</f>
        <v>14</v>
      </c>
      <c r="SD3" s="0" t="n">
        <f aca="false">RW3+1</f>
        <v>14</v>
      </c>
      <c r="SE3" s="0" t="n">
        <f aca="false">RX3+1</f>
        <v>14</v>
      </c>
      <c r="SF3" s="0" t="n">
        <f aca="false">RY3+1</f>
        <v>14</v>
      </c>
      <c r="SG3" s="0" t="n">
        <f aca="false">RZ3+1</f>
        <v>14</v>
      </c>
      <c r="SH3" s="0" t="n">
        <f aca="false">SA3+1</f>
        <v>14</v>
      </c>
      <c r="SI3" s="0" t="n">
        <f aca="false">SB3+1</f>
        <v>15</v>
      </c>
      <c r="SJ3" s="0" t="n">
        <f aca="false">SC3+1</f>
        <v>15</v>
      </c>
      <c r="SK3" s="0" t="n">
        <f aca="false">SD3+1</f>
        <v>15</v>
      </c>
      <c r="SL3" s="0" t="n">
        <f aca="false">SE3+1</f>
        <v>15</v>
      </c>
      <c r="SM3" s="0" t="n">
        <f aca="false">SF3+1</f>
        <v>15</v>
      </c>
      <c r="SN3" s="0" t="n">
        <f aca="false">SG3+1</f>
        <v>15</v>
      </c>
      <c r="SO3" s="0" t="n">
        <f aca="false">SH3+1</f>
        <v>15</v>
      </c>
      <c r="SP3" s="0" t="n">
        <f aca="false">SI3+1</f>
        <v>16</v>
      </c>
      <c r="SQ3" s="0" t="n">
        <f aca="false">SJ3+1</f>
        <v>16</v>
      </c>
      <c r="SR3" s="0" t="n">
        <f aca="false">SK3+1</f>
        <v>16</v>
      </c>
      <c r="SS3" s="0" t="n">
        <f aca="false">SL3+1</f>
        <v>16</v>
      </c>
      <c r="ST3" s="0" t="n">
        <f aca="false">SM3+1</f>
        <v>16</v>
      </c>
      <c r="SU3" s="0" t="n">
        <f aca="false">SN3+1</f>
        <v>16</v>
      </c>
      <c r="SV3" s="0" t="n">
        <f aca="false">SO3+1</f>
        <v>16</v>
      </c>
      <c r="SW3" s="0" t="n">
        <f aca="false">SP3+1</f>
        <v>17</v>
      </c>
      <c r="SX3" s="0" t="n">
        <f aca="false">SQ3+1</f>
        <v>17</v>
      </c>
      <c r="SY3" s="0" t="n">
        <f aca="false">SR3+1</f>
        <v>17</v>
      </c>
      <c r="SZ3" s="0" t="n">
        <f aca="false">SS3+1</f>
        <v>17</v>
      </c>
      <c r="TA3" s="0" t="n">
        <f aca="false">ST3+1</f>
        <v>17</v>
      </c>
      <c r="TB3" s="0" t="n">
        <f aca="false">SU3+1</f>
        <v>17</v>
      </c>
      <c r="TC3" s="0" t="n">
        <f aca="false">SV3+1</f>
        <v>17</v>
      </c>
      <c r="TD3" s="0" t="n">
        <f aca="false">SW3+1</f>
        <v>18</v>
      </c>
      <c r="TE3" s="0" t="n">
        <f aca="false">SX3+1</f>
        <v>18</v>
      </c>
      <c r="TF3" s="0" t="n">
        <f aca="false">SY3+1</f>
        <v>18</v>
      </c>
      <c r="TG3" s="0" t="n">
        <f aca="false">SZ3+1</f>
        <v>18</v>
      </c>
      <c r="TH3" s="0" t="n">
        <f aca="false">TA3+1</f>
        <v>18</v>
      </c>
      <c r="TI3" s="0" t="n">
        <f aca="false">TB3+1</f>
        <v>18</v>
      </c>
      <c r="TJ3" s="0" t="n">
        <f aca="false">TC3+1</f>
        <v>18</v>
      </c>
      <c r="TK3" s="0" t="n">
        <f aca="false">TD3+1</f>
        <v>19</v>
      </c>
      <c r="TL3" s="0" t="n">
        <f aca="false">TE3+1</f>
        <v>19</v>
      </c>
      <c r="TM3" s="0" t="n">
        <f aca="false">TF3+1</f>
        <v>19</v>
      </c>
      <c r="TN3" s="0" t="n">
        <f aca="false">TG3+1</f>
        <v>19</v>
      </c>
      <c r="TO3" s="0" t="n">
        <f aca="false">TH3+1</f>
        <v>19</v>
      </c>
      <c r="TP3" s="0" t="n">
        <f aca="false">TI3+1</f>
        <v>19</v>
      </c>
      <c r="TQ3" s="0" t="n">
        <f aca="false">TJ3+1</f>
        <v>19</v>
      </c>
      <c r="TR3" s="0" t="n">
        <f aca="false">TK3+1</f>
        <v>20</v>
      </c>
      <c r="TS3" s="0" t="n">
        <f aca="false">TL3+1</f>
        <v>20</v>
      </c>
      <c r="TT3" s="0" t="n">
        <f aca="false">TM3+1</f>
        <v>20</v>
      </c>
      <c r="TU3" s="0" t="n">
        <f aca="false">TN3+1</f>
        <v>20</v>
      </c>
      <c r="TV3" s="0" t="n">
        <f aca="false">TO3+1</f>
        <v>20</v>
      </c>
      <c r="TW3" s="0" t="n">
        <f aca="false">TP3+1</f>
        <v>20</v>
      </c>
      <c r="TX3" s="0" t="n">
        <f aca="false">TQ3+1</f>
        <v>20</v>
      </c>
      <c r="TY3" s="0" t="n">
        <f aca="false">TR3+1</f>
        <v>21</v>
      </c>
      <c r="TZ3" s="0" t="n">
        <f aca="false">TS3+1</f>
        <v>21</v>
      </c>
      <c r="UA3" s="0" t="n">
        <f aca="false">TT3+1</f>
        <v>21</v>
      </c>
      <c r="UB3" s="0" t="n">
        <f aca="false">TU3+1</f>
        <v>21</v>
      </c>
      <c r="UC3" s="0" t="n">
        <f aca="false">TV3+1</f>
        <v>21</v>
      </c>
      <c r="UD3" s="0" t="n">
        <f aca="false">TW3+1</f>
        <v>21</v>
      </c>
      <c r="UE3" s="0" t="n">
        <f aca="false">TX3+1</f>
        <v>21</v>
      </c>
      <c r="UF3" s="0" t="n">
        <f aca="false">TY3+1</f>
        <v>22</v>
      </c>
      <c r="UG3" s="0" t="n">
        <f aca="false">TZ3+1</f>
        <v>22</v>
      </c>
      <c r="UH3" s="0" t="n">
        <f aca="false">UA3+1</f>
        <v>22</v>
      </c>
      <c r="UI3" s="0" t="n">
        <f aca="false">UB3+1</f>
        <v>22</v>
      </c>
      <c r="UJ3" s="0" t="n">
        <f aca="false">UC3+1</f>
        <v>22</v>
      </c>
      <c r="UK3" s="0" t="n">
        <f aca="false">UD3+1</f>
        <v>22</v>
      </c>
      <c r="UL3" s="0" t="n">
        <f aca="false">UE3+1</f>
        <v>22</v>
      </c>
      <c r="UM3" s="0" t="n">
        <f aca="false">UF3+1</f>
        <v>23</v>
      </c>
      <c r="UN3" s="0" t="n">
        <f aca="false">UG3+1</f>
        <v>23</v>
      </c>
      <c r="UO3" s="0" t="n">
        <f aca="false">UH3+1</f>
        <v>23</v>
      </c>
      <c r="UP3" s="0" t="n">
        <f aca="false">UI3+1</f>
        <v>23</v>
      </c>
      <c r="UQ3" s="0" t="n">
        <f aca="false">UJ3+1</f>
        <v>23</v>
      </c>
      <c r="UR3" s="0" t="n">
        <f aca="false">UK3+1</f>
        <v>23</v>
      </c>
      <c r="US3" s="0" t="n">
        <f aca="false">UL3+1</f>
        <v>23</v>
      </c>
      <c r="UT3" s="0" t="n">
        <f aca="false">UM3+1</f>
        <v>24</v>
      </c>
      <c r="UU3" s="0" t="n">
        <f aca="false">UN3+1</f>
        <v>24</v>
      </c>
      <c r="UV3" s="0" t="n">
        <f aca="false">UO3+1</f>
        <v>24</v>
      </c>
      <c r="UW3" s="0" t="n">
        <f aca="false">UP3+1</f>
        <v>24</v>
      </c>
      <c r="UX3" s="0" t="n">
        <f aca="false">UQ3+1</f>
        <v>24</v>
      </c>
      <c r="UY3" s="0" t="n">
        <f aca="false">UR3+1</f>
        <v>24</v>
      </c>
      <c r="UZ3" s="0" t="n">
        <f aca="false">US3+1</f>
        <v>24</v>
      </c>
      <c r="VA3" s="0" t="n">
        <f aca="false">UT3+1</f>
        <v>25</v>
      </c>
      <c r="VB3" s="0" t="n">
        <f aca="false">UU3+1</f>
        <v>25</v>
      </c>
      <c r="VC3" s="0" t="n">
        <f aca="false">UV3+1</f>
        <v>25</v>
      </c>
      <c r="VD3" s="0" t="n">
        <f aca="false">UW3+1</f>
        <v>25</v>
      </c>
      <c r="VE3" s="0" t="n">
        <f aca="false">UX3+1</f>
        <v>25</v>
      </c>
      <c r="VF3" s="0" t="n">
        <f aca="false">UY3+1</f>
        <v>25</v>
      </c>
      <c r="VG3" s="0" t="n">
        <f aca="false">UZ3+1</f>
        <v>25</v>
      </c>
      <c r="VH3" s="0" t="n">
        <f aca="false">VA3+1</f>
        <v>26</v>
      </c>
      <c r="VI3" s="0" t="n">
        <f aca="false">VB3+1</f>
        <v>26</v>
      </c>
      <c r="VJ3" s="0" t="n">
        <f aca="false">VC3+1</f>
        <v>26</v>
      </c>
      <c r="VK3" s="0" t="n">
        <f aca="false">VD3+1</f>
        <v>26</v>
      </c>
      <c r="VL3" s="0" t="n">
        <f aca="false">VE3+1</f>
        <v>26</v>
      </c>
      <c r="VM3" s="0" t="n">
        <f aca="false">VF3+1</f>
        <v>26</v>
      </c>
      <c r="VN3" s="0" t="n">
        <f aca="false">VG3+1</f>
        <v>26</v>
      </c>
      <c r="VO3" s="0" t="n">
        <f aca="false">VH3+1</f>
        <v>27</v>
      </c>
      <c r="VP3" s="0" t="n">
        <f aca="false">VI3+1</f>
        <v>27</v>
      </c>
      <c r="VQ3" s="0" t="n">
        <f aca="false">VJ3+1</f>
        <v>27</v>
      </c>
      <c r="VR3" s="0" t="n">
        <f aca="false">VK3+1</f>
        <v>27</v>
      </c>
      <c r="VS3" s="0" t="n">
        <f aca="false">VL3+1</f>
        <v>27</v>
      </c>
      <c r="VT3" s="0" t="n">
        <f aca="false">VM3+1</f>
        <v>27</v>
      </c>
      <c r="VU3" s="0" t="n">
        <f aca="false">VN3+1</f>
        <v>27</v>
      </c>
      <c r="VV3" s="0" t="n">
        <f aca="false">VO3+1</f>
        <v>28</v>
      </c>
      <c r="VW3" s="0" t="n">
        <f aca="false">VP3+1</f>
        <v>28</v>
      </c>
      <c r="VX3" s="0" t="n">
        <f aca="false">VQ3+1</f>
        <v>28</v>
      </c>
      <c r="VY3" s="0" t="n">
        <f aca="false">VR3+1</f>
        <v>28</v>
      </c>
      <c r="VZ3" s="0" t="n">
        <f aca="false">VS3+1</f>
        <v>28</v>
      </c>
      <c r="WA3" s="0" t="n">
        <f aca="false">VT3+1</f>
        <v>28</v>
      </c>
      <c r="WB3" s="0" t="n">
        <f aca="false">VU3+1</f>
        <v>28</v>
      </c>
      <c r="WC3" s="0" t="n">
        <f aca="false">VV3+1</f>
        <v>29</v>
      </c>
      <c r="WD3" s="0" t="n">
        <f aca="false">VW3+1</f>
        <v>29</v>
      </c>
      <c r="WE3" s="0" t="n">
        <f aca="false">VX3+1</f>
        <v>29</v>
      </c>
      <c r="WF3" s="0" t="n">
        <f aca="false">VY3+1</f>
        <v>29</v>
      </c>
      <c r="WG3" s="0" t="n">
        <f aca="false">VZ3+1</f>
        <v>29</v>
      </c>
      <c r="WH3" s="0" t="n">
        <f aca="false">WA3+1</f>
        <v>29</v>
      </c>
      <c r="WI3" s="0" t="n">
        <f aca="false">WB3+1</f>
        <v>29</v>
      </c>
      <c r="WJ3" s="0" t="n">
        <f aca="false">WC3+1</f>
        <v>30</v>
      </c>
      <c r="WK3" s="0" t="n">
        <f aca="false">WD3+1</f>
        <v>30</v>
      </c>
      <c r="WL3" s="0" t="n">
        <f aca="false">WE3+1</f>
        <v>30</v>
      </c>
      <c r="WM3" s="0" t="n">
        <f aca="false">WF3+1</f>
        <v>30</v>
      </c>
      <c r="WN3" s="0" t="n">
        <f aca="false">WG3+1</f>
        <v>30</v>
      </c>
      <c r="WO3" s="0" t="n">
        <f aca="false">WH3+1</f>
        <v>30</v>
      </c>
      <c r="WP3" s="0" t="n">
        <f aca="false">WI3+1</f>
        <v>30</v>
      </c>
      <c r="WQ3" s="0" t="n">
        <f aca="false">WJ3+1</f>
        <v>31</v>
      </c>
      <c r="WR3" s="0" t="n">
        <f aca="false">WK3+1</f>
        <v>31</v>
      </c>
      <c r="WS3" s="0" t="n">
        <f aca="false">WL3+1</f>
        <v>31</v>
      </c>
      <c r="WT3" s="0" t="n">
        <f aca="false">WM3+1</f>
        <v>31</v>
      </c>
      <c r="WU3" s="0" t="n">
        <f aca="false">WN3+1</f>
        <v>31</v>
      </c>
      <c r="WV3" s="0" t="n">
        <f aca="false">WO3+1</f>
        <v>31</v>
      </c>
      <c r="WW3" s="0" t="n">
        <f aca="false">WP3+1</f>
        <v>31</v>
      </c>
      <c r="WX3" s="0" t="n">
        <f aca="false">WQ3+1</f>
        <v>32</v>
      </c>
      <c r="WY3" s="0" t="n">
        <f aca="false">WR3+1</f>
        <v>32</v>
      </c>
      <c r="WZ3" s="0" t="n">
        <f aca="false">WS3+1</f>
        <v>32</v>
      </c>
      <c r="XA3" s="0" t="n">
        <f aca="false">WT3+1</f>
        <v>32</v>
      </c>
      <c r="XB3" s="0" t="n">
        <f aca="false">WU3+1</f>
        <v>32</v>
      </c>
      <c r="XC3" s="0" t="n">
        <f aca="false">WV3+1</f>
        <v>32</v>
      </c>
      <c r="XD3" s="0" t="n">
        <f aca="false">WW3+1</f>
        <v>32</v>
      </c>
      <c r="XE3" s="0" t="n">
        <f aca="false">WX3+1</f>
        <v>33</v>
      </c>
      <c r="XF3" s="0" t="n">
        <f aca="false">WY3+1</f>
        <v>33</v>
      </c>
      <c r="XG3" s="0" t="n">
        <f aca="false">WZ3+1</f>
        <v>33</v>
      </c>
      <c r="XH3" s="0" t="n">
        <f aca="false">XA3+1</f>
        <v>33</v>
      </c>
      <c r="XI3" s="0" t="n">
        <f aca="false">XB3+1</f>
        <v>33</v>
      </c>
      <c r="XJ3" s="0" t="n">
        <f aca="false">XC3+1</f>
        <v>33</v>
      </c>
      <c r="XK3" s="0" t="n">
        <f aca="false">XD3+1</f>
        <v>33</v>
      </c>
      <c r="XL3" s="0" t="n">
        <f aca="false">XE3+1</f>
        <v>34</v>
      </c>
      <c r="XM3" s="0" t="n">
        <f aca="false">XF3+1</f>
        <v>34</v>
      </c>
      <c r="XN3" s="0" t="n">
        <f aca="false">XG3+1</f>
        <v>34</v>
      </c>
      <c r="XO3" s="0" t="n">
        <f aca="false">XH3+1</f>
        <v>34</v>
      </c>
      <c r="XP3" s="0" t="n">
        <f aca="false">XI3+1</f>
        <v>34</v>
      </c>
      <c r="XQ3" s="0" t="n">
        <f aca="false">XJ3+1</f>
        <v>34</v>
      </c>
      <c r="XR3" s="0" t="n">
        <f aca="false">XK3+1</f>
        <v>34</v>
      </c>
      <c r="XS3" s="0" t="n">
        <f aca="false">XL3+1</f>
        <v>35</v>
      </c>
      <c r="XT3" s="0" t="n">
        <f aca="false">XM3+1</f>
        <v>35</v>
      </c>
      <c r="XU3" s="0" t="n">
        <f aca="false">XN3+1</f>
        <v>35</v>
      </c>
      <c r="XV3" s="0" t="n">
        <f aca="false">XO3+1</f>
        <v>35</v>
      </c>
      <c r="XW3" s="0" t="n">
        <f aca="false">XP3+1</f>
        <v>35</v>
      </c>
      <c r="XX3" s="0" t="n">
        <f aca="false">XQ3+1</f>
        <v>35</v>
      </c>
      <c r="XY3" s="0" t="n">
        <f aca="false">XR3+1</f>
        <v>35</v>
      </c>
      <c r="XZ3" s="0" t="n">
        <f aca="false">XS3+1</f>
        <v>36</v>
      </c>
      <c r="YA3" s="0" t="n">
        <f aca="false">XT3+1</f>
        <v>36</v>
      </c>
      <c r="YB3" s="0" t="n">
        <f aca="false">XU3+1</f>
        <v>36</v>
      </c>
      <c r="YC3" s="0" t="n">
        <f aca="false">XV3+1</f>
        <v>36</v>
      </c>
      <c r="YD3" s="0" t="n">
        <f aca="false">XW3+1</f>
        <v>36</v>
      </c>
      <c r="YE3" s="0" t="n">
        <f aca="false">XX3+1</f>
        <v>36</v>
      </c>
      <c r="YF3" s="0" t="n">
        <f aca="false">XY3+1</f>
        <v>36</v>
      </c>
      <c r="YG3" s="0" t="n">
        <f aca="false">XZ3+1</f>
        <v>37</v>
      </c>
      <c r="YH3" s="0" t="n">
        <f aca="false">YA3+1</f>
        <v>37</v>
      </c>
      <c r="YI3" s="0" t="n">
        <f aca="false">YB3+1</f>
        <v>37</v>
      </c>
      <c r="YJ3" s="0" t="n">
        <f aca="false">YC3+1</f>
        <v>37</v>
      </c>
      <c r="YK3" s="0" t="n">
        <f aca="false">YD3+1</f>
        <v>37</v>
      </c>
      <c r="YL3" s="0" t="n">
        <f aca="false">YE3+1</f>
        <v>37</v>
      </c>
      <c r="YM3" s="0" t="n">
        <f aca="false">YF3+1</f>
        <v>37</v>
      </c>
      <c r="YN3" s="0" t="n">
        <f aca="false">PC3</f>
        <v>3</v>
      </c>
      <c r="YO3" s="0" t="n">
        <f aca="false">YN3</f>
        <v>3</v>
      </c>
      <c r="YP3" s="0" t="n">
        <f aca="false">YO3</f>
        <v>3</v>
      </c>
      <c r="YQ3" s="0" t="n">
        <f aca="false">YP3</f>
        <v>3</v>
      </c>
      <c r="YR3" s="0" t="n">
        <f aca="false">YQ3</f>
        <v>3</v>
      </c>
      <c r="YS3" s="0" t="n">
        <f aca="false">YR3</f>
        <v>3</v>
      </c>
      <c r="YT3" s="0" t="n">
        <f aca="false">YS3</f>
        <v>3</v>
      </c>
      <c r="YU3" s="0" t="n">
        <f aca="false">YN3+1</f>
        <v>4</v>
      </c>
      <c r="YV3" s="0" t="n">
        <f aca="false">YO3+1</f>
        <v>4</v>
      </c>
      <c r="YW3" s="0" t="n">
        <f aca="false">YP3+1</f>
        <v>4</v>
      </c>
      <c r="YX3" s="0" t="n">
        <f aca="false">YQ3+1</f>
        <v>4</v>
      </c>
      <c r="YY3" s="0" t="n">
        <f aca="false">YR3+1</f>
        <v>4</v>
      </c>
      <c r="YZ3" s="0" t="n">
        <f aca="false">YS3+1</f>
        <v>4</v>
      </c>
      <c r="ZA3" s="0" t="n">
        <f aca="false">YT3+1</f>
        <v>4</v>
      </c>
      <c r="ZB3" s="0" t="n">
        <f aca="false">YU3+1</f>
        <v>5</v>
      </c>
      <c r="ZC3" s="0" t="n">
        <f aca="false">YV3+1</f>
        <v>5</v>
      </c>
      <c r="ZD3" s="0" t="n">
        <f aca="false">YW3+1</f>
        <v>5</v>
      </c>
      <c r="ZE3" s="0" t="n">
        <f aca="false">YX3+1</f>
        <v>5</v>
      </c>
      <c r="ZF3" s="0" t="n">
        <f aca="false">YY3+1</f>
        <v>5</v>
      </c>
      <c r="ZG3" s="0" t="n">
        <f aca="false">YZ3+1</f>
        <v>5</v>
      </c>
      <c r="ZH3" s="0" t="n">
        <f aca="false">ZA3+1</f>
        <v>5</v>
      </c>
      <c r="ZI3" s="0" t="n">
        <f aca="false">ZB3+1</f>
        <v>6</v>
      </c>
      <c r="ZJ3" s="0" t="n">
        <f aca="false">ZC3+1</f>
        <v>6</v>
      </c>
      <c r="ZK3" s="0" t="n">
        <f aca="false">ZD3+1</f>
        <v>6</v>
      </c>
      <c r="ZL3" s="0" t="n">
        <f aca="false">ZE3+1</f>
        <v>6</v>
      </c>
      <c r="ZM3" s="0" t="n">
        <f aca="false">ZF3+1</f>
        <v>6</v>
      </c>
      <c r="ZN3" s="0" t="n">
        <f aca="false">ZG3+1</f>
        <v>6</v>
      </c>
      <c r="ZO3" s="0" t="n">
        <f aca="false">ZH3+1</f>
        <v>6</v>
      </c>
      <c r="ZP3" s="0" t="n">
        <f aca="false">ZI3+1</f>
        <v>7</v>
      </c>
      <c r="ZQ3" s="0" t="n">
        <f aca="false">ZJ3+1</f>
        <v>7</v>
      </c>
      <c r="ZR3" s="0" t="n">
        <f aca="false">ZK3+1</f>
        <v>7</v>
      </c>
      <c r="ZS3" s="0" t="n">
        <f aca="false">ZL3+1</f>
        <v>7</v>
      </c>
      <c r="ZT3" s="0" t="n">
        <f aca="false">ZM3+1</f>
        <v>7</v>
      </c>
      <c r="ZU3" s="0" t="n">
        <f aca="false">ZN3+1</f>
        <v>7</v>
      </c>
      <c r="ZV3" s="0" t="n">
        <f aca="false">ZO3+1</f>
        <v>7</v>
      </c>
      <c r="ZW3" s="0" t="n">
        <f aca="false">ZP3+1</f>
        <v>8</v>
      </c>
      <c r="ZX3" s="0" t="n">
        <f aca="false">ZQ3+1</f>
        <v>8</v>
      </c>
      <c r="ZY3" s="0" t="n">
        <f aca="false">ZR3+1</f>
        <v>8</v>
      </c>
      <c r="ZZ3" s="0" t="n">
        <f aca="false">ZS3+1</f>
        <v>8</v>
      </c>
      <c r="AAA3" s="0" t="n">
        <f aca="false">ZT3+1</f>
        <v>8</v>
      </c>
      <c r="AAB3" s="0" t="n">
        <f aca="false">ZU3+1</f>
        <v>8</v>
      </c>
      <c r="AAC3" s="0" t="n">
        <f aca="false">ZV3+1</f>
        <v>8</v>
      </c>
      <c r="AAD3" s="0" t="n">
        <f aca="false">ZW3+1</f>
        <v>9</v>
      </c>
      <c r="AAE3" s="0" t="n">
        <f aca="false">ZX3+1</f>
        <v>9</v>
      </c>
      <c r="AAF3" s="0" t="n">
        <f aca="false">ZY3+1</f>
        <v>9</v>
      </c>
      <c r="AAG3" s="0" t="n">
        <f aca="false">ZZ3+1</f>
        <v>9</v>
      </c>
      <c r="AAH3" s="0" t="n">
        <f aca="false">AAA3+1</f>
        <v>9</v>
      </c>
      <c r="AAI3" s="0" t="n">
        <f aca="false">AAB3+1</f>
        <v>9</v>
      </c>
      <c r="AAJ3" s="0" t="n">
        <f aca="false">AAC3+1</f>
        <v>9</v>
      </c>
      <c r="AAK3" s="0" t="n">
        <f aca="false">AAD3+1</f>
        <v>10</v>
      </c>
      <c r="AAL3" s="0" t="n">
        <f aca="false">AAE3+1</f>
        <v>10</v>
      </c>
      <c r="AAM3" s="0" t="n">
        <f aca="false">AAF3+1</f>
        <v>10</v>
      </c>
      <c r="AAN3" s="0" t="n">
        <f aca="false">AAG3+1</f>
        <v>10</v>
      </c>
      <c r="AAO3" s="0" t="n">
        <f aca="false">AAH3+1</f>
        <v>10</v>
      </c>
      <c r="AAP3" s="0" t="n">
        <f aca="false">AAI3+1</f>
        <v>10</v>
      </c>
      <c r="AAQ3" s="0" t="n">
        <f aca="false">AAJ3+1</f>
        <v>10</v>
      </c>
      <c r="AAR3" s="0" t="n">
        <f aca="false">AAK3+1</f>
        <v>11</v>
      </c>
      <c r="AAS3" s="0" t="n">
        <f aca="false">AAL3+1</f>
        <v>11</v>
      </c>
      <c r="AAT3" s="0" t="n">
        <f aca="false">AAM3+1</f>
        <v>11</v>
      </c>
      <c r="AAU3" s="0" t="n">
        <f aca="false">AAN3+1</f>
        <v>11</v>
      </c>
      <c r="AAV3" s="0" t="n">
        <f aca="false">AAO3+1</f>
        <v>11</v>
      </c>
      <c r="AAW3" s="0" t="n">
        <f aca="false">AAP3+1</f>
        <v>11</v>
      </c>
      <c r="AAX3" s="0" t="n">
        <f aca="false">AAQ3+1</f>
        <v>11</v>
      </c>
      <c r="AAY3" s="0" t="n">
        <f aca="false">AAR3+1</f>
        <v>12</v>
      </c>
      <c r="AAZ3" s="0" t="n">
        <f aca="false">AAS3+1</f>
        <v>12</v>
      </c>
      <c r="ABA3" s="0" t="n">
        <f aca="false">AAT3+1</f>
        <v>12</v>
      </c>
      <c r="ABB3" s="0" t="n">
        <f aca="false">AAU3+1</f>
        <v>12</v>
      </c>
      <c r="ABC3" s="0" t="n">
        <f aca="false">AAV3+1</f>
        <v>12</v>
      </c>
      <c r="ABD3" s="0" t="n">
        <f aca="false">AAW3+1</f>
        <v>12</v>
      </c>
      <c r="ABE3" s="0" t="n">
        <f aca="false">AAX3+1</f>
        <v>12</v>
      </c>
      <c r="ABF3" s="0" t="n">
        <f aca="false">AAY3+1</f>
        <v>13</v>
      </c>
      <c r="ABG3" s="0" t="n">
        <f aca="false">AAZ3+1</f>
        <v>13</v>
      </c>
      <c r="ABH3" s="0" t="n">
        <f aca="false">ABA3+1</f>
        <v>13</v>
      </c>
      <c r="ABI3" s="0" t="n">
        <f aca="false">ABB3+1</f>
        <v>13</v>
      </c>
      <c r="ABJ3" s="0" t="n">
        <f aca="false">ABC3+1</f>
        <v>13</v>
      </c>
      <c r="ABK3" s="0" t="n">
        <f aca="false">ABD3+1</f>
        <v>13</v>
      </c>
      <c r="ABL3" s="0" t="n">
        <f aca="false">ABE3+1</f>
        <v>13</v>
      </c>
      <c r="ABM3" s="0" t="n">
        <f aca="false">ABF3+1</f>
        <v>14</v>
      </c>
      <c r="ABN3" s="0" t="n">
        <f aca="false">ABG3+1</f>
        <v>14</v>
      </c>
      <c r="ABO3" s="0" t="n">
        <f aca="false">ABH3+1</f>
        <v>14</v>
      </c>
      <c r="ABP3" s="0" t="n">
        <f aca="false">ABI3+1</f>
        <v>14</v>
      </c>
      <c r="ABQ3" s="0" t="n">
        <f aca="false">ABJ3+1</f>
        <v>14</v>
      </c>
      <c r="ABR3" s="0" t="n">
        <f aca="false">ABK3+1</f>
        <v>14</v>
      </c>
      <c r="ABS3" s="0" t="n">
        <f aca="false">ABL3+1</f>
        <v>14</v>
      </c>
      <c r="ABT3" s="0" t="n">
        <f aca="false">ABM3+1</f>
        <v>15</v>
      </c>
      <c r="ABU3" s="0" t="n">
        <f aca="false">ABN3+1</f>
        <v>15</v>
      </c>
      <c r="ABV3" s="0" t="n">
        <f aca="false">ABO3+1</f>
        <v>15</v>
      </c>
      <c r="ABW3" s="0" t="n">
        <f aca="false">ABP3+1</f>
        <v>15</v>
      </c>
      <c r="ABX3" s="0" t="n">
        <f aca="false">ABQ3+1</f>
        <v>15</v>
      </c>
      <c r="ABY3" s="0" t="n">
        <f aca="false">ABR3+1</f>
        <v>15</v>
      </c>
      <c r="ABZ3" s="0" t="n">
        <f aca="false">ABS3+1</f>
        <v>15</v>
      </c>
      <c r="ACA3" s="0" t="n">
        <f aca="false">ABT3+1</f>
        <v>16</v>
      </c>
      <c r="ACB3" s="0" t="n">
        <f aca="false">ABU3+1</f>
        <v>16</v>
      </c>
      <c r="ACC3" s="0" t="n">
        <f aca="false">ABV3+1</f>
        <v>16</v>
      </c>
      <c r="ACD3" s="0" t="n">
        <f aca="false">ABW3+1</f>
        <v>16</v>
      </c>
      <c r="ACE3" s="0" t="n">
        <f aca="false">ABX3+1</f>
        <v>16</v>
      </c>
      <c r="ACF3" s="0" t="n">
        <f aca="false">ABY3+1</f>
        <v>16</v>
      </c>
      <c r="ACG3" s="0" t="n">
        <f aca="false">ABZ3+1</f>
        <v>16</v>
      </c>
      <c r="ACH3" s="0" t="n">
        <f aca="false">ACA3+1</f>
        <v>17</v>
      </c>
      <c r="ACI3" s="0" t="n">
        <f aca="false">ACB3+1</f>
        <v>17</v>
      </c>
      <c r="ACJ3" s="0" t="n">
        <f aca="false">ACC3+1</f>
        <v>17</v>
      </c>
      <c r="ACK3" s="0" t="n">
        <f aca="false">ACD3+1</f>
        <v>17</v>
      </c>
      <c r="ACL3" s="0" t="n">
        <f aca="false">ACE3+1</f>
        <v>17</v>
      </c>
      <c r="ACM3" s="0" t="n">
        <f aca="false">ACF3+1</f>
        <v>17</v>
      </c>
      <c r="ACN3" s="0" t="n">
        <f aca="false">ACG3+1</f>
        <v>17</v>
      </c>
      <c r="ACO3" s="0" t="n">
        <f aca="false">ACH3+1</f>
        <v>18</v>
      </c>
      <c r="ACP3" s="0" t="n">
        <f aca="false">ACI3+1</f>
        <v>18</v>
      </c>
      <c r="ACQ3" s="0" t="n">
        <f aca="false">ACJ3+1</f>
        <v>18</v>
      </c>
      <c r="ACR3" s="0" t="n">
        <f aca="false">ACK3+1</f>
        <v>18</v>
      </c>
      <c r="ACS3" s="0" t="n">
        <f aca="false">ACL3+1</f>
        <v>18</v>
      </c>
      <c r="ACT3" s="0" t="n">
        <f aca="false">ACM3+1</f>
        <v>18</v>
      </c>
      <c r="ACU3" s="0" t="n">
        <f aca="false">ACN3+1</f>
        <v>18</v>
      </c>
      <c r="ACV3" s="0" t="n">
        <f aca="false">ACO3+1</f>
        <v>19</v>
      </c>
      <c r="ACW3" s="0" t="n">
        <f aca="false">ACP3+1</f>
        <v>19</v>
      </c>
      <c r="ACX3" s="0" t="n">
        <f aca="false">ACQ3+1</f>
        <v>19</v>
      </c>
      <c r="ACY3" s="0" t="n">
        <f aca="false">ACR3+1</f>
        <v>19</v>
      </c>
      <c r="ACZ3" s="0" t="n">
        <f aca="false">ACS3+1</f>
        <v>19</v>
      </c>
      <c r="ADA3" s="0" t="n">
        <f aca="false">ACT3+1</f>
        <v>19</v>
      </c>
      <c r="ADB3" s="0" t="n">
        <f aca="false">ACU3+1</f>
        <v>19</v>
      </c>
      <c r="ADC3" s="0" t="n">
        <f aca="false">ACV3+1</f>
        <v>20</v>
      </c>
      <c r="ADD3" s="0" t="n">
        <f aca="false">ACW3+1</f>
        <v>20</v>
      </c>
      <c r="ADE3" s="0" t="n">
        <f aca="false">ACX3+1</f>
        <v>20</v>
      </c>
      <c r="ADF3" s="0" t="n">
        <f aca="false">ACY3+1</f>
        <v>20</v>
      </c>
      <c r="ADG3" s="0" t="n">
        <f aca="false">ACZ3+1</f>
        <v>20</v>
      </c>
      <c r="ADH3" s="0" t="n">
        <f aca="false">ADA3+1</f>
        <v>20</v>
      </c>
      <c r="ADI3" s="0" t="n">
        <f aca="false">ADB3+1</f>
        <v>20</v>
      </c>
      <c r="ADJ3" s="0" t="n">
        <f aca="false">ADC3+1</f>
        <v>21</v>
      </c>
      <c r="ADK3" s="0" t="n">
        <f aca="false">ADD3+1</f>
        <v>21</v>
      </c>
      <c r="ADL3" s="0" t="n">
        <f aca="false">ADE3+1</f>
        <v>21</v>
      </c>
      <c r="ADM3" s="0" t="n">
        <f aca="false">ADF3+1</f>
        <v>21</v>
      </c>
      <c r="ADN3" s="0" t="n">
        <f aca="false">ADG3+1</f>
        <v>21</v>
      </c>
      <c r="ADO3" s="0" t="n">
        <f aca="false">ADH3+1</f>
        <v>21</v>
      </c>
      <c r="ADP3" s="0" t="n">
        <f aca="false">ADI3+1</f>
        <v>21</v>
      </c>
      <c r="ADQ3" s="0" t="n">
        <f aca="false">ADJ3+1</f>
        <v>22</v>
      </c>
      <c r="ADR3" s="0" t="n">
        <f aca="false">ADK3+1</f>
        <v>22</v>
      </c>
      <c r="ADS3" s="0" t="n">
        <f aca="false">ADL3+1</f>
        <v>22</v>
      </c>
      <c r="ADT3" s="0" t="n">
        <f aca="false">ADM3+1</f>
        <v>22</v>
      </c>
      <c r="ADU3" s="0" t="n">
        <f aca="false">ADN3+1</f>
        <v>22</v>
      </c>
      <c r="ADV3" s="0" t="n">
        <f aca="false">ADO3+1</f>
        <v>22</v>
      </c>
      <c r="ADW3" s="0" t="n">
        <f aca="false">ADP3+1</f>
        <v>22</v>
      </c>
      <c r="ADX3" s="0" t="n">
        <f aca="false">ADQ3+1</f>
        <v>23</v>
      </c>
      <c r="ADY3" s="0" t="n">
        <f aca="false">ADR3+1</f>
        <v>23</v>
      </c>
      <c r="ADZ3" s="0" t="n">
        <f aca="false">ADS3+1</f>
        <v>23</v>
      </c>
      <c r="AEA3" s="0" t="n">
        <f aca="false">ADT3+1</f>
        <v>23</v>
      </c>
      <c r="AEB3" s="0" t="n">
        <f aca="false">ADU3+1</f>
        <v>23</v>
      </c>
      <c r="AEC3" s="0" t="n">
        <f aca="false">ADV3+1</f>
        <v>23</v>
      </c>
      <c r="AED3" s="0" t="n">
        <f aca="false">ADW3+1</f>
        <v>23</v>
      </c>
      <c r="AEE3" s="0" t="n">
        <f aca="false">ADX3+1</f>
        <v>24</v>
      </c>
      <c r="AEF3" s="0" t="n">
        <f aca="false">ADY3+1</f>
        <v>24</v>
      </c>
      <c r="AEG3" s="0" t="n">
        <f aca="false">ADZ3+1</f>
        <v>24</v>
      </c>
      <c r="AEH3" s="0" t="n">
        <f aca="false">AEA3+1</f>
        <v>24</v>
      </c>
      <c r="AEI3" s="0" t="n">
        <f aca="false">AEB3+1</f>
        <v>24</v>
      </c>
      <c r="AEJ3" s="0" t="n">
        <f aca="false">AEC3+1</f>
        <v>24</v>
      </c>
      <c r="AEK3" s="0" t="n">
        <f aca="false">AED3+1</f>
        <v>24</v>
      </c>
      <c r="AEL3" s="0" t="n">
        <f aca="false">AEE3+1</f>
        <v>25</v>
      </c>
      <c r="AEM3" s="0" t="n">
        <f aca="false">AEF3+1</f>
        <v>25</v>
      </c>
      <c r="AEN3" s="0" t="n">
        <f aca="false">AEG3+1</f>
        <v>25</v>
      </c>
      <c r="AEO3" s="0" t="n">
        <f aca="false">AEH3+1</f>
        <v>25</v>
      </c>
      <c r="AEP3" s="0" t="n">
        <f aca="false">AEI3+1</f>
        <v>25</v>
      </c>
      <c r="AEQ3" s="0" t="n">
        <f aca="false">AEJ3+1</f>
        <v>25</v>
      </c>
      <c r="AER3" s="0" t="n">
        <f aca="false">AEK3+1</f>
        <v>25</v>
      </c>
      <c r="AES3" s="0" t="n">
        <f aca="false">AEL3+1</f>
        <v>26</v>
      </c>
      <c r="AET3" s="0" t="n">
        <f aca="false">AEM3+1</f>
        <v>26</v>
      </c>
      <c r="AEU3" s="0" t="n">
        <f aca="false">AEN3+1</f>
        <v>26</v>
      </c>
      <c r="AEV3" s="0" t="n">
        <f aca="false">AEO3+1</f>
        <v>26</v>
      </c>
      <c r="AEW3" s="0" t="n">
        <f aca="false">AEP3+1</f>
        <v>26</v>
      </c>
      <c r="AEX3" s="0" t="n">
        <f aca="false">AEQ3+1</f>
        <v>26</v>
      </c>
      <c r="AEY3" s="0" t="n">
        <f aca="false">AER3+1</f>
        <v>26</v>
      </c>
      <c r="AEZ3" s="0" t="n">
        <f aca="false">AES3+1</f>
        <v>27</v>
      </c>
      <c r="AFA3" s="0" t="n">
        <f aca="false">AET3+1</f>
        <v>27</v>
      </c>
      <c r="AFB3" s="0" t="n">
        <f aca="false">AEU3+1</f>
        <v>27</v>
      </c>
      <c r="AFC3" s="0" t="n">
        <f aca="false">AEV3+1</f>
        <v>27</v>
      </c>
      <c r="AFD3" s="0" t="n">
        <f aca="false">AEW3+1</f>
        <v>27</v>
      </c>
      <c r="AFE3" s="0" t="n">
        <f aca="false">AEX3+1</f>
        <v>27</v>
      </c>
      <c r="AFF3" s="0" t="n">
        <f aca="false">AEY3+1</f>
        <v>27</v>
      </c>
      <c r="AFG3" s="0" t="n">
        <f aca="false">AEZ3+1</f>
        <v>28</v>
      </c>
      <c r="AFH3" s="0" t="n">
        <f aca="false">AFA3+1</f>
        <v>28</v>
      </c>
      <c r="AFI3" s="0" t="n">
        <f aca="false">AFB3+1</f>
        <v>28</v>
      </c>
      <c r="AFJ3" s="0" t="n">
        <f aca="false">AFC3+1</f>
        <v>28</v>
      </c>
      <c r="AFK3" s="0" t="n">
        <f aca="false">AFD3+1</f>
        <v>28</v>
      </c>
      <c r="AFL3" s="0" t="n">
        <f aca="false">AFE3+1</f>
        <v>28</v>
      </c>
      <c r="AFM3" s="0" t="n">
        <f aca="false">AFF3+1</f>
        <v>28</v>
      </c>
      <c r="AFN3" s="0" t="n">
        <f aca="false">AFG3+1</f>
        <v>29</v>
      </c>
      <c r="AFO3" s="0" t="n">
        <f aca="false">AFH3+1</f>
        <v>29</v>
      </c>
      <c r="AFP3" s="0" t="n">
        <f aca="false">AFI3+1</f>
        <v>29</v>
      </c>
      <c r="AFQ3" s="0" t="n">
        <f aca="false">AFJ3+1</f>
        <v>29</v>
      </c>
      <c r="AFR3" s="0" t="n">
        <f aca="false">AFK3+1</f>
        <v>29</v>
      </c>
      <c r="AFS3" s="0" t="n">
        <f aca="false">AFL3+1</f>
        <v>29</v>
      </c>
      <c r="AFT3" s="0" t="n">
        <f aca="false">AFM3+1</f>
        <v>29</v>
      </c>
      <c r="AFU3" s="0" t="n">
        <f aca="false">AFN3+1</f>
        <v>30</v>
      </c>
      <c r="AFV3" s="0" t="n">
        <f aca="false">AFO3+1</f>
        <v>30</v>
      </c>
      <c r="AFW3" s="0" t="n">
        <f aca="false">AFP3+1</f>
        <v>30</v>
      </c>
      <c r="AFX3" s="0" t="n">
        <f aca="false">AFQ3+1</f>
        <v>30</v>
      </c>
      <c r="AFY3" s="0" t="n">
        <f aca="false">AFR3+1</f>
        <v>30</v>
      </c>
      <c r="AFZ3" s="0" t="n">
        <f aca="false">AFS3+1</f>
        <v>30</v>
      </c>
      <c r="AGA3" s="0" t="n">
        <f aca="false">AFT3+1</f>
        <v>30</v>
      </c>
      <c r="AGB3" s="0" t="n">
        <f aca="false">AFU3+1</f>
        <v>31</v>
      </c>
      <c r="AGC3" s="0" t="n">
        <f aca="false">AFV3+1</f>
        <v>31</v>
      </c>
      <c r="AGD3" s="0" t="n">
        <f aca="false">AFW3+1</f>
        <v>31</v>
      </c>
      <c r="AGE3" s="0" t="n">
        <f aca="false">AFX3+1</f>
        <v>31</v>
      </c>
      <c r="AGF3" s="0" t="n">
        <f aca="false">AFY3+1</f>
        <v>31</v>
      </c>
      <c r="AGG3" s="0" t="n">
        <f aca="false">AFZ3+1</f>
        <v>31</v>
      </c>
      <c r="AGH3" s="0" t="n">
        <f aca="false">AGA3+1</f>
        <v>31</v>
      </c>
      <c r="AGI3" s="0" t="n">
        <f aca="false">AGB3+1</f>
        <v>32</v>
      </c>
      <c r="AGJ3" s="0" t="n">
        <f aca="false">AGC3+1</f>
        <v>32</v>
      </c>
      <c r="AGK3" s="0" t="n">
        <f aca="false">AGD3+1</f>
        <v>32</v>
      </c>
      <c r="AGL3" s="0" t="n">
        <f aca="false">AGE3+1</f>
        <v>32</v>
      </c>
      <c r="AGM3" s="0" t="n">
        <f aca="false">AGF3+1</f>
        <v>32</v>
      </c>
      <c r="AGN3" s="0" t="n">
        <f aca="false">AGG3+1</f>
        <v>32</v>
      </c>
      <c r="AGO3" s="0" t="n">
        <f aca="false">AGH3+1</f>
        <v>32</v>
      </c>
      <c r="AGP3" s="0" t="n">
        <f aca="false">AGI3+1</f>
        <v>33</v>
      </c>
      <c r="AGQ3" s="0" t="n">
        <f aca="false">AGJ3+1</f>
        <v>33</v>
      </c>
      <c r="AGR3" s="0" t="n">
        <f aca="false">AGK3+1</f>
        <v>33</v>
      </c>
      <c r="AGS3" s="0" t="n">
        <f aca="false">AGL3+1</f>
        <v>33</v>
      </c>
      <c r="AGT3" s="0" t="n">
        <f aca="false">AGM3+1</f>
        <v>33</v>
      </c>
      <c r="AGU3" s="0" t="n">
        <f aca="false">AGN3+1</f>
        <v>33</v>
      </c>
      <c r="AGV3" s="0" t="n">
        <f aca="false">AGO3+1</f>
        <v>33</v>
      </c>
      <c r="AGW3" s="0" t="n">
        <f aca="false">AGP3+1</f>
        <v>34</v>
      </c>
      <c r="AGX3" s="0" t="n">
        <f aca="false">AGQ3+1</f>
        <v>34</v>
      </c>
      <c r="AGY3" s="0" t="n">
        <f aca="false">AGR3+1</f>
        <v>34</v>
      </c>
      <c r="AGZ3" s="0" t="n">
        <f aca="false">AGS3+1</f>
        <v>34</v>
      </c>
      <c r="AHA3" s="0" t="n">
        <f aca="false">AGT3+1</f>
        <v>34</v>
      </c>
      <c r="AHB3" s="0" t="n">
        <f aca="false">AGU3+1</f>
        <v>34</v>
      </c>
      <c r="AHC3" s="0" t="n">
        <f aca="false">AGV3+1</f>
        <v>34</v>
      </c>
      <c r="AHD3" s="0" t="n">
        <f aca="false">AGW3+1</f>
        <v>35</v>
      </c>
      <c r="AHE3" s="0" t="n">
        <f aca="false">AGX3+1</f>
        <v>35</v>
      </c>
      <c r="AHF3" s="0" t="n">
        <f aca="false">AGY3+1</f>
        <v>35</v>
      </c>
      <c r="AHG3" s="0" t="n">
        <f aca="false">AGZ3+1</f>
        <v>35</v>
      </c>
      <c r="AHH3" s="0" t="n">
        <f aca="false">AHA3+1</f>
        <v>35</v>
      </c>
      <c r="AHI3" s="0" t="n">
        <f aca="false">AHB3+1</f>
        <v>35</v>
      </c>
      <c r="AHJ3" s="0" t="n">
        <f aca="false">AHC3+1</f>
        <v>35</v>
      </c>
      <c r="AHK3" s="0" t="n">
        <f aca="false">AHD3+1</f>
        <v>36</v>
      </c>
      <c r="AHL3" s="0" t="n">
        <f aca="false">AHE3+1</f>
        <v>36</v>
      </c>
      <c r="AHM3" s="0" t="n">
        <f aca="false">AHF3+1</f>
        <v>36</v>
      </c>
      <c r="AHN3" s="0" t="n">
        <f aca="false">AHG3+1</f>
        <v>36</v>
      </c>
      <c r="AHO3" s="0" t="n">
        <f aca="false">AHH3+1</f>
        <v>36</v>
      </c>
      <c r="AHP3" s="0" t="n">
        <f aca="false">AHI3+1</f>
        <v>36</v>
      </c>
      <c r="AHQ3" s="0" t="n">
        <f aca="false">AHJ3+1</f>
        <v>36</v>
      </c>
      <c r="AHR3" s="0" t="n">
        <f aca="false">AHK3+1</f>
        <v>37</v>
      </c>
      <c r="AHS3" s="0" t="n">
        <f aca="false">AHL3+1</f>
        <v>37</v>
      </c>
      <c r="AHT3" s="0" t="n">
        <f aca="false">AHM3+1</f>
        <v>37</v>
      </c>
      <c r="AHU3" s="0" t="n">
        <f aca="false">AHN3+1</f>
        <v>37</v>
      </c>
      <c r="AHV3" s="0" t="n">
        <f aca="false">AHO3+1</f>
        <v>37</v>
      </c>
      <c r="AHW3" s="0" t="n">
        <f aca="false">AHP3+1</f>
        <v>37</v>
      </c>
      <c r="AHX3" s="0" t="n">
        <f aca="false">AHQ3+1</f>
        <v>37</v>
      </c>
    </row>
    <row r="16" customFormat="false" ht="15" hidden="false" customHeight="false" outlineLevel="0" collapsed="false">
      <c r="NG16" s="0" t="s">
        <v>1814</v>
      </c>
    </row>
  </sheetData>
  <sheetProtection algorithmName="SHA-512" hashValue="rVNbqwCn5z3HfEFuRTwPgFIWAASh3KGIWhPcI2mnqz8kU6s9Iim54u30GmxX1Glo+YMgXsS+zNJjOBkRkcHhEA==" saltValue="vshUOsiyaANQ8KfG2VTYyw==" spinCount="100000" sheet="true" objects="true" scenarios="true"/>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B2:W507"/>
  <sheetViews>
    <sheetView showFormulas="false" showGridLines="true" showRowColHeaders="true" showZeros="true" rightToLeft="false" tabSelected="false" showOutlineSymbols="true" defaultGridColor="true" view="normal" topLeftCell="A81" colorId="64" zoomScale="100" zoomScaleNormal="100" zoomScalePageLayoutView="100" workbookViewId="0">
      <selection pane="topLeft" activeCell="T370" activeCellId="0" sqref="T370"/>
    </sheetView>
  </sheetViews>
  <sheetFormatPr defaultColWidth="8.5390625" defaultRowHeight="15" zeroHeight="false" outlineLevelRow="0" outlineLevelCol="0"/>
  <cols>
    <col collapsed="false" customWidth="true" hidden="false" outlineLevel="0" max="2" min="2" style="0" width="29"/>
    <col collapsed="false" customWidth="true" hidden="false" outlineLevel="0" max="3" min="3" style="0" width="17"/>
    <col collapsed="false" customWidth="true" hidden="false" outlineLevel="0" max="4" min="4" style="0" width="13.28"/>
    <col collapsed="false" customWidth="true" hidden="false" outlineLevel="0" max="5" min="5" style="0" width="12.57"/>
    <col collapsed="false" customWidth="true" hidden="false" outlineLevel="0" max="6" min="6" style="0" width="14.57"/>
    <col collapsed="false" customWidth="true" hidden="false" outlineLevel="0" max="9" min="9" style="0" width="12"/>
    <col collapsed="false" customWidth="true" hidden="false" outlineLevel="0" max="10" min="10" style="0" width="11"/>
    <col collapsed="false" customWidth="true" hidden="false" outlineLevel="0" max="11" min="11" style="0" width="12.43"/>
    <col collapsed="false" customWidth="true" hidden="false" outlineLevel="0" max="12" min="12" style="0" width="17.43"/>
    <col collapsed="false" customWidth="true" hidden="false" outlineLevel="0" max="19" min="19" style="0" width="9.71"/>
  </cols>
  <sheetData>
    <row r="2" customFormat="false" ht="23.25" hidden="false" customHeight="false" outlineLevel="0" collapsed="false">
      <c r="B2" s="136" t="s">
        <v>1815</v>
      </c>
      <c r="C2" s="136"/>
      <c r="D2" s="136"/>
    </row>
    <row r="3" customFormat="false" ht="14.25" hidden="false" customHeight="true" outlineLevel="0" collapsed="false">
      <c r="B3" s="461"/>
      <c r="C3" s="461"/>
      <c r="D3" s="461"/>
    </row>
    <row r="4" customFormat="false" ht="14.25" hidden="false" customHeight="true" outlineLevel="0" collapsed="false">
      <c r="B4" s="461"/>
      <c r="C4" s="461"/>
      <c r="D4" s="461"/>
    </row>
    <row r="5" customFormat="false" ht="14.25" hidden="false" customHeight="true" outlineLevel="0" collapsed="false">
      <c r="B5" s="462" t="s">
        <v>1816</v>
      </c>
      <c r="C5" s="461"/>
      <c r="D5" s="462" t="s">
        <v>1817</v>
      </c>
      <c r="G5" s="462" t="s">
        <v>1818</v>
      </c>
      <c r="L5" s="462" t="s">
        <v>46</v>
      </c>
      <c r="N5" s="462" t="s">
        <v>47</v>
      </c>
    </row>
    <row r="6" customFormat="false" ht="14.25" hidden="false" customHeight="true" outlineLevel="0" collapsed="false">
      <c r="B6" s="0" t="s">
        <v>1819</v>
      </c>
      <c r="C6" s="461"/>
      <c r="D6" s="0" t="s">
        <v>1819</v>
      </c>
      <c r="G6" s="0" t="s">
        <v>1820</v>
      </c>
      <c r="L6" s="0" t="s">
        <v>1821</v>
      </c>
      <c r="N6" s="0" t="s">
        <v>1822</v>
      </c>
    </row>
    <row r="7" customFormat="false" ht="14.25" hidden="false" customHeight="true" outlineLevel="0" collapsed="false">
      <c r="B7" s="0" t="s">
        <v>1823</v>
      </c>
      <c r="C7" s="461"/>
      <c r="D7" s="0" t="s">
        <v>1823</v>
      </c>
      <c r="G7" s="0" t="s">
        <v>1824</v>
      </c>
      <c r="L7" s="0" t="s">
        <v>1825</v>
      </c>
      <c r="N7" s="0" t="s">
        <v>1826</v>
      </c>
    </row>
    <row r="8" customFormat="false" ht="14.25" hidden="false" customHeight="true" outlineLevel="0" collapsed="false">
      <c r="B8" s="0" t="s">
        <v>1827</v>
      </c>
      <c r="C8" s="461"/>
      <c r="D8" s="0" t="s">
        <v>1827</v>
      </c>
      <c r="G8" s="0" t="s">
        <v>1828</v>
      </c>
      <c r="L8" s="0" t="s">
        <v>1829</v>
      </c>
      <c r="N8" s="0" t="s">
        <v>1830</v>
      </c>
    </row>
    <row r="9" customFormat="false" ht="14.25" hidden="false" customHeight="true" outlineLevel="0" collapsed="false">
      <c r="B9" s="0" t="s">
        <v>1831</v>
      </c>
      <c r="C9" s="461"/>
      <c r="D9" s="0" t="s">
        <v>1831</v>
      </c>
      <c r="G9" s="0" t="s">
        <v>1832</v>
      </c>
      <c r="L9" s="0" t="s">
        <v>1833</v>
      </c>
      <c r="N9" s="0" t="s">
        <v>1834</v>
      </c>
    </row>
    <row r="10" customFormat="false" ht="14.25" hidden="false" customHeight="true" outlineLevel="0" collapsed="false">
      <c r="B10" s="0" t="s">
        <v>1835</v>
      </c>
      <c r="C10" s="461"/>
      <c r="D10" s="0" t="s">
        <v>1835</v>
      </c>
      <c r="G10" s="0" t="s">
        <v>1836</v>
      </c>
      <c r="L10" s="0" t="s">
        <v>1837</v>
      </c>
      <c r="N10" s="0" t="s">
        <v>1838</v>
      </c>
    </row>
    <row r="11" customFormat="false" ht="14.25" hidden="false" customHeight="true" outlineLevel="0" collapsed="false">
      <c r="B11" s="0" t="s">
        <v>1839</v>
      </c>
      <c r="C11" s="461"/>
      <c r="D11" s="0" t="s">
        <v>1839</v>
      </c>
      <c r="G11" s="0" t="s">
        <v>1840</v>
      </c>
      <c r="L11" s="0" t="s">
        <v>1841</v>
      </c>
      <c r="N11" s="0" t="s">
        <v>1842</v>
      </c>
    </row>
    <row r="12" customFormat="false" ht="14.25" hidden="false" customHeight="true" outlineLevel="0" collapsed="false">
      <c r="B12" s="0" t="s">
        <v>1843</v>
      </c>
      <c r="C12" s="461"/>
      <c r="D12" s="0" t="s">
        <v>1843</v>
      </c>
      <c r="G12" s="0" t="s">
        <v>1844</v>
      </c>
      <c r="L12" s="0" t="s">
        <v>1845</v>
      </c>
      <c r="N12" s="0" t="s">
        <v>1846</v>
      </c>
    </row>
    <row r="13" customFormat="false" ht="14.25" hidden="false" customHeight="true" outlineLevel="0" collapsed="false">
      <c r="B13" s="0" t="s">
        <v>1847</v>
      </c>
      <c r="C13" s="461"/>
      <c r="D13" s="0" t="s">
        <v>1847</v>
      </c>
      <c r="G13" s="0" t="s">
        <v>1848</v>
      </c>
      <c r="L13" s="0" t="s">
        <v>1849</v>
      </c>
      <c r="N13" s="0" t="s">
        <v>1850</v>
      </c>
    </row>
    <row r="14" customFormat="false" ht="14.25" hidden="false" customHeight="true" outlineLevel="0" collapsed="false">
      <c r="B14" s="0" t="s">
        <v>1851</v>
      </c>
      <c r="C14" s="461"/>
      <c r="D14" s="0" t="s">
        <v>1851</v>
      </c>
      <c r="G14" s="0" t="s">
        <v>1852</v>
      </c>
      <c r="L14" s="0" t="s">
        <v>1853</v>
      </c>
      <c r="N14" s="0" t="s">
        <v>1854</v>
      </c>
    </row>
    <row r="15" customFormat="false" ht="14.25" hidden="false" customHeight="true" outlineLevel="0" collapsed="false">
      <c r="B15" s="0" t="s">
        <v>1855</v>
      </c>
      <c r="C15" s="461"/>
      <c r="D15" s="0" t="s">
        <v>1855</v>
      </c>
      <c r="G15" s="0" t="s">
        <v>1856</v>
      </c>
      <c r="L15" s="0" t="s">
        <v>1857</v>
      </c>
      <c r="N15" s="0" t="s">
        <v>1858</v>
      </c>
    </row>
    <row r="16" customFormat="false" ht="14.25" hidden="false" customHeight="true" outlineLevel="0" collapsed="false">
      <c r="B16" s="0" t="s">
        <v>1859</v>
      </c>
      <c r="C16" s="461"/>
      <c r="D16" s="0" t="s">
        <v>1859</v>
      </c>
      <c r="G16" s="0" t="s">
        <v>1860</v>
      </c>
      <c r="L16" s="0" t="s">
        <v>1861</v>
      </c>
    </row>
    <row r="17" customFormat="false" ht="14.25" hidden="false" customHeight="true" outlineLevel="0" collapsed="false">
      <c r="B17" s="0" t="s">
        <v>1862</v>
      </c>
      <c r="C17" s="461"/>
      <c r="D17" s="0" t="s">
        <v>1862</v>
      </c>
      <c r="G17" s="0" t="s">
        <v>1863</v>
      </c>
      <c r="L17" s="0" t="s">
        <v>1864</v>
      </c>
    </row>
    <row r="18" customFormat="false" ht="14.25" hidden="false" customHeight="true" outlineLevel="0" collapsed="false">
      <c r="B18" s="0" t="s">
        <v>1865</v>
      </c>
      <c r="C18" s="461"/>
      <c r="D18" s="0" t="s">
        <v>1865</v>
      </c>
    </row>
    <row r="19" customFormat="false" ht="14.25" hidden="false" customHeight="true" outlineLevel="0" collapsed="false">
      <c r="B19" s="0" t="s">
        <v>1866</v>
      </c>
      <c r="C19" s="461"/>
      <c r="D19" s="0" t="s">
        <v>1866</v>
      </c>
    </row>
    <row r="20" customFormat="false" ht="14.25" hidden="false" customHeight="true" outlineLevel="0" collapsed="false">
      <c r="B20" s="0" t="s">
        <v>1867</v>
      </c>
      <c r="C20" s="461"/>
      <c r="D20" s="0" t="s">
        <v>1867</v>
      </c>
    </row>
    <row r="21" customFormat="false" ht="14.25" hidden="false" customHeight="true" outlineLevel="0" collapsed="false">
      <c r="B21" s="0" t="s">
        <v>1868</v>
      </c>
      <c r="C21" s="461"/>
      <c r="D21" s="0" t="s">
        <v>1868</v>
      </c>
    </row>
    <row r="22" customFormat="false" ht="14.25" hidden="false" customHeight="true" outlineLevel="0" collapsed="false">
      <c r="B22" s="0" t="s">
        <v>1869</v>
      </c>
      <c r="C22" s="461"/>
      <c r="D22" s="0" t="s">
        <v>1869</v>
      </c>
    </row>
    <row r="23" customFormat="false" ht="14.25" hidden="false" customHeight="true" outlineLevel="0" collapsed="false">
      <c r="B23" s="0" t="s">
        <v>1870</v>
      </c>
      <c r="C23" s="461"/>
      <c r="D23" s="0" t="s">
        <v>1870</v>
      </c>
    </row>
    <row r="24" customFormat="false" ht="14.25" hidden="false" customHeight="true" outlineLevel="0" collapsed="false">
      <c r="B24" s="0" t="s">
        <v>1871</v>
      </c>
      <c r="C24" s="461"/>
      <c r="D24" s="0" t="s">
        <v>1871</v>
      </c>
    </row>
    <row r="25" customFormat="false" ht="14.25" hidden="false" customHeight="true" outlineLevel="0" collapsed="false">
      <c r="B25" s="0" t="s">
        <v>1872</v>
      </c>
      <c r="C25" s="461"/>
      <c r="D25" s="0" t="s">
        <v>1872</v>
      </c>
    </row>
    <row r="26" customFormat="false" ht="14.25" hidden="false" customHeight="true" outlineLevel="0" collapsed="false">
      <c r="B26" s="0" t="s">
        <v>1873</v>
      </c>
      <c r="C26" s="461"/>
      <c r="D26" s="0" t="s">
        <v>1873</v>
      </c>
    </row>
    <row r="27" customFormat="false" ht="14.25" hidden="false" customHeight="true" outlineLevel="0" collapsed="false">
      <c r="B27" s="0" t="s">
        <v>1874</v>
      </c>
      <c r="C27" s="461"/>
      <c r="D27" s="0" t="s">
        <v>1874</v>
      </c>
    </row>
    <row r="28" customFormat="false" ht="14.25" hidden="false" customHeight="true" outlineLevel="0" collapsed="false">
      <c r="B28" s="0" t="s">
        <v>1875</v>
      </c>
      <c r="C28" s="461"/>
      <c r="D28" s="0" t="s">
        <v>1875</v>
      </c>
    </row>
    <row r="29" customFormat="false" ht="14.25" hidden="false" customHeight="true" outlineLevel="0" collapsed="false">
      <c r="B29" s="0" t="s">
        <v>1876</v>
      </c>
      <c r="C29" s="461"/>
      <c r="D29" s="0" t="s">
        <v>1876</v>
      </c>
    </row>
    <row r="30" customFormat="false" ht="14.25" hidden="false" customHeight="true" outlineLevel="0" collapsed="false">
      <c r="B30" s="0" t="s">
        <v>1877</v>
      </c>
      <c r="C30" s="461"/>
      <c r="D30" s="0" t="s">
        <v>1877</v>
      </c>
    </row>
    <row r="31" customFormat="false" ht="14.25" hidden="false" customHeight="true" outlineLevel="0" collapsed="false">
      <c r="B31" s="0" t="s">
        <v>1878</v>
      </c>
      <c r="C31" s="461"/>
      <c r="D31" s="0" t="s">
        <v>1878</v>
      </c>
    </row>
    <row r="32" customFormat="false" ht="14.25" hidden="false" customHeight="true" outlineLevel="0" collapsed="false">
      <c r="B32" s="0" t="s">
        <v>1879</v>
      </c>
      <c r="C32" s="461"/>
      <c r="D32" s="0" t="s">
        <v>1879</v>
      </c>
    </row>
    <row r="33" customFormat="false" ht="14.25" hidden="false" customHeight="true" outlineLevel="0" collapsed="false">
      <c r="B33" s="0" t="s">
        <v>1880</v>
      </c>
      <c r="C33" s="461"/>
      <c r="D33" s="0" t="s">
        <v>1880</v>
      </c>
    </row>
    <row r="34" customFormat="false" ht="14.25" hidden="false" customHeight="true" outlineLevel="0" collapsed="false">
      <c r="B34" s="0" t="s">
        <v>1881</v>
      </c>
      <c r="C34" s="461"/>
      <c r="D34" s="0" t="s">
        <v>1881</v>
      </c>
    </row>
    <row r="35" customFormat="false" ht="14.25" hidden="false" customHeight="true" outlineLevel="0" collapsed="false">
      <c r="B35" s="0" t="s">
        <v>1882</v>
      </c>
      <c r="C35" s="461"/>
      <c r="D35" s="0" t="s">
        <v>1882</v>
      </c>
    </row>
    <row r="36" customFormat="false" ht="14.25" hidden="false" customHeight="true" outlineLevel="0" collapsed="false">
      <c r="B36" s="0" t="s">
        <v>1883</v>
      </c>
      <c r="C36" s="461"/>
      <c r="D36" s="0" t="s">
        <v>1883</v>
      </c>
    </row>
    <row r="37" customFormat="false" ht="14.25" hidden="false" customHeight="true" outlineLevel="0" collapsed="false">
      <c r="B37" s="0" t="s">
        <v>1884</v>
      </c>
      <c r="C37" s="461"/>
      <c r="D37" s="0" t="s">
        <v>1884</v>
      </c>
    </row>
    <row r="38" customFormat="false" ht="14.25" hidden="false" customHeight="true" outlineLevel="0" collapsed="false">
      <c r="B38" s="0" t="s">
        <v>1885</v>
      </c>
      <c r="C38" s="461"/>
      <c r="D38" s="0" t="s">
        <v>1885</v>
      </c>
    </row>
    <row r="39" customFormat="false" ht="14.25" hidden="false" customHeight="true" outlineLevel="0" collapsed="false">
      <c r="B39" s="0" t="s">
        <v>1886</v>
      </c>
      <c r="C39" s="461"/>
      <c r="D39" s="0" t="s">
        <v>1886</v>
      </c>
    </row>
    <row r="40" customFormat="false" ht="14.25" hidden="false" customHeight="true" outlineLevel="0" collapsed="false">
      <c r="B40" s="0" t="s">
        <v>1887</v>
      </c>
      <c r="C40" s="461"/>
      <c r="D40" s="0" t="s">
        <v>1887</v>
      </c>
    </row>
    <row r="41" customFormat="false" ht="14.25" hidden="false" customHeight="true" outlineLevel="0" collapsed="false">
      <c r="B41" s="0" t="s">
        <v>1888</v>
      </c>
      <c r="C41" s="461"/>
      <c r="D41" s="0" t="s">
        <v>1888</v>
      </c>
    </row>
    <row r="42" customFormat="false" ht="14.25" hidden="false" customHeight="true" outlineLevel="0" collapsed="false">
      <c r="B42" s="0" t="s">
        <v>1820</v>
      </c>
      <c r="C42" s="461"/>
      <c r="D42" s="0" t="s">
        <v>1889</v>
      </c>
    </row>
    <row r="43" customFormat="false" ht="14.25" hidden="false" customHeight="true" outlineLevel="0" collapsed="false">
      <c r="B43" s="0" t="s">
        <v>1889</v>
      </c>
      <c r="C43" s="461"/>
      <c r="D43" s="0" t="s">
        <v>1890</v>
      </c>
    </row>
    <row r="44" customFormat="false" ht="14.25" hidden="false" customHeight="true" outlineLevel="0" collapsed="false">
      <c r="B44" s="0" t="s">
        <v>1890</v>
      </c>
      <c r="C44" s="461"/>
      <c r="D44" s="0" t="s">
        <v>1891</v>
      </c>
    </row>
    <row r="45" customFormat="false" ht="14.25" hidden="false" customHeight="true" outlineLevel="0" collapsed="false">
      <c r="B45" s="0" t="s">
        <v>1891</v>
      </c>
      <c r="C45" s="461"/>
      <c r="D45" s="0" t="s">
        <v>1892</v>
      </c>
    </row>
    <row r="46" customFormat="false" ht="14.25" hidden="false" customHeight="true" outlineLevel="0" collapsed="false">
      <c r="B46" s="0" t="s">
        <v>1892</v>
      </c>
      <c r="C46" s="461"/>
      <c r="D46" s="0" t="s">
        <v>1893</v>
      </c>
    </row>
    <row r="47" customFormat="false" ht="14.25" hidden="false" customHeight="true" outlineLevel="0" collapsed="false">
      <c r="B47" s="0" t="s">
        <v>1893</v>
      </c>
      <c r="C47" s="461"/>
      <c r="D47" s="0" t="s">
        <v>1894</v>
      </c>
    </row>
    <row r="48" customFormat="false" ht="14.25" hidden="false" customHeight="true" outlineLevel="0" collapsed="false">
      <c r="B48" s="0" t="s">
        <v>1894</v>
      </c>
      <c r="C48" s="461"/>
      <c r="D48" s="0" t="s">
        <v>1895</v>
      </c>
    </row>
    <row r="49" customFormat="false" ht="14.25" hidden="false" customHeight="true" outlineLevel="0" collapsed="false">
      <c r="B49" s="0" t="s">
        <v>1895</v>
      </c>
      <c r="C49" s="461"/>
      <c r="D49" s="0" t="s">
        <v>1896</v>
      </c>
    </row>
    <row r="50" customFormat="false" ht="14.25" hidden="false" customHeight="true" outlineLevel="0" collapsed="false">
      <c r="B50" s="0" t="s">
        <v>1896</v>
      </c>
      <c r="C50" s="461"/>
      <c r="D50" s="0" t="s">
        <v>1897</v>
      </c>
    </row>
    <row r="51" customFormat="false" ht="14.25" hidden="false" customHeight="true" outlineLevel="0" collapsed="false">
      <c r="B51" s="0" t="s">
        <v>1897</v>
      </c>
      <c r="C51" s="461"/>
      <c r="D51" s="0" t="s">
        <v>1898</v>
      </c>
    </row>
    <row r="52" customFormat="false" ht="14.25" hidden="false" customHeight="true" outlineLevel="0" collapsed="false">
      <c r="B52" s="0" t="s">
        <v>1898</v>
      </c>
      <c r="C52" s="461"/>
      <c r="D52" s="0" t="s">
        <v>1899</v>
      </c>
    </row>
    <row r="53" customFormat="false" ht="14.25" hidden="false" customHeight="true" outlineLevel="0" collapsed="false">
      <c r="B53" s="0" t="s">
        <v>1899</v>
      </c>
      <c r="C53" s="461"/>
      <c r="D53" s="0" t="s">
        <v>1900</v>
      </c>
    </row>
    <row r="54" customFormat="false" ht="14.25" hidden="false" customHeight="true" outlineLevel="0" collapsed="false">
      <c r="B54" s="0" t="s">
        <v>1900</v>
      </c>
      <c r="C54" s="461"/>
      <c r="D54" s="0" t="s">
        <v>1901</v>
      </c>
    </row>
    <row r="55" customFormat="false" ht="14.25" hidden="false" customHeight="true" outlineLevel="0" collapsed="false">
      <c r="B55" s="0" t="s">
        <v>1901</v>
      </c>
      <c r="C55" s="461"/>
      <c r="D55" s="0" t="s">
        <v>1902</v>
      </c>
    </row>
    <row r="56" customFormat="false" ht="14.25" hidden="false" customHeight="true" outlineLevel="0" collapsed="false">
      <c r="B56" s="0" t="s">
        <v>1902</v>
      </c>
      <c r="C56" s="461"/>
      <c r="D56" s="0" t="s">
        <v>1903</v>
      </c>
    </row>
    <row r="57" customFormat="false" ht="14.25" hidden="false" customHeight="true" outlineLevel="0" collapsed="false">
      <c r="B57" s="0" t="s">
        <v>1903</v>
      </c>
      <c r="C57" s="461"/>
      <c r="D57" s="0" t="s">
        <v>1904</v>
      </c>
    </row>
    <row r="58" customFormat="false" ht="14.25" hidden="false" customHeight="true" outlineLevel="0" collapsed="false">
      <c r="B58" s="0" t="s">
        <v>1904</v>
      </c>
      <c r="C58" s="461"/>
      <c r="D58" s="0" t="s">
        <v>1905</v>
      </c>
    </row>
    <row r="59" customFormat="false" ht="14.25" hidden="false" customHeight="true" outlineLevel="0" collapsed="false">
      <c r="B59" s="0" t="s">
        <v>1905</v>
      </c>
      <c r="C59" s="461"/>
      <c r="D59" s="0" t="s">
        <v>1906</v>
      </c>
    </row>
    <row r="60" customFormat="false" ht="14.25" hidden="false" customHeight="true" outlineLevel="0" collapsed="false">
      <c r="B60" s="0" t="s">
        <v>1906</v>
      </c>
      <c r="C60" s="461"/>
      <c r="D60" s="0" t="s">
        <v>1907</v>
      </c>
    </row>
    <row r="61" customFormat="false" ht="14.25" hidden="false" customHeight="true" outlineLevel="0" collapsed="false">
      <c r="B61" s="0" t="s">
        <v>1907</v>
      </c>
      <c r="C61" s="461"/>
      <c r="D61" s="0" t="s">
        <v>1908</v>
      </c>
    </row>
    <row r="62" customFormat="false" ht="14.25" hidden="false" customHeight="true" outlineLevel="0" collapsed="false">
      <c r="B62" s="0" t="s">
        <v>1908</v>
      </c>
      <c r="C62" s="461"/>
      <c r="D62" s="0" t="s">
        <v>1909</v>
      </c>
    </row>
    <row r="63" customFormat="false" ht="14.25" hidden="false" customHeight="true" outlineLevel="0" collapsed="false">
      <c r="B63" s="0" t="s">
        <v>1909</v>
      </c>
      <c r="C63" s="461"/>
      <c r="D63" s="0" t="s">
        <v>1910</v>
      </c>
    </row>
    <row r="64" customFormat="false" ht="14.25" hidden="false" customHeight="true" outlineLevel="0" collapsed="false">
      <c r="B64" s="0" t="s">
        <v>1910</v>
      </c>
      <c r="C64" s="461"/>
      <c r="D64" s="0" t="s">
        <v>1911</v>
      </c>
    </row>
    <row r="65" customFormat="false" ht="14.25" hidden="false" customHeight="true" outlineLevel="0" collapsed="false">
      <c r="B65" s="0" t="s">
        <v>1911</v>
      </c>
      <c r="C65" s="461"/>
      <c r="D65" s="0" t="s">
        <v>1912</v>
      </c>
    </row>
    <row r="66" customFormat="false" ht="14.25" hidden="false" customHeight="true" outlineLevel="0" collapsed="false">
      <c r="B66" s="0" t="s">
        <v>1912</v>
      </c>
      <c r="C66" s="461"/>
      <c r="D66" s="0" t="s">
        <v>1913</v>
      </c>
    </row>
    <row r="67" customFormat="false" ht="14.25" hidden="false" customHeight="true" outlineLevel="0" collapsed="false">
      <c r="B67" s="0" t="s">
        <v>1913</v>
      </c>
      <c r="C67" s="461"/>
      <c r="D67" s="0" t="s">
        <v>1914</v>
      </c>
    </row>
    <row r="68" customFormat="false" ht="14.25" hidden="false" customHeight="true" outlineLevel="0" collapsed="false">
      <c r="B68" s="0" t="s">
        <v>1914</v>
      </c>
      <c r="C68" s="461"/>
      <c r="D68" s="0" t="s">
        <v>1915</v>
      </c>
    </row>
    <row r="69" customFormat="false" ht="14.25" hidden="false" customHeight="true" outlineLevel="0" collapsed="false">
      <c r="B69" s="0" t="s">
        <v>1915</v>
      </c>
      <c r="C69" s="461"/>
      <c r="D69" s="0" t="s">
        <v>1916</v>
      </c>
    </row>
    <row r="70" customFormat="false" ht="14.25" hidden="false" customHeight="true" outlineLevel="0" collapsed="false">
      <c r="B70" s="0" t="s">
        <v>1916</v>
      </c>
      <c r="C70" s="461"/>
      <c r="D70" s="0" t="s">
        <v>1917</v>
      </c>
    </row>
    <row r="71" customFormat="false" ht="14.25" hidden="false" customHeight="true" outlineLevel="0" collapsed="false">
      <c r="B71" s="0" t="s">
        <v>1917</v>
      </c>
      <c r="C71" s="461"/>
      <c r="D71" s="0" t="s">
        <v>1918</v>
      </c>
    </row>
    <row r="72" customFormat="false" ht="14.25" hidden="false" customHeight="true" outlineLevel="0" collapsed="false">
      <c r="B72" s="0" t="s">
        <v>1918</v>
      </c>
      <c r="C72" s="461"/>
      <c r="D72" s="0" t="s">
        <v>1919</v>
      </c>
    </row>
    <row r="73" customFormat="false" ht="14.25" hidden="false" customHeight="true" outlineLevel="0" collapsed="false">
      <c r="B73" s="0" t="s">
        <v>1919</v>
      </c>
      <c r="C73" s="461"/>
      <c r="D73" s="0" t="s">
        <v>1920</v>
      </c>
    </row>
    <row r="74" customFormat="false" ht="14.25" hidden="false" customHeight="true" outlineLevel="0" collapsed="false">
      <c r="B74" s="0" t="s">
        <v>1920</v>
      </c>
      <c r="C74" s="461"/>
      <c r="D74" s="0" t="s">
        <v>1921</v>
      </c>
    </row>
    <row r="75" customFormat="false" ht="14.25" hidden="false" customHeight="true" outlineLevel="0" collapsed="false">
      <c r="B75" s="0" t="s">
        <v>1921</v>
      </c>
      <c r="C75" s="461"/>
      <c r="D75" s="0" t="s">
        <v>1922</v>
      </c>
    </row>
    <row r="76" customFormat="false" ht="14.25" hidden="false" customHeight="true" outlineLevel="0" collapsed="false">
      <c r="B76" s="0" t="s">
        <v>1922</v>
      </c>
      <c r="C76" s="461"/>
      <c r="D76" s="0" t="s">
        <v>1923</v>
      </c>
    </row>
    <row r="77" customFormat="false" ht="14.25" hidden="false" customHeight="true" outlineLevel="0" collapsed="false">
      <c r="B77" s="0" t="s">
        <v>1923</v>
      </c>
      <c r="C77" s="461"/>
      <c r="D77" s="0" t="s">
        <v>1924</v>
      </c>
    </row>
    <row r="78" customFormat="false" ht="14.25" hidden="false" customHeight="true" outlineLevel="0" collapsed="false">
      <c r="B78" s="0" t="s">
        <v>1924</v>
      </c>
      <c r="C78" s="461"/>
      <c r="D78" s="0" t="s">
        <v>1925</v>
      </c>
    </row>
    <row r="79" customFormat="false" ht="14.25" hidden="false" customHeight="true" outlineLevel="0" collapsed="false">
      <c r="B79" s="0" t="s">
        <v>1925</v>
      </c>
      <c r="C79" s="461"/>
      <c r="D79" s="0" t="s">
        <v>1926</v>
      </c>
    </row>
    <row r="80" customFormat="false" ht="14.25" hidden="false" customHeight="true" outlineLevel="0" collapsed="false">
      <c r="B80" s="0" t="s">
        <v>1926</v>
      </c>
      <c r="C80" s="461"/>
      <c r="D80" s="0" t="s">
        <v>1927</v>
      </c>
    </row>
    <row r="81" customFormat="false" ht="14.25" hidden="false" customHeight="true" outlineLevel="0" collapsed="false">
      <c r="B81" s="0" t="s">
        <v>1927</v>
      </c>
      <c r="C81" s="461"/>
      <c r="D81" s="0" t="s">
        <v>1928</v>
      </c>
    </row>
    <row r="82" customFormat="false" ht="14.25" hidden="false" customHeight="true" outlineLevel="0" collapsed="false">
      <c r="B82" s="0" t="s">
        <v>1928</v>
      </c>
      <c r="C82" s="461"/>
      <c r="D82" s="0" t="s">
        <v>1929</v>
      </c>
    </row>
    <row r="83" customFormat="false" ht="14.25" hidden="false" customHeight="true" outlineLevel="0" collapsed="false">
      <c r="B83" s="0" t="s">
        <v>1929</v>
      </c>
      <c r="C83" s="461"/>
      <c r="D83" s="0" t="s">
        <v>1930</v>
      </c>
    </row>
    <row r="84" customFormat="false" ht="14.25" hidden="false" customHeight="true" outlineLevel="0" collapsed="false">
      <c r="B84" s="0" t="s">
        <v>1930</v>
      </c>
      <c r="C84" s="461"/>
      <c r="D84" s="0" t="s">
        <v>1931</v>
      </c>
    </row>
    <row r="85" customFormat="false" ht="14.25" hidden="false" customHeight="true" outlineLevel="0" collapsed="false">
      <c r="B85" s="0" t="s">
        <v>1931</v>
      </c>
      <c r="C85" s="461"/>
      <c r="D85" s="0" t="s">
        <v>1932</v>
      </c>
    </row>
    <row r="86" customFormat="false" ht="14.25" hidden="false" customHeight="true" outlineLevel="0" collapsed="false">
      <c r="B86" s="0" t="s">
        <v>1932</v>
      </c>
      <c r="C86" s="461"/>
      <c r="D86" s="0" t="s">
        <v>1933</v>
      </c>
    </row>
    <row r="87" customFormat="false" ht="14.25" hidden="false" customHeight="true" outlineLevel="0" collapsed="false">
      <c r="B87" s="0" t="s">
        <v>1933</v>
      </c>
      <c r="C87" s="461"/>
      <c r="D87" s="0" t="s">
        <v>1934</v>
      </c>
    </row>
    <row r="88" customFormat="false" ht="14.25" hidden="false" customHeight="true" outlineLevel="0" collapsed="false">
      <c r="B88" s="0" t="s">
        <v>1934</v>
      </c>
      <c r="C88" s="461"/>
      <c r="D88" s="0" t="s">
        <v>1935</v>
      </c>
    </row>
    <row r="89" customFormat="false" ht="14.25" hidden="false" customHeight="true" outlineLevel="0" collapsed="false">
      <c r="B89" s="0" t="s">
        <v>1935</v>
      </c>
      <c r="C89" s="461"/>
      <c r="D89" s="0" t="s">
        <v>1936</v>
      </c>
    </row>
    <row r="90" customFormat="false" ht="14.25" hidden="false" customHeight="true" outlineLevel="0" collapsed="false">
      <c r="B90" s="0" t="s">
        <v>1936</v>
      </c>
      <c r="C90" s="461"/>
      <c r="D90" s="0" t="s">
        <v>1937</v>
      </c>
    </row>
    <row r="91" customFormat="false" ht="14.25" hidden="false" customHeight="true" outlineLevel="0" collapsed="false">
      <c r="B91" s="0" t="s">
        <v>1937</v>
      </c>
      <c r="C91" s="461"/>
      <c r="D91" s="0" t="s">
        <v>1938</v>
      </c>
    </row>
    <row r="92" customFormat="false" ht="14.25" hidden="false" customHeight="true" outlineLevel="0" collapsed="false">
      <c r="B92" s="0" t="s">
        <v>1938</v>
      </c>
      <c r="C92" s="461"/>
      <c r="D92" s="0" t="s">
        <v>1939</v>
      </c>
    </row>
    <row r="93" customFormat="false" ht="14.25" hidden="false" customHeight="true" outlineLevel="0" collapsed="false">
      <c r="B93" s="0" t="s">
        <v>1939</v>
      </c>
      <c r="C93" s="461"/>
      <c r="D93" s="0" t="s">
        <v>1940</v>
      </c>
    </row>
    <row r="94" customFormat="false" ht="14.25" hidden="false" customHeight="true" outlineLevel="0" collapsed="false">
      <c r="B94" s="0" t="s">
        <v>1940</v>
      </c>
      <c r="C94" s="461"/>
      <c r="D94" s="0" t="s">
        <v>1941</v>
      </c>
    </row>
    <row r="95" customFormat="false" ht="14.25" hidden="false" customHeight="true" outlineLevel="0" collapsed="false">
      <c r="B95" s="0" t="s">
        <v>1941</v>
      </c>
      <c r="C95" s="461"/>
      <c r="D95" s="0" t="s">
        <v>1942</v>
      </c>
    </row>
    <row r="96" customFormat="false" ht="14.25" hidden="false" customHeight="true" outlineLevel="0" collapsed="false">
      <c r="B96" s="0" t="s">
        <v>1942</v>
      </c>
      <c r="C96" s="461"/>
      <c r="D96" s="0" t="s">
        <v>1943</v>
      </c>
    </row>
    <row r="97" customFormat="false" ht="14.25" hidden="false" customHeight="true" outlineLevel="0" collapsed="false">
      <c r="B97" s="0" t="s">
        <v>1943</v>
      </c>
      <c r="C97" s="461"/>
      <c r="D97" s="0" t="s">
        <v>1944</v>
      </c>
    </row>
    <row r="98" customFormat="false" ht="14.25" hidden="false" customHeight="true" outlineLevel="0" collapsed="false">
      <c r="B98" s="0" t="s">
        <v>1944</v>
      </c>
      <c r="C98" s="461"/>
      <c r="D98" s="0" t="s">
        <v>1945</v>
      </c>
    </row>
    <row r="99" customFormat="false" ht="14.25" hidden="false" customHeight="true" outlineLevel="0" collapsed="false">
      <c r="B99" s="0" t="s">
        <v>1945</v>
      </c>
      <c r="C99" s="461"/>
      <c r="D99" s="0" t="s">
        <v>1946</v>
      </c>
    </row>
    <row r="100" customFormat="false" ht="14.25" hidden="false" customHeight="true" outlineLevel="0" collapsed="false">
      <c r="B100" s="0" t="s">
        <v>1946</v>
      </c>
      <c r="C100" s="461"/>
      <c r="D100" s="0" t="s">
        <v>1947</v>
      </c>
    </row>
    <row r="101" customFormat="false" ht="14.25" hidden="false" customHeight="true" outlineLevel="0" collapsed="false">
      <c r="B101" s="0" t="s">
        <v>1947</v>
      </c>
      <c r="C101" s="461"/>
      <c r="D101" s="0" t="s">
        <v>1948</v>
      </c>
    </row>
    <row r="102" customFormat="false" ht="14.25" hidden="false" customHeight="true" outlineLevel="0" collapsed="false">
      <c r="B102" s="0" t="s">
        <v>1948</v>
      </c>
      <c r="C102" s="461"/>
      <c r="D102" s="0" t="s">
        <v>1949</v>
      </c>
    </row>
    <row r="103" customFormat="false" ht="14.25" hidden="false" customHeight="true" outlineLevel="0" collapsed="false">
      <c r="B103" s="0" t="s">
        <v>1949</v>
      </c>
      <c r="C103" s="461"/>
      <c r="D103" s="0" t="s">
        <v>1950</v>
      </c>
    </row>
    <row r="104" customFormat="false" ht="14.25" hidden="false" customHeight="true" outlineLevel="0" collapsed="false">
      <c r="B104" s="0" t="s">
        <v>1950</v>
      </c>
      <c r="C104" s="461"/>
      <c r="D104" s="0" t="s">
        <v>1951</v>
      </c>
    </row>
    <row r="105" customFormat="false" ht="14.25" hidden="false" customHeight="true" outlineLevel="0" collapsed="false">
      <c r="B105" s="0" t="s">
        <v>1951</v>
      </c>
      <c r="C105" s="461"/>
      <c r="D105" s="0" t="s">
        <v>1952</v>
      </c>
    </row>
    <row r="106" customFormat="false" ht="14.25" hidden="false" customHeight="true" outlineLevel="0" collapsed="false">
      <c r="B106" s="0" t="s">
        <v>1828</v>
      </c>
      <c r="C106" s="461"/>
      <c r="D106" s="0" t="s">
        <v>1953</v>
      </c>
    </row>
    <row r="107" customFormat="false" ht="14.25" hidden="false" customHeight="true" outlineLevel="0" collapsed="false">
      <c r="B107" s="0" t="s">
        <v>1824</v>
      </c>
      <c r="C107" s="461"/>
      <c r="D107" s="0" t="s">
        <v>1954</v>
      </c>
    </row>
    <row r="108" customFormat="false" ht="14.25" hidden="false" customHeight="true" outlineLevel="0" collapsed="false">
      <c r="B108" s="0" t="s">
        <v>1952</v>
      </c>
      <c r="C108" s="461"/>
      <c r="D108" s="0" t="s">
        <v>1955</v>
      </c>
    </row>
    <row r="109" customFormat="false" ht="14.25" hidden="false" customHeight="true" outlineLevel="0" collapsed="false">
      <c r="B109" s="0" t="s">
        <v>1953</v>
      </c>
      <c r="C109" s="461"/>
      <c r="D109" s="0" t="s">
        <v>1956</v>
      </c>
    </row>
    <row r="110" customFormat="false" ht="14.25" hidden="false" customHeight="true" outlineLevel="0" collapsed="false">
      <c r="B110" s="0" t="s">
        <v>1954</v>
      </c>
      <c r="C110" s="461"/>
      <c r="D110" s="0" t="s">
        <v>1957</v>
      </c>
    </row>
    <row r="111" customFormat="false" ht="14.25" hidden="false" customHeight="true" outlineLevel="0" collapsed="false">
      <c r="B111" s="0" t="s">
        <v>1955</v>
      </c>
      <c r="C111" s="461"/>
      <c r="D111" s="0" t="s">
        <v>1958</v>
      </c>
    </row>
    <row r="112" customFormat="false" ht="14.25" hidden="false" customHeight="true" outlineLevel="0" collapsed="false">
      <c r="B112" s="0" t="s">
        <v>1956</v>
      </c>
      <c r="C112" s="461"/>
      <c r="D112" s="0" t="s">
        <v>1959</v>
      </c>
    </row>
    <row r="113" customFormat="false" ht="14.25" hidden="false" customHeight="true" outlineLevel="0" collapsed="false">
      <c r="B113" s="0" t="s">
        <v>1957</v>
      </c>
      <c r="C113" s="461"/>
      <c r="D113" s="0" t="s">
        <v>1960</v>
      </c>
    </row>
    <row r="114" customFormat="false" ht="14.25" hidden="false" customHeight="true" outlineLevel="0" collapsed="false">
      <c r="B114" s="0" t="s">
        <v>1958</v>
      </c>
      <c r="C114" s="461"/>
      <c r="D114" s="0" t="s">
        <v>1961</v>
      </c>
    </row>
    <row r="115" customFormat="false" ht="14.25" hidden="false" customHeight="true" outlineLevel="0" collapsed="false">
      <c r="B115" s="0" t="s">
        <v>1959</v>
      </c>
      <c r="C115" s="461"/>
      <c r="D115" s="0" t="s">
        <v>1962</v>
      </c>
    </row>
    <row r="116" customFormat="false" ht="14.25" hidden="false" customHeight="true" outlineLevel="0" collapsed="false">
      <c r="B116" s="0" t="s">
        <v>1960</v>
      </c>
      <c r="C116" s="461"/>
      <c r="D116" s="0" t="s">
        <v>1963</v>
      </c>
    </row>
    <row r="117" customFormat="false" ht="14.25" hidden="false" customHeight="true" outlineLevel="0" collapsed="false">
      <c r="B117" s="0" t="s">
        <v>1961</v>
      </c>
      <c r="C117" s="461"/>
      <c r="D117" s="0" t="s">
        <v>1964</v>
      </c>
    </row>
    <row r="118" customFormat="false" ht="14.25" hidden="false" customHeight="true" outlineLevel="0" collapsed="false">
      <c r="B118" s="0" t="s">
        <v>1962</v>
      </c>
      <c r="C118" s="461"/>
      <c r="D118" s="0" t="s">
        <v>1965</v>
      </c>
    </row>
    <row r="119" customFormat="false" ht="14.25" hidden="false" customHeight="true" outlineLevel="0" collapsed="false">
      <c r="B119" s="0" t="s">
        <v>1963</v>
      </c>
      <c r="C119" s="461"/>
      <c r="D119" s="0" t="s">
        <v>1966</v>
      </c>
    </row>
    <row r="120" customFormat="false" ht="14.25" hidden="false" customHeight="true" outlineLevel="0" collapsed="false">
      <c r="B120" s="0" t="s">
        <v>1964</v>
      </c>
      <c r="C120" s="461"/>
      <c r="D120" s="0" t="s">
        <v>1967</v>
      </c>
    </row>
    <row r="121" customFormat="false" ht="14.25" hidden="false" customHeight="true" outlineLevel="0" collapsed="false">
      <c r="B121" s="0" t="s">
        <v>1965</v>
      </c>
      <c r="C121" s="461"/>
      <c r="D121" s="0" t="s">
        <v>1968</v>
      </c>
    </row>
    <row r="122" customFormat="false" ht="14.25" hidden="false" customHeight="true" outlineLevel="0" collapsed="false">
      <c r="B122" s="0" t="s">
        <v>1966</v>
      </c>
      <c r="C122" s="461"/>
      <c r="D122" s="0" t="s">
        <v>1969</v>
      </c>
    </row>
    <row r="123" customFormat="false" ht="14.25" hidden="false" customHeight="true" outlineLevel="0" collapsed="false">
      <c r="B123" s="0" t="s">
        <v>1967</v>
      </c>
      <c r="C123" s="461"/>
      <c r="D123" s="0" t="s">
        <v>1970</v>
      </c>
    </row>
    <row r="124" customFormat="false" ht="14.25" hidden="false" customHeight="true" outlineLevel="0" collapsed="false">
      <c r="B124" s="0" t="s">
        <v>1968</v>
      </c>
      <c r="C124" s="461"/>
      <c r="D124" s="0" t="s">
        <v>1971</v>
      </c>
    </row>
    <row r="125" customFormat="false" ht="14.25" hidden="false" customHeight="true" outlineLevel="0" collapsed="false">
      <c r="B125" s="0" t="s">
        <v>1969</v>
      </c>
      <c r="C125" s="461"/>
      <c r="D125" s="0" t="s">
        <v>1972</v>
      </c>
    </row>
    <row r="126" customFormat="false" ht="14.25" hidden="false" customHeight="true" outlineLevel="0" collapsed="false">
      <c r="B126" s="0" t="s">
        <v>1970</v>
      </c>
      <c r="C126" s="461"/>
      <c r="D126" s="0" t="s">
        <v>1973</v>
      </c>
    </row>
    <row r="127" customFormat="false" ht="14.25" hidden="false" customHeight="true" outlineLevel="0" collapsed="false">
      <c r="B127" s="0" t="s">
        <v>1971</v>
      </c>
      <c r="C127" s="461"/>
      <c r="D127" s="0" t="s">
        <v>1974</v>
      </c>
    </row>
    <row r="128" customFormat="false" ht="14.25" hidden="false" customHeight="true" outlineLevel="0" collapsed="false">
      <c r="B128" s="0" t="s">
        <v>1972</v>
      </c>
      <c r="C128" s="461"/>
      <c r="D128" s="0" t="s">
        <v>1975</v>
      </c>
    </row>
    <row r="129" customFormat="false" ht="14.25" hidden="false" customHeight="true" outlineLevel="0" collapsed="false">
      <c r="B129" s="0" t="s">
        <v>1973</v>
      </c>
      <c r="C129" s="461"/>
      <c r="D129" s="0" t="s">
        <v>1976</v>
      </c>
    </row>
    <row r="130" customFormat="false" ht="14.25" hidden="false" customHeight="true" outlineLevel="0" collapsed="false">
      <c r="B130" s="0" t="s">
        <v>1974</v>
      </c>
      <c r="C130" s="461"/>
      <c r="D130" s="0" t="s">
        <v>1977</v>
      </c>
    </row>
    <row r="131" customFormat="false" ht="14.25" hidden="false" customHeight="true" outlineLevel="0" collapsed="false">
      <c r="B131" s="0" t="s">
        <v>1975</v>
      </c>
      <c r="C131" s="461"/>
      <c r="D131" s="0" t="s">
        <v>1978</v>
      </c>
    </row>
    <row r="132" customFormat="false" ht="14.25" hidden="false" customHeight="true" outlineLevel="0" collapsed="false">
      <c r="B132" s="0" t="s">
        <v>1976</v>
      </c>
      <c r="C132" s="461"/>
      <c r="D132" s="0" t="s">
        <v>1979</v>
      </c>
    </row>
    <row r="133" customFormat="false" ht="14.25" hidden="false" customHeight="true" outlineLevel="0" collapsed="false">
      <c r="B133" s="0" t="s">
        <v>1977</v>
      </c>
      <c r="C133" s="461"/>
      <c r="D133" s="0" t="s">
        <v>1980</v>
      </c>
    </row>
    <row r="134" customFormat="false" ht="14.25" hidden="false" customHeight="true" outlineLevel="0" collapsed="false">
      <c r="B134" s="0" t="s">
        <v>1978</v>
      </c>
      <c r="C134" s="461"/>
      <c r="D134" s="0" t="s">
        <v>1981</v>
      </c>
    </row>
    <row r="135" customFormat="false" ht="14.25" hidden="false" customHeight="true" outlineLevel="0" collapsed="false">
      <c r="B135" s="0" t="s">
        <v>1979</v>
      </c>
      <c r="C135" s="461"/>
      <c r="D135" s="0" t="s">
        <v>1982</v>
      </c>
    </row>
    <row r="136" customFormat="false" ht="14.25" hidden="false" customHeight="true" outlineLevel="0" collapsed="false">
      <c r="B136" s="0" t="s">
        <v>1980</v>
      </c>
      <c r="C136" s="461"/>
      <c r="D136" s="0" t="s">
        <v>1983</v>
      </c>
    </row>
    <row r="137" customFormat="false" ht="14.25" hidden="false" customHeight="true" outlineLevel="0" collapsed="false">
      <c r="B137" s="0" t="s">
        <v>1981</v>
      </c>
      <c r="C137" s="461"/>
      <c r="D137" s="0" t="s">
        <v>1984</v>
      </c>
    </row>
    <row r="138" customFormat="false" ht="14.25" hidden="false" customHeight="true" outlineLevel="0" collapsed="false">
      <c r="B138" s="0" t="s">
        <v>1982</v>
      </c>
      <c r="C138" s="461"/>
      <c r="D138" s="0" t="s">
        <v>1985</v>
      </c>
    </row>
    <row r="139" customFormat="false" ht="14.25" hidden="false" customHeight="true" outlineLevel="0" collapsed="false">
      <c r="B139" s="0" t="s">
        <v>1983</v>
      </c>
      <c r="C139" s="461"/>
      <c r="D139" s="0" t="s">
        <v>1986</v>
      </c>
    </row>
    <row r="140" customFormat="false" ht="14.25" hidden="false" customHeight="true" outlineLevel="0" collapsed="false">
      <c r="B140" s="0" t="s">
        <v>1984</v>
      </c>
      <c r="C140" s="461"/>
      <c r="D140" s="0" t="s">
        <v>1987</v>
      </c>
    </row>
    <row r="141" customFormat="false" ht="14.25" hidden="false" customHeight="true" outlineLevel="0" collapsed="false">
      <c r="B141" s="0" t="s">
        <v>1985</v>
      </c>
      <c r="C141" s="461"/>
      <c r="D141" s="0" t="s">
        <v>1988</v>
      </c>
    </row>
    <row r="142" customFormat="false" ht="14.25" hidden="false" customHeight="true" outlineLevel="0" collapsed="false">
      <c r="B142" s="0" t="s">
        <v>1832</v>
      </c>
      <c r="C142" s="461"/>
      <c r="D142" s="0" t="s">
        <v>1989</v>
      </c>
    </row>
    <row r="143" customFormat="false" ht="14.25" hidden="false" customHeight="true" outlineLevel="0" collapsed="false">
      <c r="B143" s="0" t="s">
        <v>1986</v>
      </c>
      <c r="C143" s="461"/>
      <c r="D143" s="0" t="s">
        <v>1990</v>
      </c>
    </row>
    <row r="144" customFormat="false" ht="14.25" hidden="false" customHeight="true" outlineLevel="0" collapsed="false">
      <c r="B144" s="0" t="s">
        <v>1987</v>
      </c>
      <c r="C144" s="461"/>
      <c r="D144" s="0" t="s">
        <v>1991</v>
      </c>
    </row>
    <row r="145" customFormat="false" ht="14.25" hidden="false" customHeight="true" outlineLevel="0" collapsed="false">
      <c r="B145" s="0" t="s">
        <v>1988</v>
      </c>
      <c r="C145" s="461"/>
      <c r="D145" s="0" t="s">
        <v>1992</v>
      </c>
    </row>
    <row r="146" customFormat="false" ht="14.25" hidden="false" customHeight="true" outlineLevel="0" collapsed="false">
      <c r="B146" s="0" t="s">
        <v>1989</v>
      </c>
      <c r="C146" s="461"/>
      <c r="D146" s="0" t="s">
        <v>1993</v>
      </c>
    </row>
    <row r="147" customFormat="false" ht="14.25" hidden="false" customHeight="true" outlineLevel="0" collapsed="false">
      <c r="B147" s="0" t="s">
        <v>1990</v>
      </c>
      <c r="C147" s="461"/>
      <c r="D147" s="0" t="s">
        <v>1994</v>
      </c>
    </row>
    <row r="148" customFormat="false" ht="14.25" hidden="false" customHeight="true" outlineLevel="0" collapsed="false">
      <c r="B148" s="0" t="s">
        <v>1991</v>
      </c>
      <c r="C148" s="461"/>
      <c r="D148" s="0" t="s">
        <v>1995</v>
      </c>
    </row>
    <row r="149" customFormat="false" ht="14.25" hidden="false" customHeight="true" outlineLevel="0" collapsed="false">
      <c r="B149" s="0" t="s">
        <v>1992</v>
      </c>
      <c r="C149" s="461"/>
      <c r="D149" s="0" t="s">
        <v>1996</v>
      </c>
    </row>
    <row r="150" customFormat="false" ht="14.25" hidden="false" customHeight="true" outlineLevel="0" collapsed="false">
      <c r="B150" s="0" t="s">
        <v>1993</v>
      </c>
      <c r="C150" s="461"/>
      <c r="D150" s="0" t="s">
        <v>1997</v>
      </c>
    </row>
    <row r="151" customFormat="false" ht="14.25" hidden="false" customHeight="true" outlineLevel="0" collapsed="false">
      <c r="B151" s="0" t="s">
        <v>1994</v>
      </c>
      <c r="C151" s="461"/>
      <c r="D151" s="0" t="s">
        <v>1998</v>
      </c>
    </row>
    <row r="152" customFormat="false" ht="14.25" hidden="false" customHeight="true" outlineLevel="0" collapsed="false">
      <c r="B152" s="0" t="s">
        <v>1995</v>
      </c>
      <c r="C152" s="461"/>
      <c r="D152" s="0" t="s">
        <v>1999</v>
      </c>
    </row>
    <row r="153" customFormat="false" ht="14.25" hidden="false" customHeight="true" outlineLevel="0" collapsed="false">
      <c r="B153" s="0" t="s">
        <v>1996</v>
      </c>
      <c r="C153" s="461"/>
      <c r="D153" s="0" t="s">
        <v>2000</v>
      </c>
    </row>
    <row r="154" customFormat="false" ht="14.25" hidden="false" customHeight="true" outlineLevel="0" collapsed="false">
      <c r="B154" s="0" t="s">
        <v>1997</v>
      </c>
      <c r="C154" s="461"/>
      <c r="D154" s="0" t="s">
        <v>2001</v>
      </c>
    </row>
    <row r="155" customFormat="false" ht="14.25" hidden="false" customHeight="true" outlineLevel="0" collapsed="false">
      <c r="B155" s="0" t="s">
        <v>1998</v>
      </c>
      <c r="C155" s="461"/>
      <c r="D155" s="0" t="s">
        <v>2002</v>
      </c>
    </row>
    <row r="156" customFormat="false" ht="14.25" hidden="false" customHeight="true" outlineLevel="0" collapsed="false">
      <c r="B156" s="0" t="s">
        <v>1999</v>
      </c>
      <c r="C156" s="461"/>
      <c r="D156" s="0" t="s">
        <v>2003</v>
      </c>
    </row>
    <row r="157" customFormat="false" ht="14.25" hidden="false" customHeight="true" outlineLevel="0" collapsed="false">
      <c r="B157" s="0" t="s">
        <v>2000</v>
      </c>
      <c r="C157" s="461"/>
      <c r="D157" s="0" t="s">
        <v>2004</v>
      </c>
    </row>
    <row r="158" customFormat="false" ht="14.25" hidden="false" customHeight="true" outlineLevel="0" collapsed="false">
      <c r="B158" s="0" t="s">
        <v>2001</v>
      </c>
      <c r="C158" s="461"/>
      <c r="D158" s="0" t="s">
        <v>2005</v>
      </c>
    </row>
    <row r="159" customFormat="false" ht="14.25" hidden="false" customHeight="true" outlineLevel="0" collapsed="false">
      <c r="B159" s="0" t="s">
        <v>2002</v>
      </c>
      <c r="C159" s="461"/>
      <c r="D159" s="0" t="s">
        <v>2006</v>
      </c>
    </row>
    <row r="160" customFormat="false" ht="14.25" hidden="false" customHeight="true" outlineLevel="0" collapsed="false">
      <c r="B160" s="0" t="s">
        <v>2003</v>
      </c>
      <c r="C160" s="461"/>
      <c r="D160" s="0" t="s">
        <v>2007</v>
      </c>
    </row>
    <row r="161" customFormat="false" ht="14.25" hidden="false" customHeight="true" outlineLevel="0" collapsed="false">
      <c r="B161" s="0" t="s">
        <v>2004</v>
      </c>
      <c r="C161" s="461"/>
      <c r="D161" s="0" t="s">
        <v>2008</v>
      </c>
    </row>
    <row r="162" customFormat="false" ht="14.25" hidden="false" customHeight="true" outlineLevel="0" collapsed="false">
      <c r="B162" s="0" t="s">
        <v>2005</v>
      </c>
      <c r="C162" s="461"/>
      <c r="D162" s="0" t="s">
        <v>2009</v>
      </c>
    </row>
    <row r="163" customFormat="false" ht="14.25" hidden="false" customHeight="true" outlineLevel="0" collapsed="false">
      <c r="B163" s="0" t="s">
        <v>2006</v>
      </c>
      <c r="C163" s="461"/>
      <c r="D163" s="0" t="s">
        <v>2010</v>
      </c>
    </row>
    <row r="164" customFormat="false" ht="14.25" hidden="false" customHeight="true" outlineLevel="0" collapsed="false">
      <c r="B164" s="0" t="s">
        <v>2007</v>
      </c>
      <c r="C164" s="461"/>
      <c r="D164" s="0" t="s">
        <v>2011</v>
      </c>
    </row>
    <row r="165" customFormat="false" ht="14.25" hidden="false" customHeight="true" outlineLevel="0" collapsed="false">
      <c r="B165" s="0" t="s">
        <v>2008</v>
      </c>
      <c r="C165" s="461"/>
      <c r="D165" s="0" t="s">
        <v>2012</v>
      </c>
    </row>
    <row r="166" customFormat="false" ht="14.25" hidden="false" customHeight="true" outlineLevel="0" collapsed="false">
      <c r="B166" s="0" t="s">
        <v>2009</v>
      </c>
      <c r="C166" s="461"/>
      <c r="D166" s="0" t="s">
        <v>2013</v>
      </c>
    </row>
    <row r="167" customFormat="false" ht="14.25" hidden="false" customHeight="true" outlineLevel="0" collapsed="false">
      <c r="B167" s="0" t="s">
        <v>2010</v>
      </c>
      <c r="C167" s="461"/>
      <c r="D167" s="0" t="s">
        <v>2014</v>
      </c>
    </row>
    <row r="168" customFormat="false" ht="14.25" hidden="false" customHeight="true" outlineLevel="0" collapsed="false">
      <c r="B168" s="0" t="s">
        <v>2011</v>
      </c>
      <c r="C168" s="461"/>
      <c r="D168" s="0" t="s">
        <v>2015</v>
      </c>
    </row>
    <row r="169" customFormat="false" ht="14.25" hidden="false" customHeight="true" outlineLevel="0" collapsed="false">
      <c r="B169" s="0" t="s">
        <v>2012</v>
      </c>
      <c r="C169" s="461"/>
      <c r="D169" s="0" t="s">
        <v>2016</v>
      </c>
    </row>
    <row r="170" customFormat="false" ht="14.25" hidden="false" customHeight="true" outlineLevel="0" collapsed="false">
      <c r="B170" s="0" t="s">
        <v>2013</v>
      </c>
      <c r="C170" s="461"/>
      <c r="D170" s="0" t="s">
        <v>2017</v>
      </c>
    </row>
    <row r="171" customFormat="false" ht="14.25" hidden="false" customHeight="true" outlineLevel="0" collapsed="false">
      <c r="B171" s="0" t="s">
        <v>2014</v>
      </c>
      <c r="C171" s="461"/>
      <c r="D171" s="0" t="s">
        <v>2018</v>
      </c>
    </row>
    <row r="172" customFormat="false" ht="14.25" hidden="false" customHeight="true" outlineLevel="0" collapsed="false">
      <c r="B172" s="0" t="s">
        <v>2015</v>
      </c>
      <c r="C172" s="461"/>
      <c r="D172" s="0" t="s">
        <v>2019</v>
      </c>
    </row>
    <row r="173" customFormat="false" ht="14.25" hidden="false" customHeight="true" outlineLevel="0" collapsed="false">
      <c r="B173" s="0" t="s">
        <v>2016</v>
      </c>
      <c r="C173" s="461"/>
      <c r="D173" s="0" t="s">
        <v>2020</v>
      </c>
    </row>
    <row r="174" customFormat="false" ht="14.25" hidden="false" customHeight="true" outlineLevel="0" collapsed="false">
      <c r="B174" s="0" t="s">
        <v>2017</v>
      </c>
      <c r="C174" s="461"/>
      <c r="D174" s="0" t="s">
        <v>2021</v>
      </c>
    </row>
    <row r="175" customFormat="false" ht="14.25" hidden="false" customHeight="true" outlineLevel="0" collapsed="false">
      <c r="B175" s="0" t="s">
        <v>2018</v>
      </c>
      <c r="C175" s="461"/>
      <c r="D175" s="0" t="s">
        <v>2022</v>
      </c>
    </row>
    <row r="176" customFormat="false" ht="14.25" hidden="false" customHeight="true" outlineLevel="0" collapsed="false">
      <c r="B176" s="0" t="s">
        <v>2019</v>
      </c>
      <c r="C176" s="461"/>
      <c r="D176" s="0" t="s">
        <v>2023</v>
      </c>
    </row>
    <row r="177" customFormat="false" ht="14.25" hidden="false" customHeight="true" outlineLevel="0" collapsed="false">
      <c r="B177" s="0" t="s">
        <v>2020</v>
      </c>
      <c r="C177" s="461"/>
      <c r="D177" s="0" t="s">
        <v>2024</v>
      </c>
    </row>
    <row r="178" customFormat="false" ht="14.25" hidden="false" customHeight="true" outlineLevel="0" collapsed="false">
      <c r="B178" s="0" t="s">
        <v>2021</v>
      </c>
      <c r="C178" s="461"/>
      <c r="D178" s="0" t="s">
        <v>2025</v>
      </c>
    </row>
    <row r="179" customFormat="false" ht="14.25" hidden="false" customHeight="true" outlineLevel="0" collapsed="false">
      <c r="B179" s="0" t="s">
        <v>2022</v>
      </c>
      <c r="C179" s="461"/>
      <c r="D179" s="0" t="s">
        <v>2026</v>
      </c>
    </row>
    <row r="180" customFormat="false" ht="14.25" hidden="false" customHeight="true" outlineLevel="0" collapsed="false">
      <c r="B180" s="0" t="s">
        <v>2023</v>
      </c>
      <c r="C180" s="461"/>
      <c r="D180" s="0" t="s">
        <v>2027</v>
      </c>
    </row>
    <row r="181" customFormat="false" ht="14.25" hidden="false" customHeight="true" outlineLevel="0" collapsed="false">
      <c r="B181" s="0" t="s">
        <v>2024</v>
      </c>
      <c r="C181" s="461"/>
      <c r="D181" s="0" t="s">
        <v>2028</v>
      </c>
    </row>
    <row r="182" customFormat="false" ht="14.25" hidden="false" customHeight="true" outlineLevel="0" collapsed="false">
      <c r="B182" s="0" t="s">
        <v>2025</v>
      </c>
      <c r="C182" s="461"/>
      <c r="D182" s="0" t="s">
        <v>2029</v>
      </c>
    </row>
    <row r="183" customFormat="false" ht="14.25" hidden="false" customHeight="true" outlineLevel="0" collapsed="false">
      <c r="B183" s="0" t="s">
        <v>2026</v>
      </c>
      <c r="C183" s="461"/>
      <c r="D183" s="0" t="s">
        <v>2030</v>
      </c>
    </row>
    <row r="184" customFormat="false" ht="14.25" hidden="false" customHeight="true" outlineLevel="0" collapsed="false">
      <c r="B184" s="0" t="s">
        <v>2027</v>
      </c>
      <c r="C184" s="461"/>
      <c r="D184" s="0" t="s">
        <v>2031</v>
      </c>
    </row>
    <row r="185" customFormat="false" ht="14.25" hidden="false" customHeight="true" outlineLevel="0" collapsed="false">
      <c r="B185" s="0" t="s">
        <v>2028</v>
      </c>
      <c r="C185" s="461"/>
      <c r="D185" s="0" t="s">
        <v>2032</v>
      </c>
    </row>
    <row r="186" customFormat="false" ht="14.25" hidden="false" customHeight="true" outlineLevel="0" collapsed="false">
      <c r="B186" s="0" t="s">
        <v>2029</v>
      </c>
      <c r="C186" s="461"/>
      <c r="D186" s="0" t="s">
        <v>2033</v>
      </c>
    </row>
    <row r="187" customFormat="false" ht="14.25" hidden="false" customHeight="true" outlineLevel="0" collapsed="false">
      <c r="B187" s="0" t="s">
        <v>2030</v>
      </c>
      <c r="C187" s="461"/>
      <c r="D187" s="0" t="s">
        <v>2034</v>
      </c>
    </row>
    <row r="188" customFormat="false" ht="14.25" hidden="false" customHeight="true" outlineLevel="0" collapsed="false">
      <c r="B188" s="0" t="s">
        <v>2031</v>
      </c>
      <c r="C188" s="461"/>
      <c r="D188" s="0" t="s">
        <v>1863</v>
      </c>
    </row>
    <row r="189" customFormat="false" ht="14.25" hidden="false" customHeight="true" outlineLevel="0" collapsed="false">
      <c r="B189" s="0" t="s">
        <v>2035</v>
      </c>
      <c r="C189" s="461"/>
      <c r="D189" s="0" t="s">
        <v>2036</v>
      </c>
    </row>
    <row r="190" customFormat="false" ht="14.25" hidden="false" customHeight="true" outlineLevel="0" collapsed="false">
      <c r="B190" s="0" t="s">
        <v>2032</v>
      </c>
      <c r="C190" s="461"/>
      <c r="D190" s="0" t="s">
        <v>2037</v>
      </c>
    </row>
    <row r="191" customFormat="false" ht="14.25" hidden="false" customHeight="true" outlineLevel="0" collapsed="false">
      <c r="B191" s="0" t="s">
        <v>2033</v>
      </c>
      <c r="C191" s="461"/>
      <c r="D191" s="0" t="s">
        <v>2038</v>
      </c>
    </row>
    <row r="192" customFormat="false" ht="14.25" hidden="false" customHeight="true" outlineLevel="0" collapsed="false">
      <c r="B192" s="0" t="s">
        <v>2034</v>
      </c>
      <c r="C192" s="461"/>
      <c r="D192" s="0" t="s">
        <v>2039</v>
      </c>
    </row>
    <row r="193" customFormat="false" ht="14.25" hidden="false" customHeight="true" outlineLevel="0" collapsed="false">
      <c r="B193" s="0" t="s">
        <v>2036</v>
      </c>
      <c r="C193" s="461"/>
      <c r="D193" s="0" t="s">
        <v>2040</v>
      </c>
    </row>
    <row r="194" customFormat="false" ht="14.25" hidden="false" customHeight="true" outlineLevel="0" collapsed="false">
      <c r="B194" s="0" t="s">
        <v>2037</v>
      </c>
      <c r="C194" s="461"/>
      <c r="D194" s="0" t="s">
        <v>2041</v>
      </c>
    </row>
    <row r="195" customFormat="false" ht="14.25" hidden="false" customHeight="true" outlineLevel="0" collapsed="false">
      <c r="B195" s="0" t="s">
        <v>2038</v>
      </c>
      <c r="C195" s="461"/>
      <c r="D195" s="0" t="s">
        <v>2042</v>
      </c>
    </row>
    <row r="196" customFormat="false" ht="14.25" hidden="false" customHeight="true" outlineLevel="0" collapsed="false">
      <c r="B196" s="0" t="s">
        <v>2039</v>
      </c>
      <c r="C196" s="461"/>
      <c r="D196" s="0" t="s">
        <v>2043</v>
      </c>
    </row>
    <row r="197" customFormat="false" ht="14.25" hidden="false" customHeight="true" outlineLevel="0" collapsed="false">
      <c r="B197" s="0" t="s">
        <v>1836</v>
      </c>
      <c r="C197" s="461"/>
      <c r="D197" s="0" t="s">
        <v>2044</v>
      </c>
    </row>
    <row r="198" customFormat="false" ht="14.25" hidden="false" customHeight="true" outlineLevel="0" collapsed="false">
      <c r="B198" s="0" t="s">
        <v>2040</v>
      </c>
      <c r="C198" s="461"/>
      <c r="D198" s="0" t="s">
        <v>2045</v>
      </c>
    </row>
    <row r="199" customFormat="false" ht="14.25" hidden="false" customHeight="true" outlineLevel="0" collapsed="false">
      <c r="B199" s="0" t="s">
        <v>2041</v>
      </c>
      <c r="C199" s="461"/>
      <c r="D199" s="0" t="s">
        <v>2046</v>
      </c>
    </row>
    <row r="200" customFormat="false" ht="14.25" hidden="false" customHeight="true" outlineLevel="0" collapsed="false">
      <c r="B200" s="0" t="s">
        <v>2042</v>
      </c>
      <c r="C200" s="461"/>
      <c r="D200" s="0" t="s">
        <v>2047</v>
      </c>
    </row>
    <row r="201" customFormat="false" ht="14.25" hidden="false" customHeight="true" outlineLevel="0" collapsed="false">
      <c r="B201" s="0" t="s">
        <v>2043</v>
      </c>
      <c r="C201" s="461"/>
      <c r="D201" s="0" t="s">
        <v>2048</v>
      </c>
    </row>
    <row r="202" customFormat="false" ht="14.25" hidden="false" customHeight="true" outlineLevel="0" collapsed="false">
      <c r="B202" s="0" t="s">
        <v>2044</v>
      </c>
      <c r="C202" s="461"/>
      <c r="D202" s="0" t="s">
        <v>2049</v>
      </c>
    </row>
    <row r="203" customFormat="false" ht="14.25" hidden="false" customHeight="true" outlineLevel="0" collapsed="false">
      <c r="B203" s="0" t="s">
        <v>2045</v>
      </c>
      <c r="C203" s="461"/>
      <c r="D203" s="0" t="s">
        <v>2050</v>
      </c>
    </row>
    <row r="204" customFormat="false" ht="14.25" hidden="false" customHeight="true" outlineLevel="0" collapsed="false">
      <c r="B204" s="0" t="s">
        <v>2046</v>
      </c>
      <c r="C204" s="461"/>
      <c r="D204" s="0" t="s">
        <v>2051</v>
      </c>
    </row>
    <row r="205" customFormat="false" ht="14.25" hidden="false" customHeight="true" outlineLevel="0" collapsed="false">
      <c r="B205" s="0" t="s">
        <v>2047</v>
      </c>
      <c r="C205" s="461"/>
      <c r="D205" s="0" t="s">
        <v>2052</v>
      </c>
    </row>
    <row r="206" customFormat="false" ht="14.25" hidden="false" customHeight="true" outlineLevel="0" collapsed="false">
      <c r="B206" s="0" t="s">
        <v>2048</v>
      </c>
      <c r="C206" s="461"/>
      <c r="D206" s="0" t="s">
        <v>2053</v>
      </c>
    </row>
    <row r="207" customFormat="false" ht="14.25" hidden="false" customHeight="true" outlineLevel="0" collapsed="false">
      <c r="B207" s="0" t="s">
        <v>2049</v>
      </c>
      <c r="C207" s="461"/>
      <c r="D207" s="0" t="s">
        <v>2054</v>
      </c>
    </row>
    <row r="208" customFormat="false" ht="14.25" hidden="false" customHeight="true" outlineLevel="0" collapsed="false">
      <c r="B208" s="0" t="s">
        <v>2050</v>
      </c>
      <c r="C208" s="461"/>
      <c r="D208" s="0" t="s">
        <v>2055</v>
      </c>
    </row>
    <row r="209" customFormat="false" ht="14.25" hidden="false" customHeight="true" outlineLevel="0" collapsed="false">
      <c r="B209" s="0" t="s">
        <v>2051</v>
      </c>
      <c r="C209" s="461"/>
      <c r="D209" s="0" t="s">
        <v>2056</v>
      </c>
    </row>
    <row r="210" customFormat="false" ht="14.25" hidden="false" customHeight="true" outlineLevel="0" collapsed="false">
      <c r="B210" s="0" t="s">
        <v>2052</v>
      </c>
      <c r="C210" s="461"/>
      <c r="D210" s="0" t="s">
        <v>2057</v>
      </c>
    </row>
    <row r="211" customFormat="false" ht="14.25" hidden="false" customHeight="true" outlineLevel="0" collapsed="false">
      <c r="B211" s="0" t="s">
        <v>2053</v>
      </c>
      <c r="C211" s="461"/>
      <c r="D211" s="0" t="s">
        <v>2058</v>
      </c>
    </row>
    <row r="212" customFormat="false" ht="14.25" hidden="false" customHeight="true" outlineLevel="0" collapsed="false">
      <c r="B212" s="0" t="s">
        <v>2054</v>
      </c>
      <c r="C212" s="461"/>
      <c r="D212" s="0" t="s">
        <v>2059</v>
      </c>
    </row>
    <row r="213" customFormat="false" ht="14.25" hidden="false" customHeight="true" outlineLevel="0" collapsed="false">
      <c r="B213" s="0" t="s">
        <v>2055</v>
      </c>
      <c r="C213" s="461"/>
      <c r="D213" s="0" t="s">
        <v>2060</v>
      </c>
    </row>
    <row r="214" customFormat="false" ht="14.25" hidden="false" customHeight="true" outlineLevel="0" collapsed="false">
      <c r="B214" s="0" t="s">
        <v>2056</v>
      </c>
      <c r="C214" s="461"/>
      <c r="D214" s="0" t="s">
        <v>2061</v>
      </c>
    </row>
    <row r="215" customFormat="false" ht="14.25" hidden="false" customHeight="true" outlineLevel="0" collapsed="false">
      <c r="B215" s="0" t="s">
        <v>2057</v>
      </c>
      <c r="C215" s="461"/>
      <c r="D215" s="0" t="s">
        <v>2062</v>
      </c>
    </row>
    <row r="216" customFormat="false" ht="14.25" hidden="false" customHeight="true" outlineLevel="0" collapsed="false">
      <c r="B216" s="0" t="s">
        <v>2058</v>
      </c>
      <c r="C216" s="461"/>
      <c r="D216" s="0" t="s">
        <v>2063</v>
      </c>
    </row>
    <row r="217" customFormat="false" ht="14.25" hidden="false" customHeight="true" outlineLevel="0" collapsed="false">
      <c r="B217" s="0" t="s">
        <v>2059</v>
      </c>
      <c r="C217" s="461"/>
      <c r="D217" s="0" t="s">
        <v>2064</v>
      </c>
    </row>
    <row r="218" customFormat="false" ht="14.25" hidden="false" customHeight="true" outlineLevel="0" collapsed="false">
      <c r="B218" s="0" t="s">
        <v>2060</v>
      </c>
      <c r="C218" s="461"/>
      <c r="D218" s="0" t="s">
        <v>2065</v>
      </c>
    </row>
    <row r="219" customFormat="false" ht="14.25" hidden="false" customHeight="true" outlineLevel="0" collapsed="false">
      <c r="B219" s="0" t="s">
        <v>2061</v>
      </c>
      <c r="C219" s="461"/>
      <c r="D219" s="0" t="s">
        <v>2066</v>
      </c>
    </row>
    <row r="220" customFormat="false" ht="14.25" hidden="false" customHeight="true" outlineLevel="0" collapsed="false">
      <c r="B220" s="0" t="s">
        <v>2062</v>
      </c>
      <c r="C220" s="461"/>
      <c r="D220" s="0" t="s">
        <v>2067</v>
      </c>
    </row>
    <row r="221" customFormat="false" ht="14.25" hidden="false" customHeight="true" outlineLevel="0" collapsed="false">
      <c r="B221" s="0" t="s">
        <v>2063</v>
      </c>
      <c r="C221" s="461"/>
      <c r="D221" s="0" t="s">
        <v>2068</v>
      </c>
    </row>
    <row r="222" customFormat="false" ht="14.25" hidden="false" customHeight="true" outlineLevel="0" collapsed="false">
      <c r="B222" s="0" t="s">
        <v>2064</v>
      </c>
      <c r="C222" s="461"/>
      <c r="D222" s="0" t="s">
        <v>2069</v>
      </c>
    </row>
    <row r="223" customFormat="false" ht="14.25" hidden="false" customHeight="true" outlineLevel="0" collapsed="false">
      <c r="B223" s="0" t="s">
        <v>2065</v>
      </c>
      <c r="C223" s="461"/>
      <c r="D223" s="0" t="s">
        <v>2070</v>
      </c>
    </row>
    <row r="224" customFormat="false" ht="14.25" hidden="false" customHeight="true" outlineLevel="0" collapsed="false">
      <c r="B224" s="0" t="s">
        <v>2066</v>
      </c>
      <c r="C224" s="461"/>
      <c r="D224" s="0" t="s">
        <v>2071</v>
      </c>
    </row>
    <row r="225" customFormat="false" ht="14.25" hidden="false" customHeight="true" outlineLevel="0" collapsed="false">
      <c r="B225" s="0" t="s">
        <v>2067</v>
      </c>
      <c r="C225" s="461"/>
      <c r="D225" s="0" t="s">
        <v>2072</v>
      </c>
    </row>
    <row r="226" customFormat="false" ht="14.25" hidden="false" customHeight="true" outlineLevel="0" collapsed="false">
      <c r="B226" s="0" t="s">
        <v>2068</v>
      </c>
      <c r="C226" s="461"/>
      <c r="D226" s="0" t="s">
        <v>2073</v>
      </c>
    </row>
    <row r="227" customFormat="false" ht="14.25" hidden="false" customHeight="true" outlineLevel="0" collapsed="false">
      <c r="B227" s="0" t="s">
        <v>2069</v>
      </c>
      <c r="C227" s="461"/>
      <c r="D227" s="0" t="s">
        <v>2074</v>
      </c>
    </row>
    <row r="228" customFormat="false" ht="14.25" hidden="false" customHeight="true" outlineLevel="0" collapsed="false">
      <c r="B228" s="0" t="s">
        <v>2070</v>
      </c>
      <c r="C228" s="461"/>
      <c r="D228" s="0" t="s">
        <v>2075</v>
      </c>
    </row>
    <row r="229" customFormat="false" ht="14.25" hidden="false" customHeight="true" outlineLevel="0" collapsed="false">
      <c r="B229" s="0" t="s">
        <v>2071</v>
      </c>
      <c r="C229" s="461"/>
      <c r="D229" s="0" t="s">
        <v>2076</v>
      </c>
    </row>
    <row r="230" customFormat="false" ht="14.25" hidden="false" customHeight="true" outlineLevel="0" collapsed="false">
      <c r="B230" s="0" t="s">
        <v>2072</v>
      </c>
      <c r="C230" s="461"/>
      <c r="D230" s="0" t="s">
        <v>2077</v>
      </c>
    </row>
    <row r="231" customFormat="false" ht="14.25" hidden="false" customHeight="true" outlineLevel="0" collapsed="false">
      <c r="B231" s="0" t="s">
        <v>2073</v>
      </c>
      <c r="C231" s="461"/>
      <c r="D231" s="0" t="s">
        <v>2078</v>
      </c>
    </row>
    <row r="232" customFormat="false" ht="14.25" hidden="false" customHeight="true" outlineLevel="0" collapsed="false">
      <c r="B232" s="0" t="s">
        <v>2074</v>
      </c>
      <c r="C232" s="461"/>
      <c r="D232" s="0" t="s">
        <v>2079</v>
      </c>
    </row>
    <row r="233" customFormat="false" ht="14.25" hidden="false" customHeight="true" outlineLevel="0" collapsed="false">
      <c r="B233" s="0" t="s">
        <v>2075</v>
      </c>
      <c r="C233" s="461"/>
      <c r="D233" s="0" t="s">
        <v>2080</v>
      </c>
    </row>
    <row r="234" customFormat="false" ht="14.25" hidden="false" customHeight="true" outlineLevel="0" collapsed="false">
      <c r="B234" s="0" t="s">
        <v>2076</v>
      </c>
      <c r="C234" s="461"/>
      <c r="D234" s="0" t="s">
        <v>2081</v>
      </c>
    </row>
    <row r="235" customFormat="false" ht="14.25" hidden="false" customHeight="true" outlineLevel="0" collapsed="false">
      <c r="B235" s="0" t="s">
        <v>2077</v>
      </c>
      <c r="C235" s="461"/>
      <c r="D235" s="0" t="s">
        <v>2082</v>
      </c>
    </row>
    <row r="236" customFormat="false" ht="14.25" hidden="false" customHeight="true" outlineLevel="0" collapsed="false">
      <c r="B236" s="0" t="s">
        <v>2078</v>
      </c>
      <c r="C236" s="461"/>
      <c r="D236" s="0" t="s">
        <v>2083</v>
      </c>
    </row>
    <row r="237" customFormat="false" ht="14.25" hidden="false" customHeight="true" outlineLevel="0" collapsed="false">
      <c r="B237" s="0" t="s">
        <v>2079</v>
      </c>
      <c r="C237" s="461"/>
      <c r="D237" s="0" t="s">
        <v>2084</v>
      </c>
    </row>
    <row r="238" customFormat="false" ht="14.25" hidden="false" customHeight="true" outlineLevel="0" collapsed="false">
      <c r="B238" s="0" t="s">
        <v>2080</v>
      </c>
      <c r="C238" s="461"/>
      <c r="D238" s="0" t="s">
        <v>2085</v>
      </c>
    </row>
    <row r="239" customFormat="false" ht="14.25" hidden="false" customHeight="true" outlineLevel="0" collapsed="false">
      <c r="B239" s="0" t="s">
        <v>2081</v>
      </c>
      <c r="C239" s="461"/>
      <c r="D239" s="0" t="s">
        <v>2086</v>
      </c>
    </row>
    <row r="240" customFormat="false" ht="14.25" hidden="false" customHeight="true" outlineLevel="0" collapsed="false">
      <c r="B240" s="0" t="s">
        <v>2082</v>
      </c>
      <c r="C240" s="461"/>
      <c r="D240" s="0" t="s">
        <v>2087</v>
      </c>
    </row>
    <row r="241" customFormat="false" ht="14.25" hidden="false" customHeight="true" outlineLevel="0" collapsed="false">
      <c r="B241" s="0" t="s">
        <v>2083</v>
      </c>
      <c r="C241" s="461"/>
      <c r="D241" s="0" t="s">
        <v>2088</v>
      </c>
    </row>
    <row r="242" customFormat="false" ht="14.25" hidden="false" customHeight="true" outlineLevel="0" collapsed="false">
      <c r="B242" s="0" t="s">
        <v>2084</v>
      </c>
      <c r="C242" s="461"/>
      <c r="D242" s="0" t="s">
        <v>2089</v>
      </c>
    </row>
    <row r="243" customFormat="false" ht="14.25" hidden="false" customHeight="true" outlineLevel="0" collapsed="false">
      <c r="B243" s="0" t="s">
        <v>2085</v>
      </c>
      <c r="C243" s="461"/>
      <c r="D243" s="0" t="s">
        <v>2090</v>
      </c>
    </row>
    <row r="244" customFormat="false" ht="14.25" hidden="false" customHeight="true" outlineLevel="0" collapsed="false">
      <c r="B244" s="0" t="s">
        <v>2086</v>
      </c>
      <c r="C244" s="461"/>
      <c r="D244" s="0" t="s">
        <v>2091</v>
      </c>
    </row>
    <row r="245" customFormat="false" ht="14.25" hidden="false" customHeight="true" outlineLevel="0" collapsed="false">
      <c r="B245" s="0" t="s">
        <v>2087</v>
      </c>
      <c r="C245" s="461"/>
      <c r="D245" s="0" t="s">
        <v>2092</v>
      </c>
    </row>
    <row r="246" customFormat="false" ht="14.25" hidden="false" customHeight="true" outlineLevel="0" collapsed="false">
      <c r="B246" s="0" t="s">
        <v>2088</v>
      </c>
      <c r="C246" s="461"/>
      <c r="D246" s="0" t="s">
        <v>2093</v>
      </c>
    </row>
    <row r="247" customFormat="false" ht="14.25" hidden="false" customHeight="true" outlineLevel="0" collapsed="false">
      <c r="B247" s="0" t="s">
        <v>2089</v>
      </c>
      <c r="C247" s="461"/>
      <c r="D247" s="0" t="s">
        <v>2094</v>
      </c>
    </row>
    <row r="248" customFormat="false" ht="14.25" hidden="false" customHeight="true" outlineLevel="0" collapsed="false">
      <c r="B248" s="0" t="s">
        <v>2090</v>
      </c>
      <c r="C248" s="461"/>
      <c r="D248" s="0" t="s">
        <v>2095</v>
      </c>
    </row>
    <row r="249" customFormat="false" ht="14.25" hidden="false" customHeight="true" outlineLevel="0" collapsed="false">
      <c r="B249" s="0" t="s">
        <v>2091</v>
      </c>
      <c r="C249" s="461"/>
      <c r="D249" s="0" t="s">
        <v>2096</v>
      </c>
    </row>
    <row r="250" customFormat="false" ht="14.25" hidden="false" customHeight="true" outlineLevel="0" collapsed="false">
      <c r="B250" s="0" t="s">
        <v>2092</v>
      </c>
      <c r="C250" s="461"/>
      <c r="D250" s="0" t="s">
        <v>2097</v>
      </c>
    </row>
    <row r="251" customFormat="false" ht="14.25" hidden="false" customHeight="true" outlineLevel="0" collapsed="false">
      <c r="B251" s="0" t="s">
        <v>2093</v>
      </c>
      <c r="C251" s="461"/>
      <c r="D251" s="0" t="s">
        <v>2098</v>
      </c>
    </row>
    <row r="252" customFormat="false" ht="14.25" hidden="false" customHeight="true" outlineLevel="0" collapsed="false">
      <c r="B252" s="0" t="s">
        <v>2094</v>
      </c>
      <c r="C252" s="461"/>
      <c r="D252" s="0" t="s">
        <v>2099</v>
      </c>
    </row>
    <row r="253" customFormat="false" ht="14.25" hidden="false" customHeight="true" outlineLevel="0" collapsed="false">
      <c r="B253" s="0" t="s">
        <v>2095</v>
      </c>
      <c r="C253" s="461"/>
      <c r="D253" s="0" t="s">
        <v>2100</v>
      </c>
    </row>
    <row r="254" customFormat="false" ht="14.25" hidden="false" customHeight="true" outlineLevel="0" collapsed="false">
      <c r="B254" s="0" t="s">
        <v>2096</v>
      </c>
      <c r="C254" s="461"/>
      <c r="D254" s="0" t="s">
        <v>2101</v>
      </c>
    </row>
    <row r="255" customFormat="false" ht="14.25" hidden="false" customHeight="true" outlineLevel="0" collapsed="false">
      <c r="B255" s="0" t="s">
        <v>2097</v>
      </c>
      <c r="C255" s="461"/>
      <c r="D255" s="0" t="s">
        <v>2102</v>
      </c>
    </row>
    <row r="256" customFormat="false" ht="14.25" hidden="false" customHeight="true" outlineLevel="0" collapsed="false">
      <c r="B256" s="0" t="s">
        <v>2098</v>
      </c>
      <c r="C256" s="461"/>
      <c r="D256" s="0" t="s">
        <v>2103</v>
      </c>
    </row>
    <row r="257" customFormat="false" ht="14.25" hidden="false" customHeight="true" outlineLevel="0" collapsed="false">
      <c r="B257" s="0" t="s">
        <v>2099</v>
      </c>
      <c r="C257" s="461"/>
      <c r="D257" s="0" t="s">
        <v>2104</v>
      </c>
    </row>
    <row r="258" customFormat="false" ht="14.25" hidden="false" customHeight="true" outlineLevel="0" collapsed="false">
      <c r="B258" s="0" t="s">
        <v>2100</v>
      </c>
      <c r="C258" s="461"/>
      <c r="D258" s="0" t="s">
        <v>2105</v>
      </c>
    </row>
    <row r="259" customFormat="false" ht="14.25" hidden="false" customHeight="true" outlineLevel="0" collapsed="false">
      <c r="B259" s="0" t="s">
        <v>2101</v>
      </c>
      <c r="C259" s="461"/>
      <c r="D259" s="0" t="s">
        <v>2106</v>
      </c>
    </row>
    <row r="260" customFormat="false" ht="14.25" hidden="false" customHeight="true" outlineLevel="0" collapsed="false">
      <c r="B260" s="0" t="s">
        <v>1840</v>
      </c>
      <c r="C260" s="461"/>
      <c r="D260" s="0" t="s">
        <v>2107</v>
      </c>
    </row>
    <row r="261" customFormat="false" ht="14.25" hidden="false" customHeight="true" outlineLevel="0" collapsed="false">
      <c r="B261" s="0" t="s">
        <v>2102</v>
      </c>
      <c r="C261" s="461"/>
      <c r="D261" s="0" t="s">
        <v>2108</v>
      </c>
    </row>
    <row r="262" customFormat="false" ht="14.25" hidden="false" customHeight="true" outlineLevel="0" collapsed="false">
      <c r="B262" s="0" t="s">
        <v>2103</v>
      </c>
      <c r="C262" s="461"/>
      <c r="D262" s="0" t="s">
        <v>2109</v>
      </c>
    </row>
    <row r="263" customFormat="false" ht="14.25" hidden="false" customHeight="true" outlineLevel="0" collapsed="false">
      <c r="B263" s="0" t="s">
        <v>2104</v>
      </c>
      <c r="C263" s="461"/>
      <c r="D263" s="0" t="s">
        <v>2110</v>
      </c>
    </row>
    <row r="264" customFormat="false" ht="14.25" hidden="false" customHeight="true" outlineLevel="0" collapsed="false">
      <c r="B264" s="0" t="s">
        <v>2105</v>
      </c>
      <c r="C264" s="461"/>
      <c r="D264" s="0" t="s">
        <v>2111</v>
      </c>
    </row>
    <row r="265" customFormat="false" ht="14.25" hidden="false" customHeight="true" outlineLevel="0" collapsed="false">
      <c r="B265" s="0" t="s">
        <v>2106</v>
      </c>
      <c r="C265" s="461"/>
      <c r="D265" s="0" t="s">
        <v>2112</v>
      </c>
    </row>
    <row r="266" customFormat="false" ht="14.25" hidden="false" customHeight="true" outlineLevel="0" collapsed="false">
      <c r="B266" s="0" t="s">
        <v>2107</v>
      </c>
      <c r="C266" s="461"/>
      <c r="D266" s="0" t="s">
        <v>2113</v>
      </c>
    </row>
    <row r="267" customFormat="false" ht="14.25" hidden="false" customHeight="true" outlineLevel="0" collapsed="false">
      <c r="B267" s="0" t="s">
        <v>2108</v>
      </c>
      <c r="C267" s="461"/>
      <c r="D267" s="0" t="s">
        <v>2114</v>
      </c>
    </row>
    <row r="268" customFormat="false" ht="14.25" hidden="false" customHeight="true" outlineLevel="0" collapsed="false">
      <c r="B268" s="0" t="s">
        <v>2109</v>
      </c>
      <c r="C268" s="461"/>
      <c r="D268" s="0" t="s">
        <v>2115</v>
      </c>
    </row>
    <row r="269" customFormat="false" ht="14.25" hidden="false" customHeight="true" outlineLevel="0" collapsed="false">
      <c r="B269" s="0" t="s">
        <v>2110</v>
      </c>
      <c r="C269" s="461"/>
      <c r="D269" s="0" t="s">
        <v>2116</v>
      </c>
    </row>
    <row r="270" customFormat="false" ht="14.25" hidden="false" customHeight="true" outlineLevel="0" collapsed="false">
      <c r="B270" s="0" t="s">
        <v>2111</v>
      </c>
      <c r="C270" s="461"/>
      <c r="D270" s="0" t="s">
        <v>2117</v>
      </c>
    </row>
    <row r="271" customFormat="false" ht="14.25" hidden="false" customHeight="true" outlineLevel="0" collapsed="false">
      <c r="B271" s="0" t="s">
        <v>2112</v>
      </c>
      <c r="C271" s="461"/>
      <c r="D271" s="0" t="s">
        <v>2118</v>
      </c>
    </row>
    <row r="272" customFormat="false" ht="14.25" hidden="false" customHeight="true" outlineLevel="0" collapsed="false">
      <c r="B272" s="0" t="s">
        <v>2113</v>
      </c>
      <c r="C272" s="461"/>
      <c r="D272" s="0" t="s">
        <v>2119</v>
      </c>
    </row>
    <row r="273" customFormat="false" ht="14.25" hidden="false" customHeight="true" outlineLevel="0" collapsed="false">
      <c r="B273" s="0" t="s">
        <v>2114</v>
      </c>
      <c r="C273" s="461"/>
      <c r="D273" s="0" t="s">
        <v>2120</v>
      </c>
    </row>
    <row r="274" customFormat="false" ht="14.25" hidden="false" customHeight="true" outlineLevel="0" collapsed="false">
      <c r="B274" s="0" t="s">
        <v>2115</v>
      </c>
      <c r="C274" s="461"/>
      <c r="D274" s="0" t="s">
        <v>2121</v>
      </c>
    </row>
    <row r="275" customFormat="false" ht="14.25" hidden="false" customHeight="true" outlineLevel="0" collapsed="false">
      <c r="B275" s="0" t="s">
        <v>2116</v>
      </c>
      <c r="C275" s="461"/>
      <c r="D275" s="0" t="s">
        <v>2122</v>
      </c>
    </row>
    <row r="276" customFormat="false" ht="14.25" hidden="false" customHeight="true" outlineLevel="0" collapsed="false">
      <c r="B276" s="0" t="s">
        <v>2117</v>
      </c>
      <c r="C276" s="461"/>
      <c r="D276" s="0" t="s">
        <v>2123</v>
      </c>
    </row>
    <row r="277" customFormat="false" ht="14.25" hidden="false" customHeight="true" outlineLevel="0" collapsed="false">
      <c r="B277" s="0" t="s">
        <v>2118</v>
      </c>
      <c r="C277" s="461"/>
      <c r="D277" s="0" t="s">
        <v>2124</v>
      </c>
    </row>
    <row r="278" customFormat="false" ht="14.25" hidden="false" customHeight="true" outlineLevel="0" collapsed="false">
      <c r="B278" s="0" t="s">
        <v>2119</v>
      </c>
      <c r="C278" s="461"/>
      <c r="D278" s="0" t="s">
        <v>2125</v>
      </c>
    </row>
    <row r="279" customFormat="false" ht="14.25" hidden="false" customHeight="true" outlineLevel="0" collapsed="false">
      <c r="B279" s="0" t="s">
        <v>2120</v>
      </c>
      <c r="C279" s="461"/>
      <c r="D279" s="0" t="s">
        <v>2126</v>
      </c>
    </row>
    <row r="280" customFormat="false" ht="14.25" hidden="false" customHeight="true" outlineLevel="0" collapsed="false">
      <c r="B280" s="0" t="s">
        <v>2121</v>
      </c>
      <c r="C280" s="461"/>
      <c r="D280" s="0" t="s">
        <v>2127</v>
      </c>
    </row>
    <row r="281" customFormat="false" ht="14.25" hidden="false" customHeight="true" outlineLevel="0" collapsed="false">
      <c r="B281" s="0" t="s">
        <v>2122</v>
      </c>
      <c r="C281" s="461"/>
      <c r="D281" s="0" t="s">
        <v>2128</v>
      </c>
    </row>
    <row r="282" customFormat="false" ht="14.25" hidden="false" customHeight="true" outlineLevel="0" collapsed="false">
      <c r="B282" s="0" t="s">
        <v>2123</v>
      </c>
      <c r="C282" s="461"/>
      <c r="D282" s="0" t="s">
        <v>2129</v>
      </c>
    </row>
    <row r="283" customFormat="false" ht="14.25" hidden="false" customHeight="true" outlineLevel="0" collapsed="false">
      <c r="B283" s="0" t="s">
        <v>2124</v>
      </c>
      <c r="C283" s="461"/>
      <c r="D283" s="0" t="s">
        <v>2130</v>
      </c>
    </row>
    <row r="284" customFormat="false" ht="14.25" hidden="false" customHeight="true" outlineLevel="0" collapsed="false">
      <c r="B284" s="0" t="s">
        <v>1844</v>
      </c>
      <c r="C284" s="461"/>
      <c r="D284" s="0" t="s">
        <v>2131</v>
      </c>
    </row>
    <row r="285" customFormat="false" ht="14.25" hidden="false" customHeight="true" outlineLevel="0" collapsed="false">
      <c r="B285" s="0" t="s">
        <v>2125</v>
      </c>
      <c r="C285" s="461"/>
      <c r="D285" s="0" t="s">
        <v>2132</v>
      </c>
    </row>
    <row r="286" customFormat="false" ht="14.25" hidden="false" customHeight="true" outlineLevel="0" collapsed="false">
      <c r="B286" s="0" t="s">
        <v>2126</v>
      </c>
      <c r="C286" s="461"/>
      <c r="D286" s="0" t="s">
        <v>2133</v>
      </c>
    </row>
    <row r="287" customFormat="false" ht="14.25" hidden="false" customHeight="true" outlineLevel="0" collapsed="false">
      <c r="B287" s="0" t="s">
        <v>2127</v>
      </c>
      <c r="C287" s="461"/>
      <c r="D287" s="0" t="s">
        <v>2134</v>
      </c>
    </row>
    <row r="288" customFormat="false" ht="14.25" hidden="false" customHeight="true" outlineLevel="0" collapsed="false">
      <c r="B288" s="0" t="s">
        <v>2128</v>
      </c>
      <c r="C288" s="461"/>
      <c r="D288" s="0" t="s">
        <v>2135</v>
      </c>
    </row>
    <row r="289" customFormat="false" ht="14.25" hidden="false" customHeight="true" outlineLevel="0" collapsed="false">
      <c r="B289" s="0" t="s">
        <v>2129</v>
      </c>
      <c r="C289" s="461"/>
      <c r="D289" s="0" t="s">
        <v>2136</v>
      </c>
    </row>
    <row r="290" customFormat="false" ht="14.25" hidden="false" customHeight="true" outlineLevel="0" collapsed="false">
      <c r="B290" s="0" t="s">
        <v>2130</v>
      </c>
      <c r="C290" s="461"/>
      <c r="D290" s="0" t="s">
        <v>2137</v>
      </c>
    </row>
    <row r="291" customFormat="false" ht="14.25" hidden="false" customHeight="true" outlineLevel="0" collapsed="false">
      <c r="B291" s="0" t="s">
        <v>2131</v>
      </c>
      <c r="C291" s="461"/>
      <c r="D291" s="0" t="s">
        <v>2138</v>
      </c>
    </row>
    <row r="292" customFormat="false" ht="14.25" hidden="false" customHeight="true" outlineLevel="0" collapsed="false">
      <c r="B292" s="0" t="s">
        <v>2132</v>
      </c>
      <c r="C292" s="461"/>
      <c r="D292" s="0" t="s">
        <v>2139</v>
      </c>
    </row>
    <row r="293" customFormat="false" ht="14.25" hidden="false" customHeight="true" outlineLevel="0" collapsed="false">
      <c r="B293" s="0" t="s">
        <v>2133</v>
      </c>
      <c r="C293" s="461"/>
      <c r="D293" s="0" t="s">
        <v>2140</v>
      </c>
    </row>
    <row r="294" customFormat="false" ht="14.25" hidden="false" customHeight="true" outlineLevel="0" collapsed="false">
      <c r="B294" s="0" t="s">
        <v>2134</v>
      </c>
      <c r="C294" s="461"/>
      <c r="D294" s="0" t="s">
        <v>2141</v>
      </c>
    </row>
    <row r="295" customFormat="false" ht="14.25" hidden="false" customHeight="true" outlineLevel="0" collapsed="false">
      <c r="B295" s="0" t="s">
        <v>2135</v>
      </c>
      <c r="C295" s="461"/>
      <c r="D295" s="0" t="s">
        <v>2142</v>
      </c>
    </row>
    <row r="296" customFormat="false" ht="14.25" hidden="false" customHeight="true" outlineLevel="0" collapsed="false">
      <c r="B296" s="0" t="s">
        <v>2136</v>
      </c>
      <c r="C296" s="461"/>
      <c r="D296" s="0" t="s">
        <v>2143</v>
      </c>
    </row>
    <row r="297" customFormat="false" ht="14.25" hidden="false" customHeight="true" outlineLevel="0" collapsed="false">
      <c r="B297" s="0" t="s">
        <v>2137</v>
      </c>
      <c r="C297" s="461"/>
      <c r="D297" s="0" t="s">
        <v>2144</v>
      </c>
    </row>
    <row r="298" customFormat="false" ht="14.25" hidden="false" customHeight="true" outlineLevel="0" collapsed="false">
      <c r="B298" s="0" t="s">
        <v>2138</v>
      </c>
      <c r="C298" s="461"/>
      <c r="D298" s="0" t="s">
        <v>2145</v>
      </c>
    </row>
    <row r="299" customFormat="false" ht="14.25" hidden="false" customHeight="true" outlineLevel="0" collapsed="false">
      <c r="B299" s="0" t="s">
        <v>2139</v>
      </c>
      <c r="C299" s="461"/>
      <c r="D299" s="0" t="s">
        <v>2146</v>
      </c>
    </row>
    <row r="300" customFormat="false" ht="14.25" hidden="false" customHeight="true" outlineLevel="0" collapsed="false">
      <c r="B300" s="0" t="s">
        <v>2140</v>
      </c>
      <c r="C300" s="461"/>
      <c r="D300" s="0" t="s">
        <v>2147</v>
      </c>
    </row>
    <row r="301" customFormat="false" ht="14.25" hidden="false" customHeight="true" outlineLevel="0" collapsed="false">
      <c r="B301" s="0" t="s">
        <v>2141</v>
      </c>
      <c r="C301" s="461"/>
      <c r="D301" s="0" t="s">
        <v>2148</v>
      </c>
    </row>
    <row r="302" customFormat="false" ht="14.25" hidden="false" customHeight="true" outlineLevel="0" collapsed="false">
      <c r="B302" s="0" t="s">
        <v>2142</v>
      </c>
      <c r="C302" s="461"/>
      <c r="D302" s="0" t="s">
        <v>2149</v>
      </c>
    </row>
    <row r="303" customFormat="false" ht="14.25" hidden="false" customHeight="true" outlineLevel="0" collapsed="false">
      <c r="B303" s="0" t="s">
        <v>2143</v>
      </c>
      <c r="C303" s="461"/>
      <c r="D303" s="0" t="s">
        <v>2150</v>
      </c>
    </row>
    <row r="304" customFormat="false" ht="14.25" hidden="false" customHeight="true" outlineLevel="0" collapsed="false">
      <c r="B304" s="0" t="s">
        <v>2144</v>
      </c>
      <c r="C304" s="461"/>
      <c r="D304" s="0" t="s">
        <v>2151</v>
      </c>
    </row>
    <row r="305" customFormat="false" ht="14.25" hidden="false" customHeight="true" outlineLevel="0" collapsed="false">
      <c r="B305" s="0" t="s">
        <v>2145</v>
      </c>
      <c r="C305" s="461"/>
      <c r="D305" s="0" t="s">
        <v>2152</v>
      </c>
    </row>
    <row r="306" customFormat="false" ht="14.25" hidden="false" customHeight="true" outlineLevel="0" collapsed="false">
      <c r="B306" s="0" t="s">
        <v>2146</v>
      </c>
      <c r="C306" s="461"/>
      <c r="D306" s="0" t="s">
        <v>2153</v>
      </c>
    </row>
    <row r="307" customFormat="false" ht="14.25" hidden="false" customHeight="true" outlineLevel="0" collapsed="false">
      <c r="B307" s="0" t="s">
        <v>2147</v>
      </c>
      <c r="C307" s="461"/>
      <c r="D307" s="0" t="s">
        <v>2154</v>
      </c>
    </row>
    <row r="308" customFormat="false" ht="14.25" hidden="false" customHeight="true" outlineLevel="0" collapsed="false">
      <c r="B308" s="0" t="s">
        <v>2148</v>
      </c>
      <c r="C308" s="461"/>
      <c r="D308" s="0" t="s">
        <v>2155</v>
      </c>
    </row>
    <row r="309" customFormat="false" ht="14.25" hidden="false" customHeight="true" outlineLevel="0" collapsed="false">
      <c r="B309" s="0" t="s">
        <v>2149</v>
      </c>
      <c r="C309" s="461"/>
      <c r="D309" s="0" t="s">
        <v>2156</v>
      </c>
    </row>
    <row r="310" customFormat="false" ht="14.25" hidden="false" customHeight="true" outlineLevel="0" collapsed="false">
      <c r="B310" s="0" t="s">
        <v>2150</v>
      </c>
      <c r="C310" s="461"/>
      <c r="D310" s="0" t="s">
        <v>2157</v>
      </c>
    </row>
    <row r="311" customFormat="false" ht="14.25" hidden="false" customHeight="true" outlineLevel="0" collapsed="false">
      <c r="B311" s="0" t="s">
        <v>2151</v>
      </c>
      <c r="C311" s="461"/>
      <c r="D311" s="0" t="s">
        <v>2158</v>
      </c>
    </row>
    <row r="312" customFormat="false" ht="14.25" hidden="false" customHeight="true" outlineLevel="0" collapsed="false">
      <c r="B312" s="0" t="s">
        <v>2152</v>
      </c>
      <c r="C312" s="461"/>
      <c r="D312" s="0" t="s">
        <v>2159</v>
      </c>
    </row>
    <row r="313" customFormat="false" ht="14.25" hidden="false" customHeight="true" outlineLevel="0" collapsed="false">
      <c r="B313" s="0" t="s">
        <v>2153</v>
      </c>
      <c r="C313" s="461"/>
      <c r="D313" s="0" t="s">
        <v>2160</v>
      </c>
    </row>
    <row r="314" customFormat="false" ht="14.25" hidden="false" customHeight="true" outlineLevel="0" collapsed="false">
      <c r="B314" s="0" t="s">
        <v>2154</v>
      </c>
      <c r="C314" s="461"/>
      <c r="D314" s="0" t="s">
        <v>2161</v>
      </c>
    </row>
    <row r="315" customFormat="false" ht="14.25" hidden="false" customHeight="true" outlineLevel="0" collapsed="false">
      <c r="B315" s="0" t="s">
        <v>1848</v>
      </c>
      <c r="C315" s="461"/>
      <c r="D315" s="0" t="s">
        <v>2162</v>
      </c>
    </row>
    <row r="316" customFormat="false" ht="14.25" hidden="false" customHeight="true" outlineLevel="0" collapsed="false">
      <c r="B316" s="0" t="s">
        <v>2155</v>
      </c>
      <c r="C316" s="461"/>
      <c r="D316" s="0" t="s">
        <v>2163</v>
      </c>
    </row>
    <row r="317" customFormat="false" ht="14.25" hidden="false" customHeight="true" outlineLevel="0" collapsed="false">
      <c r="B317" s="0" t="s">
        <v>1852</v>
      </c>
      <c r="C317" s="461"/>
      <c r="D317" s="0" t="s">
        <v>2164</v>
      </c>
    </row>
    <row r="318" customFormat="false" ht="14.25" hidden="false" customHeight="true" outlineLevel="0" collapsed="false">
      <c r="B318" s="0" t="s">
        <v>2156</v>
      </c>
      <c r="C318" s="461"/>
      <c r="D318" s="0" t="s">
        <v>2165</v>
      </c>
    </row>
    <row r="319" customFormat="false" ht="14.25" hidden="false" customHeight="true" outlineLevel="0" collapsed="false">
      <c r="B319" s="0" t="s">
        <v>2157</v>
      </c>
      <c r="C319" s="461"/>
      <c r="D319" s="0" t="s">
        <v>2166</v>
      </c>
    </row>
    <row r="320" customFormat="false" ht="14.25" hidden="false" customHeight="true" outlineLevel="0" collapsed="false">
      <c r="B320" s="0" t="s">
        <v>2158</v>
      </c>
      <c r="C320" s="461"/>
      <c r="D320" s="0" t="s">
        <v>2167</v>
      </c>
    </row>
    <row r="321" customFormat="false" ht="14.25" hidden="false" customHeight="true" outlineLevel="0" collapsed="false">
      <c r="B321" s="0" t="s">
        <v>1856</v>
      </c>
      <c r="C321" s="461"/>
      <c r="D321" s="0" t="s">
        <v>2168</v>
      </c>
    </row>
    <row r="322" customFormat="false" ht="14.25" hidden="false" customHeight="true" outlineLevel="0" collapsed="false">
      <c r="B322" s="0" t="s">
        <v>2159</v>
      </c>
      <c r="C322" s="461"/>
      <c r="D322" s="0" t="s">
        <v>2169</v>
      </c>
    </row>
    <row r="323" customFormat="false" ht="14.25" hidden="false" customHeight="true" outlineLevel="0" collapsed="false">
      <c r="B323" s="0" t="s">
        <v>2160</v>
      </c>
      <c r="C323" s="461"/>
      <c r="D323" s="0" t="s">
        <v>2170</v>
      </c>
    </row>
    <row r="324" customFormat="false" ht="14.25" hidden="false" customHeight="true" outlineLevel="0" collapsed="false">
      <c r="B324" s="0" t="s">
        <v>2161</v>
      </c>
      <c r="C324" s="461"/>
      <c r="D324" s="0" t="s">
        <v>2171</v>
      </c>
    </row>
    <row r="325" customFormat="false" ht="14.25" hidden="false" customHeight="true" outlineLevel="0" collapsed="false">
      <c r="B325" s="0" t="s">
        <v>2162</v>
      </c>
      <c r="C325" s="461"/>
      <c r="D325" s="0" t="s">
        <v>2172</v>
      </c>
    </row>
    <row r="326" customFormat="false" ht="14.25" hidden="false" customHeight="true" outlineLevel="0" collapsed="false">
      <c r="B326" s="0" t="s">
        <v>2163</v>
      </c>
      <c r="C326" s="461"/>
      <c r="D326" s="0" t="s">
        <v>2173</v>
      </c>
    </row>
    <row r="327" customFormat="false" ht="14.25" hidden="false" customHeight="true" outlineLevel="0" collapsed="false">
      <c r="B327" s="0" t="s">
        <v>2164</v>
      </c>
      <c r="C327" s="461"/>
    </row>
    <row r="328" customFormat="false" ht="14.25" hidden="false" customHeight="true" outlineLevel="0" collapsed="false">
      <c r="B328" s="0" t="s">
        <v>2165</v>
      </c>
      <c r="C328" s="461"/>
    </row>
    <row r="329" customFormat="false" ht="14.25" hidden="false" customHeight="true" outlineLevel="0" collapsed="false">
      <c r="B329" s="0" t="s">
        <v>2166</v>
      </c>
      <c r="C329" s="461"/>
      <c r="D329" s="461"/>
    </row>
    <row r="330" customFormat="false" ht="14.25" hidden="false" customHeight="true" outlineLevel="0" collapsed="false">
      <c r="B330" s="0" t="s">
        <v>2167</v>
      </c>
      <c r="C330" s="461"/>
      <c r="D330" s="461"/>
    </row>
    <row r="331" customFormat="false" ht="14.25" hidden="false" customHeight="true" outlineLevel="0" collapsed="false">
      <c r="B331" s="0" t="s">
        <v>2168</v>
      </c>
      <c r="C331" s="461"/>
      <c r="D331" s="461"/>
    </row>
    <row r="332" customFormat="false" ht="14.25" hidden="false" customHeight="true" outlineLevel="0" collapsed="false">
      <c r="B332" s="0" t="s">
        <v>2169</v>
      </c>
      <c r="C332" s="461"/>
      <c r="D332" s="461"/>
    </row>
    <row r="333" customFormat="false" ht="14.25" hidden="false" customHeight="true" outlineLevel="0" collapsed="false">
      <c r="B333" s="0" t="s">
        <v>2170</v>
      </c>
      <c r="C333" s="461"/>
      <c r="D333" s="461"/>
    </row>
    <row r="334" customFormat="false" ht="14.25" hidden="false" customHeight="true" outlineLevel="0" collapsed="false">
      <c r="B334" s="0" t="s">
        <v>2171</v>
      </c>
      <c r="C334" s="461"/>
      <c r="D334" s="461"/>
    </row>
    <row r="335" customFormat="false" ht="14.25" hidden="false" customHeight="true" outlineLevel="0" collapsed="false">
      <c r="B335" s="0" t="s">
        <v>2172</v>
      </c>
      <c r="C335" s="461"/>
      <c r="D335" s="461"/>
    </row>
    <row r="336" customFormat="false" ht="14.25" hidden="false" customHeight="true" outlineLevel="0" collapsed="false">
      <c r="B336" s="0" t="s">
        <v>2173</v>
      </c>
      <c r="C336" s="461"/>
      <c r="D336" s="461"/>
    </row>
    <row r="337" customFormat="false" ht="14.25" hidden="false" customHeight="true" outlineLevel="0" collapsed="false">
      <c r="B337" s="0" t="s">
        <v>1860</v>
      </c>
      <c r="C337" s="461"/>
      <c r="D337" s="461"/>
    </row>
    <row r="338" customFormat="false" ht="13.5" hidden="false" customHeight="true" outlineLevel="0" collapsed="false">
      <c r="B338" s="461"/>
      <c r="C338" s="461"/>
      <c r="D338" s="461"/>
    </row>
    <row r="339" customFormat="false" ht="15.75" hidden="false" customHeight="true" outlineLevel="0" collapsed="false">
      <c r="B339" s="462" t="s">
        <v>48</v>
      </c>
    </row>
    <row r="340" customFormat="false" ht="15" hidden="false" customHeight="false" outlineLevel="0" collapsed="false">
      <c r="B340" s="0" t="s">
        <v>2174</v>
      </c>
    </row>
    <row r="341" customFormat="false" ht="15" hidden="false" customHeight="false" outlineLevel="0" collapsed="false">
      <c r="B341" s="0" t="s">
        <v>2175</v>
      </c>
    </row>
    <row r="342" customFormat="false" ht="15" hidden="false" customHeight="false" outlineLevel="0" collapsed="false">
      <c r="B342" s="0" t="s">
        <v>2176</v>
      </c>
    </row>
    <row r="343" customFormat="false" ht="15" hidden="false" customHeight="false" outlineLevel="0" collapsed="false">
      <c r="B343" s="0" t="s">
        <v>2177</v>
      </c>
    </row>
    <row r="344" customFormat="false" ht="15" hidden="false" customHeight="false" outlineLevel="0" collapsed="false">
      <c r="B344" s="0" t="s">
        <v>2178</v>
      </c>
    </row>
    <row r="345" customFormat="false" ht="15" hidden="false" customHeight="false" outlineLevel="0" collapsed="false">
      <c r="B345" s="0" t="s">
        <v>2179</v>
      </c>
    </row>
    <row r="346" customFormat="false" ht="15" hidden="false" customHeight="false" outlineLevel="0" collapsed="false">
      <c r="B346" s="0" t="s">
        <v>2180</v>
      </c>
    </row>
    <row r="347" customFormat="false" ht="15" hidden="false" customHeight="false" outlineLevel="0" collapsed="false">
      <c r="B347" s="0" t="s">
        <v>2181</v>
      </c>
    </row>
    <row r="348" customFormat="false" ht="15" hidden="false" customHeight="false" outlineLevel="0" collapsed="false">
      <c r="B348" s="0" t="s">
        <v>2182</v>
      </c>
    </row>
    <row r="349" customFormat="false" ht="15" hidden="false" customHeight="false" outlineLevel="0" collapsed="false">
      <c r="B349" s="0" t="s">
        <v>2183</v>
      </c>
    </row>
    <row r="350" customFormat="false" ht="15" hidden="false" customHeight="false" outlineLevel="0" collapsed="false">
      <c r="B350" s="0" t="s">
        <v>1858</v>
      </c>
    </row>
    <row r="351" customFormat="false" ht="15" hidden="false" customHeight="false" outlineLevel="0" collapsed="false">
      <c r="B351" s="462" t="s">
        <v>2184</v>
      </c>
      <c r="I351" s="462" t="s">
        <v>2185</v>
      </c>
    </row>
    <row r="352" customFormat="false" ht="15" hidden="false" customHeight="false" outlineLevel="0" collapsed="false">
      <c r="B352" s="0" t="s">
        <v>2186</v>
      </c>
      <c r="I352" s="463" t="s">
        <v>2187</v>
      </c>
      <c r="J352" s="463"/>
      <c r="K352" s="464" t="s">
        <v>2188</v>
      </c>
      <c r="L352" s="464"/>
    </row>
    <row r="353" customFormat="false" ht="30" hidden="false" customHeight="false" outlineLevel="0" collapsed="false">
      <c r="B353" s="0" t="s">
        <v>2189</v>
      </c>
      <c r="I353" s="465" t="s">
        <v>2190</v>
      </c>
      <c r="J353" s="466" t="s">
        <v>2191</v>
      </c>
      <c r="K353" s="467" t="s">
        <v>2190</v>
      </c>
      <c r="L353" s="466" t="s">
        <v>2191</v>
      </c>
    </row>
    <row r="354" customFormat="false" ht="15" hidden="false" customHeight="false" outlineLevel="0" collapsed="false">
      <c r="I354" s="468" t="s">
        <v>96</v>
      </c>
      <c r="J354" s="469" t="n">
        <v>0</v>
      </c>
      <c r="K354" s="469" t="s">
        <v>96</v>
      </c>
      <c r="L354" s="470" t="n">
        <v>0</v>
      </c>
    </row>
    <row r="355" customFormat="false" ht="15" hidden="false" customHeight="false" outlineLevel="0" collapsed="false">
      <c r="B355" s="462" t="s">
        <v>2192</v>
      </c>
      <c r="I355" s="471" t="n">
        <v>0</v>
      </c>
      <c r="J355" s="472" t="n">
        <v>1</v>
      </c>
      <c r="K355" s="472" t="n">
        <v>0</v>
      </c>
      <c r="L355" s="473" t="n">
        <v>1</v>
      </c>
    </row>
    <row r="356" customFormat="false" ht="15" hidden="false" customHeight="false" outlineLevel="0" collapsed="false">
      <c r="B356" s="0" t="s">
        <v>2193</v>
      </c>
      <c r="I356" s="471" t="n">
        <v>1</v>
      </c>
      <c r="J356" s="472" t="n">
        <v>2</v>
      </c>
      <c r="K356" s="472" t="n">
        <v>1</v>
      </c>
      <c r="L356" s="473" t="n">
        <v>2</v>
      </c>
    </row>
    <row r="357" customFormat="false" ht="15" hidden="false" customHeight="false" outlineLevel="0" collapsed="false">
      <c r="B357" s="0" t="s">
        <v>2194</v>
      </c>
      <c r="I357" s="471" t="n">
        <v>2</v>
      </c>
      <c r="J357" s="472"/>
      <c r="K357" s="472" t="n">
        <v>2</v>
      </c>
      <c r="L357" s="473" t="s">
        <v>2195</v>
      </c>
    </row>
    <row r="358" customFormat="false" ht="15" hidden="false" customHeight="false" outlineLevel="0" collapsed="false">
      <c r="I358" s="474"/>
      <c r="J358" s="475"/>
      <c r="K358" s="475" t="s">
        <v>2195</v>
      </c>
      <c r="L358" s="476"/>
    </row>
    <row r="359" customFormat="false" ht="15" hidden="false" customHeight="false" outlineLevel="0" collapsed="false">
      <c r="B359" s="462" t="s">
        <v>2196</v>
      </c>
    </row>
    <row r="360" customFormat="false" ht="15" hidden="false" customHeight="false" outlineLevel="0" collapsed="false">
      <c r="B360" s="0" t="s">
        <v>212</v>
      </c>
    </row>
    <row r="361" customFormat="false" ht="15" hidden="false" customHeight="false" outlineLevel="0" collapsed="false">
      <c r="B361" s="0" t="s">
        <v>534</v>
      </c>
    </row>
    <row r="362" customFormat="false" ht="15" hidden="false" customHeight="false" outlineLevel="0" collapsed="false">
      <c r="B362" s="0" t="s">
        <v>2197</v>
      </c>
    </row>
    <row r="365" customFormat="false" ht="23.25" hidden="false" customHeight="false" outlineLevel="0" collapsed="false">
      <c r="B365" s="136" t="s">
        <v>2198</v>
      </c>
      <c r="C365" s="136"/>
      <c r="D365" s="136"/>
    </row>
    <row r="368" customFormat="false" ht="15" hidden="false" customHeight="false" outlineLevel="0" collapsed="false">
      <c r="B368" s="477"/>
      <c r="C368" s="463" t="s">
        <v>832</v>
      </c>
      <c r="D368" s="463"/>
      <c r="E368" s="463"/>
      <c r="F368" s="463"/>
      <c r="G368" s="463"/>
      <c r="H368" s="463"/>
      <c r="I368" s="463"/>
      <c r="J368" s="463"/>
      <c r="K368" s="463"/>
      <c r="L368" s="463"/>
      <c r="M368" s="463"/>
      <c r="N368" s="463"/>
      <c r="O368" s="463"/>
      <c r="P368" s="463"/>
      <c r="Q368" s="463"/>
      <c r="R368" s="463"/>
      <c r="S368" s="477"/>
      <c r="T368" s="477"/>
    </row>
    <row r="369" customFormat="false" ht="15" hidden="false" customHeight="false" outlineLevel="0" collapsed="false">
      <c r="B369" s="478" t="s">
        <v>2199</v>
      </c>
      <c r="C369" s="478" t="s">
        <v>102</v>
      </c>
      <c r="D369" s="478" t="s">
        <v>109</v>
      </c>
      <c r="E369" s="478" t="s">
        <v>116</v>
      </c>
      <c r="F369" s="478" t="s">
        <v>124</v>
      </c>
      <c r="G369" s="478" t="s">
        <v>131</v>
      </c>
      <c r="H369" s="478" t="s">
        <v>138</v>
      </c>
      <c r="I369" s="478" t="s">
        <v>145</v>
      </c>
      <c r="J369" s="478" t="s">
        <v>152</v>
      </c>
      <c r="K369" s="478" t="s">
        <v>159</v>
      </c>
      <c r="L369" s="478" t="s">
        <v>166</v>
      </c>
      <c r="M369" s="478" t="s">
        <v>173</v>
      </c>
      <c r="N369" s="478" t="s">
        <v>180</v>
      </c>
      <c r="O369" s="478" t="s">
        <v>187</v>
      </c>
      <c r="P369" s="478" t="s">
        <v>194</v>
      </c>
      <c r="Q369" s="479" t="s">
        <v>201</v>
      </c>
      <c r="R369" s="479" t="s">
        <v>204</v>
      </c>
      <c r="S369" s="478" t="s">
        <v>2200</v>
      </c>
      <c r="T369" s="478" t="s">
        <v>2201</v>
      </c>
    </row>
    <row r="370" customFormat="false" ht="15" hidden="false" customHeight="false" outlineLevel="0" collapsed="false">
      <c r="B370" s="477" t="s">
        <v>66</v>
      </c>
      <c r="C370" s="0" t="n">
        <f aca="false">COUNTIFS('3.2 Critical Issues Log'!$D$8:$D$42,C$369,'3.2 Critical Issues Log'!$H$8:$H$42,$B370)</f>
        <v>0</v>
      </c>
      <c r="D370" s="0" t="n">
        <f aca="false">COUNTIFS('3.2 Critical Issues Log'!$D$8:$D$42,D$369,'3.2 Critical Issues Log'!$H$8:$H$42,$B370)</f>
        <v>0</v>
      </c>
      <c r="E370" s="0" t="n">
        <f aca="false">COUNTIFS('3.2 Critical Issues Log'!$D$8:$D$42,E$369,'3.2 Critical Issues Log'!$H$8:$H$42,$B370)</f>
        <v>0</v>
      </c>
      <c r="F370" s="0" t="n">
        <f aca="false">COUNTIFS('3.2 Critical Issues Log'!$D$8:$D$42,F$369,'3.2 Critical Issues Log'!$H$8:$H$42,$B370)</f>
        <v>0</v>
      </c>
      <c r="G370" s="0" t="n">
        <f aca="false">COUNTIFS('3.2 Critical Issues Log'!$D$8:$D$42,G$369,'3.2 Critical Issues Log'!$H$8:$H$42,$B370)</f>
        <v>0</v>
      </c>
      <c r="H370" s="0" t="n">
        <f aca="false">COUNTIFS('3.2 Critical Issues Log'!$D$8:$D$42,H$369,'3.2 Critical Issues Log'!$H$8:$H$42,$B370)</f>
        <v>0</v>
      </c>
      <c r="I370" s="0" t="n">
        <f aca="false">COUNTIFS('3.2 Critical Issues Log'!$D$8:$D$42,I$369,'3.2 Critical Issues Log'!$H$8:$H$42,$B370)</f>
        <v>0</v>
      </c>
      <c r="J370" s="0" t="n">
        <f aca="false">COUNTIFS('3.2 Critical Issues Log'!$D$8:$D$42,J$369,'3.2 Critical Issues Log'!$H$8:$H$42,$B370)</f>
        <v>0</v>
      </c>
      <c r="K370" s="0" t="n">
        <f aca="false">COUNTIFS('3.2 Critical Issues Log'!$D$8:$D$42,K$369,'3.2 Critical Issues Log'!$H$8:$H$42,$B370)</f>
        <v>0</v>
      </c>
      <c r="L370" s="0" t="n">
        <f aca="false">COUNTIFS('3.2 Critical Issues Log'!$D$8:$D$42,L$369,'3.2 Critical Issues Log'!$H$8:$H$42,$B370)</f>
        <v>0</v>
      </c>
      <c r="M370" s="0" t="n">
        <f aca="false">COUNTIFS('3.2 Critical Issues Log'!$D$8:$D$42,M$369,'3.2 Critical Issues Log'!$H$8:$H$42,$B370)</f>
        <v>0</v>
      </c>
      <c r="N370" s="0" t="n">
        <f aca="false">COUNTIFS('3.2 Critical Issues Log'!$D$8:$D$42,N$369,'3.2 Critical Issues Log'!$H$8:$H$42,$B370)</f>
        <v>0</v>
      </c>
      <c r="O370" s="0" t="n">
        <f aca="false">COUNTIFS('3.2 Critical Issues Log'!$D$8:$D$42,O$369,'3.2 Critical Issues Log'!$H$8:$H$42,$B370)</f>
        <v>0</v>
      </c>
      <c r="P370" s="0" t="n">
        <f aca="false">COUNTIFS('3.2 Critical Issues Log'!$D$8:$D$42,P$369,'3.2 Critical Issues Log'!$H$8:$H$42,$B370)</f>
        <v>0</v>
      </c>
      <c r="Q370" s="0" t="n">
        <f aca="false">COUNTIFS('3.2 Critical Issues Log'!$D$8:$D$42,Q$369,'3.2 Critical Issues Log'!$H$8:$H$42,$B370)</f>
        <v>0</v>
      </c>
      <c r="R370" s="0" t="n">
        <f aca="false">COUNTIFS('3.2 Critical Issues Log'!$D$8:$D$42,R$369,'3.2 Critical Issues Log'!$H$8:$H$42,$B370)</f>
        <v>0</v>
      </c>
      <c r="S370" s="478" t="n">
        <f aca="false">SUM(D370:R370)</f>
        <v>0</v>
      </c>
      <c r="T370" s="478" t="n">
        <f aca="false">COUNTIF(D370:R370,"&gt;0")</f>
        <v>0</v>
      </c>
    </row>
    <row r="371" customFormat="false" ht="15" hidden="false" customHeight="false" outlineLevel="0" collapsed="false">
      <c r="B371" s="477" t="s">
        <v>2202</v>
      </c>
      <c r="C371" s="0" t="n">
        <f aca="false">SUM((COUNTIFS('3.2 Critical Issues Log'!$D$8:$D$42,C$369,'3.2 Critical Issues Log'!$H$8:$H$42,$B370,'3.2 Critical Issues Log'!$K$8:$K$42,"No"))+SUM(COUNTIFS('3.2 Critical Issues Log'!$D$8:$D$42,C$369,'3.2 Critical Issues Log'!$H$8:$H$42,$B371)))</f>
        <v>0</v>
      </c>
      <c r="D371" s="0" t="n">
        <f aca="false">SUM((COUNTIFS('3.2 Critical Issues Log'!$D$8:$D$42,D$369,'3.2 Critical Issues Log'!$H$8:$H$42,$B370,'3.2 Critical Issues Log'!$K$8:$K$42,"No"))+SUM(COUNTIFS('3.2 Critical Issues Log'!$D$8:$D$42,D$369,'3.2 Critical Issues Log'!$H$8:$H$42,$B371)))</f>
        <v>0</v>
      </c>
      <c r="E371" s="0" t="n">
        <f aca="false">SUM((COUNTIFS('3.2 Critical Issues Log'!$D$8:$D$42,E$369,'3.2 Critical Issues Log'!$H$8:$H$42,$B370,'3.2 Critical Issues Log'!$K$8:$K$42,"No"))+SUM(COUNTIFS('3.2 Critical Issues Log'!$D$8:$D$42,E$369,'3.2 Critical Issues Log'!$H$8:$H$42,$B371)))</f>
        <v>0</v>
      </c>
      <c r="F371" s="0" t="n">
        <f aca="false">SUM((COUNTIFS('3.2 Critical Issues Log'!$D$8:$D$42,F$369,'3.2 Critical Issues Log'!$H$8:$H$42,$B370,'3.2 Critical Issues Log'!$K$8:$K$42,"No"))+SUM(COUNTIFS('3.2 Critical Issues Log'!$D$8:$D$42,F$369,'3.2 Critical Issues Log'!$H$8:$H$42,$B371)))</f>
        <v>0</v>
      </c>
      <c r="G371" s="0" t="n">
        <f aca="false">SUM((COUNTIFS('3.2 Critical Issues Log'!$D$8:$D$42,G$369,'3.2 Critical Issues Log'!$H$8:$H$42,$B370,'3.2 Critical Issues Log'!$K$8:$K$42,"No"))+SUM(COUNTIFS('3.2 Critical Issues Log'!$D$8:$D$42,G$369,'3.2 Critical Issues Log'!$H$8:$H$42,$B371)))</f>
        <v>0</v>
      </c>
      <c r="H371" s="0" t="n">
        <f aca="false">SUM((COUNTIFS('3.2 Critical Issues Log'!$D$8:$D$42,H$369,'3.2 Critical Issues Log'!$H$8:$H$42,$B370,'3.2 Critical Issues Log'!$K$8:$K$42,"No"))+SUM(COUNTIFS('3.2 Critical Issues Log'!$D$8:$D$42,H$369,'3.2 Critical Issues Log'!$H$8:$H$42,$B371)))</f>
        <v>0</v>
      </c>
      <c r="I371" s="0" t="n">
        <f aca="false">SUM((COUNTIFS('3.2 Critical Issues Log'!$D$8:$D$42,I$369,'3.2 Critical Issues Log'!$H$8:$H$42,$B370,'3.2 Critical Issues Log'!$K$8:$K$42,"No"))+SUM(COUNTIFS('3.2 Critical Issues Log'!$D$8:$D$42,I$369,'3.2 Critical Issues Log'!$H$8:$H$42,$B371)))</f>
        <v>0</v>
      </c>
      <c r="J371" s="0" t="n">
        <f aca="false">SUM((COUNTIFS('3.2 Critical Issues Log'!$D$8:$D$42,J$369,'3.2 Critical Issues Log'!$H$8:$H$42,$B370,'3.2 Critical Issues Log'!$K$8:$K$42,"No"))+SUM(COUNTIFS('3.2 Critical Issues Log'!$D$8:$D$42,J$369,'3.2 Critical Issues Log'!$H$8:$H$42,$B371)))</f>
        <v>0</v>
      </c>
      <c r="K371" s="0" t="n">
        <f aca="false">SUM((COUNTIFS('3.2 Critical Issues Log'!$D$8:$D$42,K$369,'3.2 Critical Issues Log'!$H$8:$H$42,$B370,'3.2 Critical Issues Log'!$K$8:$K$42,"No"))+SUM(COUNTIFS('3.2 Critical Issues Log'!$D$8:$D$42,K$369,'3.2 Critical Issues Log'!$H$8:$H$42,$B371)))</f>
        <v>0</v>
      </c>
      <c r="L371" s="0" t="n">
        <f aca="false">SUM((COUNTIFS('3.2 Critical Issues Log'!$D$8:$D$42,L$369,'3.2 Critical Issues Log'!$H$8:$H$42,$B370,'3.2 Critical Issues Log'!$K$8:$K$42,"No"))+SUM(COUNTIFS('3.2 Critical Issues Log'!$D$8:$D$42,L$369,'3.2 Critical Issues Log'!$H$8:$H$42,$B371)))</f>
        <v>0</v>
      </c>
      <c r="M371" s="0" t="n">
        <f aca="false">SUM((COUNTIFS('3.2 Critical Issues Log'!$D$8:$D$42,M$369,'3.2 Critical Issues Log'!$H$8:$H$42,$B370,'3.2 Critical Issues Log'!$K$8:$K$42,"No"))+SUM(COUNTIFS('3.2 Critical Issues Log'!$D$8:$D$42,M$369,'3.2 Critical Issues Log'!$H$8:$H$42,$B371)))</f>
        <v>0</v>
      </c>
      <c r="N371" s="0" t="n">
        <f aca="false">SUM((COUNTIFS('3.2 Critical Issues Log'!$D$8:$D$42,N$369,'3.2 Critical Issues Log'!$H$8:$H$42,$B370,'3.2 Critical Issues Log'!$K$8:$K$42,"No"))+SUM(COUNTIFS('3.2 Critical Issues Log'!$D$8:$D$42,N$369,'3.2 Critical Issues Log'!$H$8:$H$42,$B371)))</f>
        <v>0</v>
      </c>
      <c r="O371" s="0" t="n">
        <f aca="false">SUM((COUNTIFS('3.2 Critical Issues Log'!$D$8:$D$42,O$369,'3.2 Critical Issues Log'!$H$8:$H$42,$B370,'3.2 Critical Issues Log'!$K$8:$K$42,"No"))+SUM(COUNTIFS('3.2 Critical Issues Log'!$D$8:$D$42,O$369,'3.2 Critical Issues Log'!$H$8:$H$42,$B371)))</f>
        <v>0</v>
      </c>
      <c r="P371" s="0" t="n">
        <f aca="false">SUM((COUNTIFS('3.2 Critical Issues Log'!$D$8:$D$42,P$369,'3.2 Critical Issues Log'!$H$8:$H$42,$B370,'3.2 Critical Issues Log'!$K$8:$K$42,"No"))+SUM(COUNTIFS('3.2 Critical Issues Log'!$D$8:$D$42,P$369,'3.2 Critical Issues Log'!$H$8:$H$42,$B371)))</f>
        <v>0</v>
      </c>
      <c r="Q371" s="0" t="n">
        <f aca="false">SUM((COUNTIFS('3.2 Critical Issues Log'!$D$8:$D$42,Q$369,'3.2 Critical Issues Log'!$H$8:$H$42,$B370,'3.2 Critical Issues Log'!$K$8:$K$42,"No"))+SUM(COUNTIFS('3.2 Critical Issues Log'!$D$8:$D$42,Q$369,'3.2 Critical Issues Log'!$H$8:$H$42,$B371)))</f>
        <v>0</v>
      </c>
      <c r="R371" s="0" t="n">
        <f aca="false">SUM((COUNTIFS('3.2 Critical Issues Log'!$D$8:$D$42,R$369,'3.2 Critical Issues Log'!$H$8:$H$42,$B370,'3.2 Critical Issues Log'!$K$8:$K$42,"No"))+SUM(COUNTIFS('3.2 Critical Issues Log'!$D$8:$D$42,R$369,'3.2 Critical Issues Log'!$H$8:$H$42,$B371)))</f>
        <v>0</v>
      </c>
      <c r="S371" s="480" t="n">
        <f aca="false">SUM(D371:R371)</f>
        <v>0</v>
      </c>
      <c r="T371" s="478" t="n">
        <f aca="false">COUNTIF(D371:R371,"&gt;0")</f>
        <v>0</v>
      </c>
    </row>
    <row r="372" customFormat="false" ht="15" hidden="false" customHeight="false" outlineLevel="0" collapsed="false">
      <c r="B372" s="478" t="s">
        <v>2203</v>
      </c>
      <c r="C372" s="477" t="n">
        <f aca="false">C371-C370</f>
        <v>0</v>
      </c>
      <c r="D372" s="477" t="n">
        <f aca="false">D371-D370</f>
        <v>0</v>
      </c>
      <c r="E372" s="477" t="n">
        <f aca="false">E371-E370</f>
        <v>0</v>
      </c>
      <c r="F372" s="477" t="n">
        <f aca="false">F371-F370</f>
        <v>0</v>
      </c>
      <c r="G372" s="477" t="n">
        <f aca="false">G371-G370</f>
        <v>0</v>
      </c>
      <c r="H372" s="477" t="n">
        <f aca="false">H371-H370</f>
        <v>0</v>
      </c>
      <c r="I372" s="477" t="n">
        <f aca="false">I371-I370</f>
        <v>0</v>
      </c>
      <c r="J372" s="477" t="n">
        <f aca="false">J371-J370</f>
        <v>0</v>
      </c>
      <c r="K372" s="477" t="n">
        <f aca="false">K371-K370</f>
        <v>0</v>
      </c>
      <c r="L372" s="477" t="n">
        <f aca="false">L371-L370</f>
        <v>0</v>
      </c>
      <c r="M372" s="477" t="n">
        <f aca="false">M371-M370</f>
        <v>0</v>
      </c>
      <c r="N372" s="477" t="n">
        <f aca="false">N371-N370</f>
        <v>0</v>
      </c>
      <c r="O372" s="477" t="n">
        <f aca="false">O371-O370</f>
        <v>0</v>
      </c>
      <c r="P372" s="477" t="n">
        <f aca="false">P371-P370</f>
        <v>0</v>
      </c>
      <c r="Q372" s="477" t="n">
        <f aca="false">Q371-Q370</f>
        <v>0</v>
      </c>
      <c r="R372" s="477" t="n">
        <f aca="false">R371-R370</f>
        <v>0</v>
      </c>
      <c r="S372" s="478" t="n">
        <f aca="false">SUM(D372:R372)</f>
        <v>0</v>
      </c>
      <c r="T372" s="478"/>
    </row>
    <row r="373" customFormat="false" ht="15" hidden="false" customHeight="false" outlineLevel="0" collapsed="false">
      <c r="B373" s="462"/>
      <c r="R373" s="462"/>
      <c r="S373" s="462"/>
    </row>
    <row r="374" customFormat="false" ht="19.5" hidden="false" customHeight="true" outlineLevel="0" collapsed="false"/>
    <row r="375" customFormat="false" ht="19.5" hidden="false" customHeight="true" outlineLevel="0" collapsed="false">
      <c r="B375" s="136" t="s">
        <v>88</v>
      </c>
      <c r="C375" s="136"/>
      <c r="D375" s="136"/>
    </row>
    <row r="376" customFormat="false" ht="31.5" hidden="false" customHeight="true" outlineLevel="0" collapsed="false">
      <c r="B376" s="462" t="s">
        <v>2204</v>
      </c>
      <c r="C376" s="481" t="s">
        <v>97</v>
      </c>
      <c r="D376" s="481" t="s">
        <v>2205</v>
      </c>
      <c r="E376" s="481" t="s">
        <v>2206</v>
      </c>
      <c r="F376" s="481" t="s">
        <v>2207</v>
      </c>
    </row>
    <row r="377" customFormat="false" ht="24.75" hidden="false" customHeight="true" outlineLevel="0" collapsed="false">
      <c r="B377" s="0" t="s">
        <v>2208</v>
      </c>
      <c r="C377" s="0" t="n">
        <f aca="false">SUM('3.1 Safety Check'!$J$13:$J$28)*3</f>
        <v>0</v>
      </c>
      <c r="D377" s="0" t="n">
        <f aca="false">COUNTA('3.1 Safety Check'!$J$13:$J$28)-COUNTIF('3.1 Safety Check'!$J$13:$J$28,"N/A")</f>
        <v>0</v>
      </c>
      <c r="E377" s="0" t="n">
        <f aca="false">D377*6</f>
        <v>0</v>
      </c>
      <c r="F377" s="482" t="e">
        <f aca="false">C377/E377</f>
        <v>#DIV/0!</v>
      </c>
    </row>
    <row r="378" customFormat="false" ht="19.5" hidden="false" customHeight="true" outlineLevel="0" collapsed="false"/>
    <row r="379" customFormat="false" ht="32.25" hidden="false" customHeight="true" outlineLevel="0" collapsed="false">
      <c r="B379" s="462" t="s">
        <v>2209</v>
      </c>
      <c r="C379" s="481" t="s">
        <v>97</v>
      </c>
      <c r="D379" s="481" t="s">
        <v>2205</v>
      </c>
      <c r="E379" s="481" t="s">
        <v>2206</v>
      </c>
      <c r="F379" s="481" t="s">
        <v>2207</v>
      </c>
    </row>
    <row r="380" customFormat="false" ht="19.5" hidden="false" customHeight="true" outlineLevel="0" collapsed="false">
      <c r="B380" s="0" t="s">
        <v>2208</v>
      </c>
      <c r="C380" s="0" t="n">
        <f aca="false">SUM('3.1 Safety Check'!$L$13:$L$28)*3</f>
        <v>0</v>
      </c>
      <c r="D380" s="0" t="n">
        <f aca="false">COUNTA('3.1 Safety Check'!$L$13:$L$28)-COUNTIF('3.1 Safety Check'!$L$13:$L$28,"N/A")</f>
        <v>0</v>
      </c>
      <c r="E380" s="0" t="n">
        <f aca="false">D380*6</f>
        <v>0</v>
      </c>
      <c r="F380" s="482" t="e">
        <f aca="false">C380/E380</f>
        <v>#DIV/0!</v>
      </c>
    </row>
    <row r="381" customFormat="false" ht="19.5" hidden="false" customHeight="true" outlineLevel="0" collapsed="false">
      <c r="F381" s="482"/>
    </row>
    <row r="382" customFormat="false" ht="15" hidden="false" customHeight="false" outlineLevel="0" collapsed="false">
      <c r="B382" s="462"/>
    </row>
    <row r="383" customFormat="false" ht="23.25" hidden="false" customHeight="false" outlineLevel="0" collapsed="false">
      <c r="B383" s="136" t="s">
        <v>212</v>
      </c>
      <c r="C383" s="136"/>
      <c r="D383" s="136"/>
    </row>
    <row r="385" customFormat="false" ht="18.75" hidden="false" customHeight="false" outlineLevel="0" collapsed="false">
      <c r="B385" s="483" t="s">
        <v>2210</v>
      </c>
      <c r="C385" s="483"/>
      <c r="D385" s="483"/>
    </row>
    <row r="387" customFormat="false" ht="45" hidden="false" customHeight="false" outlineLevel="0" collapsed="false">
      <c r="B387" s="462" t="s">
        <v>2204</v>
      </c>
      <c r="C387" s="481" t="s">
        <v>97</v>
      </c>
      <c r="D387" s="481" t="s">
        <v>2205</v>
      </c>
      <c r="E387" s="481" t="s">
        <v>2206</v>
      </c>
      <c r="F387" s="481" t="s">
        <v>2207</v>
      </c>
    </row>
    <row r="388" customFormat="false" ht="15" hidden="false" customHeight="false" outlineLevel="0" collapsed="false">
      <c r="B388" s="0" t="s">
        <v>840</v>
      </c>
      <c r="C388" s="0" t="n">
        <f aca="false">SUM('3.1 Safety Check'!$J$13:$J$28)*3</f>
        <v>0</v>
      </c>
      <c r="D388" s="0" t="n">
        <f aca="false">COUNTA('3.1 Safety Check'!$J$13:$J$28)-COUNTIF('3.1 Safety Check'!$J$13:$J$28,"N/A")</f>
        <v>0</v>
      </c>
      <c r="E388" s="0" t="n">
        <f aca="false">D388*6</f>
        <v>0</v>
      </c>
      <c r="F388" s="482" t="e">
        <f aca="false">C388/E388</f>
        <v>#DIV/0!</v>
      </c>
    </row>
    <row r="389" customFormat="false" ht="15" hidden="false" customHeight="false" outlineLevel="0" collapsed="false">
      <c r="B389" s="0" t="s">
        <v>841</v>
      </c>
      <c r="C389" s="0" t="n">
        <f aca="false">SUM('4.1 Street Check'!$J$13:$J$19)</f>
        <v>0</v>
      </c>
      <c r="D389" s="0" t="n">
        <f aca="false">COUNTA('4.1 Street Check'!$J$13:$J$19)-COUNTIF('4.1 Street Check'!$J$13:$J$19,"N/A")</f>
        <v>0</v>
      </c>
      <c r="E389" s="0" t="n">
        <f aca="false">D389*2</f>
        <v>0</v>
      </c>
      <c r="F389" s="482" t="e">
        <f aca="false">C389/E389</f>
        <v>#DIV/0!</v>
      </c>
    </row>
    <row r="390" customFormat="false" ht="15" hidden="false" customHeight="false" outlineLevel="0" collapsed="false">
      <c r="B390" s="0" t="s">
        <v>842</v>
      </c>
      <c r="C390" s="0" t="n">
        <f aca="false">SUM('4.1 Street Check'!$J$23:$J$25)</f>
        <v>0</v>
      </c>
      <c r="D390" s="0" t="n">
        <f aca="false">COUNTA('4.1 Street Check'!$J$23:$J$25)-COUNTIF('4.1 Street Check'!$J$23:$J$25,"N/A")</f>
        <v>0</v>
      </c>
      <c r="E390" s="0" t="n">
        <f aca="false">D390*2</f>
        <v>0</v>
      </c>
      <c r="F390" s="482" t="e">
        <f aca="false">C390/E390</f>
        <v>#DIV/0!</v>
      </c>
    </row>
    <row r="391" customFormat="false" ht="15" hidden="false" customHeight="false" outlineLevel="0" collapsed="false">
      <c r="B391" s="0" t="s">
        <v>843</v>
      </c>
      <c r="C391" s="0" t="n">
        <f aca="false">SUM('4.1 Street Check'!$J$29:$J$34)</f>
        <v>0</v>
      </c>
      <c r="D391" s="0" t="n">
        <f aca="false">COUNTA('4.1 Street Check'!$J$29:$J$34)-COUNTIF('4.1 Street Check'!$J$29:$J$34,"N/A")</f>
        <v>0</v>
      </c>
      <c r="E391" s="0" t="n">
        <f aca="false">D391*2</f>
        <v>0</v>
      </c>
      <c r="F391" s="482" t="e">
        <f aca="false">C391/E391</f>
        <v>#DIV/0!</v>
      </c>
    </row>
    <row r="392" customFormat="false" ht="15" hidden="false" customHeight="false" outlineLevel="0" collapsed="false">
      <c r="B392" s="0" t="s">
        <v>844</v>
      </c>
      <c r="C392" s="0" t="n">
        <f aca="false">SUM('4.1 Street Check'!$J$38:$J$43)</f>
        <v>0</v>
      </c>
      <c r="D392" s="0" t="n">
        <f aca="false">COUNTA('4.1 Street Check'!$J$38:$J$43)-COUNTIF('4.1 Street Check'!$J$38:$J$43,"N/A")</f>
        <v>0</v>
      </c>
      <c r="E392" s="0" t="n">
        <f aca="false">D392*2</f>
        <v>0</v>
      </c>
      <c r="F392" s="482" t="e">
        <f aca="false">C392/E392</f>
        <v>#DIV/0!</v>
      </c>
    </row>
    <row r="393" customFormat="false" ht="15" hidden="false" customHeight="false" outlineLevel="0" collapsed="false">
      <c r="B393" s="0" t="s">
        <v>845</v>
      </c>
      <c r="C393" s="0" t="n">
        <f aca="false">SUM('4.1 Street Check'!$J$47:$J$50)</f>
        <v>0</v>
      </c>
      <c r="D393" s="0" t="n">
        <f aca="false">COUNTA('4.1 Street Check'!$J$47:$J$50)-COUNTIF('4.1 Street Check'!$J$47:$J$50,"N/A")</f>
        <v>0</v>
      </c>
      <c r="E393" s="0" t="n">
        <f aca="false">D393*2</f>
        <v>0</v>
      </c>
      <c r="F393" s="482" t="e">
        <f aca="false">C393/E393</f>
        <v>#DIV/0!</v>
      </c>
    </row>
    <row r="394" customFormat="false" ht="15" hidden="false" customHeight="false" outlineLevel="0" collapsed="false">
      <c r="B394" s="462" t="s">
        <v>2211</v>
      </c>
      <c r="C394" s="462" t="n">
        <f aca="false">SUM(C388:C393)</f>
        <v>0</v>
      </c>
      <c r="D394" s="462" t="n">
        <f aca="false">SUM(D388:D393)</f>
        <v>0</v>
      </c>
      <c r="E394" s="462" t="n">
        <f aca="false">SUM(E388:E393)</f>
        <v>0</v>
      </c>
      <c r="F394" s="482" t="e">
        <f aca="false">C394/E394</f>
        <v>#DIV/0!</v>
      </c>
    </row>
    <row r="395" customFormat="false" ht="15" hidden="false" customHeight="false" outlineLevel="0" collapsed="false">
      <c r="G395" s="484"/>
    </row>
    <row r="397" customFormat="false" ht="45" hidden="false" customHeight="false" outlineLevel="0" collapsed="false">
      <c r="B397" s="462" t="s">
        <v>2209</v>
      </c>
      <c r="C397" s="481" t="s">
        <v>97</v>
      </c>
      <c r="D397" s="481" t="s">
        <v>2205</v>
      </c>
      <c r="E397" s="481" t="s">
        <v>2206</v>
      </c>
      <c r="F397" s="481" t="s">
        <v>2207</v>
      </c>
    </row>
    <row r="398" customFormat="false" ht="15" hidden="false" customHeight="false" outlineLevel="0" collapsed="false">
      <c r="B398" s="0" t="s">
        <v>840</v>
      </c>
      <c r="C398" s="0" t="n">
        <f aca="false">SUM('3.1 Safety Check'!$L$13:$L$28)*3</f>
        <v>0</v>
      </c>
      <c r="D398" s="0" t="n">
        <f aca="false">COUNTA('3.1 Safety Check'!$L$13:$L$28)-COUNTIF('3.1 Safety Check'!$L$13:$L$28,"N/A")</f>
        <v>0</v>
      </c>
      <c r="E398" s="0" t="n">
        <f aca="false">D398*6</f>
        <v>0</v>
      </c>
      <c r="F398" s="482" t="e">
        <f aca="false">C398/E398</f>
        <v>#DIV/0!</v>
      </c>
    </row>
    <row r="399" customFormat="false" ht="15" hidden="false" customHeight="false" outlineLevel="0" collapsed="false">
      <c r="B399" s="0" t="s">
        <v>841</v>
      </c>
      <c r="C399" s="0" t="n">
        <f aca="false">SUM('4.1 Street Check'!$L$13:$L$19)</f>
        <v>0</v>
      </c>
      <c r="D399" s="0" t="n">
        <f aca="false">COUNTA('4.1 Street Check'!$L$13:$L$19)-COUNTIF('4.1 Street Check'!$L$13:$L$19,"N/A")</f>
        <v>0</v>
      </c>
      <c r="E399" s="0" t="n">
        <f aca="false">D399*2</f>
        <v>0</v>
      </c>
      <c r="F399" s="482" t="e">
        <f aca="false">C399/E399</f>
        <v>#DIV/0!</v>
      </c>
    </row>
    <row r="400" customFormat="false" ht="15" hidden="false" customHeight="false" outlineLevel="0" collapsed="false">
      <c r="B400" s="0" t="s">
        <v>842</v>
      </c>
      <c r="C400" s="0" t="n">
        <f aca="false">SUM('4.1 Street Check'!L23:L25)</f>
        <v>0</v>
      </c>
      <c r="D400" s="0" t="n">
        <f aca="false">COUNTA('4.1 Street Check'!$L$23:$L$25)-COUNTIF('4.1 Street Check'!$L$23:$L$25,"N/A")</f>
        <v>0</v>
      </c>
      <c r="E400" s="0" t="n">
        <f aca="false">D400*2</f>
        <v>0</v>
      </c>
      <c r="F400" s="482" t="e">
        <f aca="false">C400/E400</f>
        <v>#DIV/0!</v>
      </c>
    </row>
    <row r="401" customFormat="false" ht="15" hidden="false" customHeight="false" outlineLevel="0" collapsed="false">
      <c r="B401" s="0" t="s">
        <v>843</v>
      </c>
      <c r="C401" s="0" t="n">
        <f aca="false">SUM('4.1 Street Check'!$L$29:$L$34)</f>
        <v>0</v>
      </c>
      <c r="D401" s="0" t="n">
        <f aca="false">COUNTA('4.1 Street Check'!$L$29:$L$34)-COUNTIF('4.1 Street Check'!$L$29:$L$34,"N/A")</f>
        <v>0</v>
      </c>
      <c r="E401" s="0" t="n">
        <f aca="false">D401*2</f>
        <v>0</v>
      </c>
      <c r="F401" s="482" t="e">
        <f aca="false">C401/E401</f>
        <v>#DIV/0!</v>
      </c>
    </row>
    <row r="402" customFormat="false" ht="15" hidden="false" customHeight="false" outlineLevel="0" collapsed="false">
      <c r="B402" s="0" t="s">
        <v>844</v>
      </c>
      <c r="C402" s="0" t="n">
        <f aca="false">SUM('4.1 Street Check'!$L$38:$L$43)</f>
        <v>0</v>
      </c>
      <c r="D402" s="0" t="n">
        <f aca="false">COUNTA('4.1 Street Check'!$L$38:$L$43)-COUNTIF('4.1 Street Check'!$L$38:$L$43,"N/A")</f>
        <v>0</v>
      </c>
      <c r="E402" s="0" t="n">
        <f aca="false">D402*2</f>
        <v>0</v>
      </c>
      <c r="F402" s="482" t="e">
        <f aca="false">C402/E402</f>
        <v>#DIV/0!</v>
      </c>
    </row>
    <row r="403" customFormat="false" ht="15" hidden="false" customHeight="false" outlineLevel="0" collapsed="false">
      <c r="B403" s="0" t="s">
        <v>845</v>
      </c>
      <c r="C403" s="0" t="n">
        <f aca="false">SUM('4.1 Street Check'!$L$47:$L$50)</f>
        <v>0</v>
      </c>
      <c r="D403" s="0" t="n">
        <f aca="false">COUNTA('4.1 Street Check'!$L$47:$L$50)-COUNTIF('4.1 Street Check'!$L$47:$L$50,"N/A")</f>
        <v>0</v>
      </c>
      <c r="E403" s="0" t="n">
        <f aca="false">D403*2</f>
        <v>0</v>
      </c>
      <c r="F403" s="482" t="e">
        <f aca="false">C403/E403</f>
        <v>#DIV/0!</v>
      </c>
    </row>
    <row r="404" customFormat="false" ht="15" hidden="false" customHeight="false" outlineLevel="0" collapsed="false">
      <c r="B404" s="462" t="s">
        <v>2211</v>
      </c>
      <c r="C404" s="462" t="n">
        <f aca="false">SUM(C398:C403)</f>
        <v>0</v>
      </c>
      <c r="D404" s="462" t="n">
        <f aca="false">SUM(D398:D403)</f>
        <v>0</v>
      </c>
      <c r="E404" s="462" t="n">
        <f aca="false">SUM(E398:E403)</f>
        <v>0</v>
      </c>
      <c r="F404" s="482" t="e">
        <f aca="false">C404/E404</f>
        <v>#DIV/0!</v>
      </c>
    </row>
    <row r="405" customFormat="false" ht="15" hidden="false" customHeight="false" outlineLevel="0" collapsed="false">
      <c r="C405" s="462"/>
      <c r="D405" s="462"/>
      <c r="E405" s="462"/>
      <c r="F405" s="482"/>
    </row>
    <row r="406" customFormat="false" ht="15" hidden="false" customHeight="false" outlineLevel="0" collapsed="false">
      <c r="C406" s="462"/>
      <c r="D406" s="462"/>
      <c r="E406" s="462"/>
      <c r="F406" s="482"/>
    </row>
    <row r="407" customFormat="false" ht="18.75" hidden="false" customHeight="false" outlineLevel="0" collapsed="false">
      <c r="B407" s="483" t="s">
        <v>90</v>
      </c>
      <c r="C407" s="483"/>
      <c r="D407" s="483"/>
      <c r="E407" s="462"/>
      <c r="F407" s="482"/>
    </row>
    <row r="409" customFormat="false" ht="45" hidden="false" customHeight="false" outlineLevel="0" collapsed="false">
      <c r="B409" s="462" t="s">
        <v>2204</v>
      </c>
      <c r="C409" s="481" t="s">
        <v>2212</v>
      </c>
      <c r="D409" s="481" t="s">
        <v>2213</v>
      </c>
      <c r="E409" s="481" t="s">
        <v>2214</v>
      </c>
      <c r="F409" s="481" t="s">
        <v>2215</v>
      </c>
      <c r="G409" s="481" t="s">
        <v>2216</v>
      </c>
      <c r="H409" s="481" t="s">
        <v>2206</v>
      </c>
      <c r="I409" s="481" t="s">
        <v>2207</v>
      </c>
    </row>
    <row r="410" customFormat="false" ht="15" hidden="false" customHeight="false" outlineLevel="0" collapsed="false">
      <c r="B410" s="0" t="s">
        <v>862</v>
      </c>
      <c r="C410" s="462" t="n">
        <f aca="false">SUM('3.1 Safety Check'!$J$13:$J$14,'3.1 Safety Check'!$J$16,'3.1 Safety Check'!$J$18:$J$23,'3.1 Safety Check'!$J$27:$J$28)*3</f>
        <v>0</v>
      </c>
      <c r="D410" s="462" t="n">
        <f aca="false">SUM('4.1 Street Check'!$J$13:$J$16,'4.1 Street Check'!$J$18:$J$19,'4.1 Street Check'!$J$24,'4.1 Street Check'!$J$30,'4.1 Street Check'!$J$33:$J$34,'4.1 Street Check'!$J$38:$J$41,'4.1 Street Check'!$J$43,'4.1 Street Check'!$J$47,'4.1 Street Check'!$J$49:$J$50)</f>
        <v>0</v>
      </c>
      <c r="E410" s="462" t="n">
        <f aca="false">SUM(C410:D410)</f>
        <v>0</v>
      </c>
      <c r="F410" s="462" t="n">
        <f aca="false">COUNTA('3.1 Safety Check'!$J$13:$J$14,'3.1 Safety Check'!$J$16,'3.1 Safety Check'!$J$18:$J$23,'3.1 Safety Check'!$J$27:$J$28)-COUNTIF('3.1 Safety Check'!$J$13:$J$14,"N/A")-COUNTIF('3.1 Safety Check'!$J$16,"N/A")-COUNTIF('3.1 Safety Check'!$J$18:$J$23,"N/A")-COUNTIF('3.1 Safety Check'!$J$27:$J$28,"N/A")</f>
        <v>0</v>
      </c>
      <c r="G410" s="462" t="n">
        <f aca="false">COUNTA('4.1 Street Check'!$J$13:$J$16,'4.1 Street Check'!$J$18:$J$19,'4.1 Street Check'!$J$24,'4.1 Street Check'!$J$30,'4.1 Street Check'!$J$33:$J$34,'4.1 Street Check'!$J$38:$J$41,'4.1 Street Check'!$J$43,'4.1 Street Check'!$J$47,'4.1 Street Check'!$J$49:$J$50)-COUNTIF('4.1 Street Check'!$J$13:$J$16,"N/A")-COUNTIF('4.1 Street Check'!$J$18:$J$19,"N/A")-COUNTIF('4.1 Street Check'!$J$24,"N/A")-COUNTIF('4.1 Street Check'!$J$30,"N/A")-COUNTIF('4.1 Street Check'!$J$33:$J$34,"N/A")-COUNTIF('4.1 Street Check'!$J$38:$J$41,"N/A")-COUNTIF('4.1 Street Check'!$J$43,"N/A")-COUNTIF('4.1 Street Check'!$J$47,"N/A")-COUNTIF('4.1 Street Check'!$J$49:$J$50,"N/A")</f>
        <v>0</v>
      </c>
      <c r="H410" s="462" t="n">
        <f aca="false">(F410*6)+(G410*2)</f>
        <v>0</v>
      </c>
      <c r="I410" s="482" t="e">
        <f aca="false">E410/H410</f>
        <v>#DIV/0!</v>
      </c>
    </row>
    <row r="411" customFormat="false" ht="15" hidden="false" customHeight="false" outlineLevel="0" collapsed="false">
      <c r="B411" s="0" t="s">
        <v>239</v>
      </c>
      <c r="C411" s="462" t="n">
        <f aca="false">SUM('3.1 Safety Check'!$J$13:$J$14,'3.1 Safety Check'!$J$16,'3.1 Safety Check'!$J$18:$J$23,'3.1 Safety Check'!$J$27:$J$28)*3</f>
        <v>0</v>
      </c>
      <c r="D411" s="462" t="n">
        <f aca="false">SUM('4.1 Street Check'!$J$13:$J$19,'4.1 Street Check'!$J$24,'4.1 Street Check'!$J$30,'4.1 Street Check'!$J$33:$J$34,'4.1 Street Check'!$J$38:$J$41,'4.1 Street Check'!$J$43,'4.1 Street Check'!$J$47,'4.1 Street Check'!$J$49:$J$50)</f>
        <v>0</v>
      </c>
      <c r="E411" s="462" t="n">
        <f aca="false">SUM(C411:D411)</f>
        <v>0</v>
      </c>
      <c r="F411" s="462" t="n">
        <f aca="false">COUNTA('3.1 Safety Check'!$J$13:$J$14,'3.1 Safety Check'!$J$16,'3.1 Safety Check'!$J$18:$J$23,'3.1 Safety Check'!$J$27:$J$28)-COUNTIF('3.1 Safety Check'!$J$13:$J$14,"N/A")-COUNTIF('3.1 Safety Check'!$J$16,"N/A")-COUNTIF('3.1 Safety Check'!$J$18:$J$23,"N/A")-COUNTIF('3.1 Safety Check'!$J$27:$J$28,"N/A")</f>
        <v>0</v>
      </c>
      <c r="G411" s="462" t="n">
        <f aca="false">COUNTA('4.1 Street Check'!$J$13:$J$19,'4.1 Street Check'!$J$24,'4.1 Street Check'!$J$30,'4.1 Street Check'!$J$33:$J$34,'4.1 Street Check'!$J$38:$J$41,'4.1 Street Check'!$J$43,'4.1 Street Check'!$J$47,'4.1 Street Check'!$J$49:$J$50)-COUNTIF('4.1 Street Check'!$J$13:$J$19,"N/A")-COUNTIF('4.1 Street Check'!$J$24,"N/A")-COUNTIF('4.1 Street Check'!$J$30,"N/A")-COUNTIF('4.1 Street Check'!$J$33:$J$34,"N/A")-COUNTIF('4.1 Street Check'!$J$38:$J$41,"N/A")-COUNTIF('4.1 Street Check'!$J$43,"N/A")-COUNTIF('4.1 Street Check'!$J$47,"N/A")-COUNTIF('4.1 Street Check'!$J$49:$J$50,"N/A")</f>
        <v>0</v>
      </c>
      <c r="H411" s="462" t="n">
        <f aca="false">(F411*6)+(G411*2)</f>
        <v>0</v>
      </c>
      <c r="I411" s="482" t="e">
        <f aca="false">E411/H411</f>
        <v>#DIV/0!</v>
      </c>
    </row>
    <row r="412" customFormat="false" ht="15" hidden="false" customHeight="false" outlineLevel="0" collapsed="false">
      <c r="B412" s="0" t="s">
        <v>115</v>
      </c>
      <c r="C412" s="462" t="n">
        <f aca="false">SUM('3.1 Safety Check'!$J$13:$J$15,'3.1 Safety Check'!$J$17,'3.1 Safety Check'!$J$20:$J$21,'3.1 Safety Check'!$J$24:$J$26,'3.1 Safety Check'!$J$28)*3</f>
        <v>0</v>
      </c>
      <c r="D412" s="462" t="n">
        <f aca="false">SUM('4.1 Street Check'!$J$13:$J$16,'4.1 Street Check'!$J$18:$J$19,'4.1 Street Check'!$J$23,'4.1 Street Check'!$J$25,'4.1 Street Check'!$J$29,'4.1 Street Check'!$J$31:$J$32,'4.1 Street Check'!$J$38,'4.1 Street Check'!$J$41:$J$43,'4.1 Street Check'!$J$47:$J$50)</f>
        <v>0</v>
      </c>
      <c r="E412" s="462" t="n">
        <f aca="false">SUM(C412:D412)</f>
        <v>0</v>
      </c>
      <c r="F412" s="462" t="n">
        <f aca="false">COUNTA('3.1 Safety Check'!$J$13:$J$15,'3.1 Safety Check'!$J$17,'3.1 Safety Check'!$J$20:$J$21,'3.1 Safety Check'!$J$24:$J$26,'3.1 Safety Check'!$J$28)-COUNTIF('3.1 Safety Check'!$J$13:$J$15,"N/A")-COUNTIF('3.1 Safety Check'!$J$17,"N/A")-COUNTIF('3.1 Safety Check'!$J$20:$J$21,"N/A")-COUNTIF('3.1 Safety Check'!$J$24:$J$26,"N/A")-COUNTIF('3.1 Safety Check'!$J$28,"N/A")</f>
        <v>0</v>
      </c>
      <c r="G412" s="462" t="n">
        <f aca="false">COUNTA('4.1 Street Check'!$J$13:$J$16,'4.1 Street Check'!$J$18:$J$19,'4.1 Street Check'!$J$23,'4.1 Street Check'!$J$25,'4.1 Street Check'!$J$29,'4.1 Street Check'!$J$31:$J$32,'4.1 Street Check'!$J$38,'4.1 Street Check'!$J$41:$J$43,'4.1 Street Check'!$J$47:$J$50)-COUNTIF('4.1 Street Check'!$J$13:$J$16,"N/A")-COUNTIF('4.1 Street Check'!$J$18:$J$19,"N/A")-COUNTIF('4.1 Street Check'!$J$23,"N/A")-COUNTIF('4.1 Street Check'!$J$25,"N/A")-COUNTIF('4.1 Street Check'!$J$29,"N/A")-COUNTIF('4.1 Street Check'!$J$31:$J$32,"N/A")-COUNTIF('4.1 Street Check'!$J$38,"N/A")-COUNTIF('4.1 Street Check'!$J$41:$J$43,"N/A")-COUNTIF('4.1 Street Check'!$J$47:$J$50,"N/A")</f>
        <v>0</v>
      </c>
      <c r="H412" s="462" t="n">
        <f aca="false">(F412*6)+(G412*2)</f>
        <v>0</v>
      </c>
      <c r="I412" s="482" t="e">
        <f aca="false">E412/H412</f>
        <v>#DIV/0!</v>
      </c>
    </row>
    <row r="413" customFormat="false" ht="15" hidden="false" customHeight="false" outlineLevel="0" collapsed="false">
      <c r="B413" s="0" t="s">
        <v>2211</v>
      </c>
      <c r="C413" s="462" t="n">
        <f aca="false">SUM('3.1 Safety Check'!$J$13:$J$28)*3</f>
        <v>0</v>
      </c>
      <c r="D413" s="462" t="n">
        <f aca="false">SUM('4.1 Street Check'!$J$13:$J$50)</f>
        <v>0</v>
      </c>
      <c r="E413" s="462" t="n">
        <f aca="false">SUM(C413:D413)</f>
        <v>0</v>
      </c>
      <c r="F413" s="462" t="n">
        <f aca="false">COUNTA('3.1 Safety Check'!$J$13:$J$28)-COUNTIF('3.1 Safety Check'!$J$13:$J$28,"N/A")</f>
        <v>0</v>
      </c>
      <c r="G413" s="462" t="n">
        <f aca="false">COUNTA('4.1 Street Check'!$J$13:$J$50)-COUNTIF('4.1 Street Check'!$J$13:$J$50,"N/A")</f>
        <v>0</v>
      </c>
      <c r="H413" s="462" t="n">
        <f aca="false">(F413*6)+(G413*2)</f>
        <v>0</v>
      </c>
      <c r="I413" s="482" t="e">
        <f aca="false">E413/H413</f>
        <v>#DIV/0!</v>
      </c>
    </row>
    <row r="414" customFormat="false" ht="15" hidden="false" customHeight="false" outlineLevel="0" collapsed="false">
      <c r="C414" s="462"/>
      <c r="D414" s="462"/>
      <c r="E414" s="462"/>
      <c r="F414" s="482"/>
    </row>
    <row r="415" customFormat="false" ht="15" hidden="false" customHeight="false" outlineLevel="0" collapsed="false">
      <c r="C415" s="462"/>
      <c r="D415" s="462"/>
      <c r="E415" s="462"/>
      <c r="F415" s="482"/>
    </row>
    <row r="416" customFormat="false" ht="45" hidden="false" customHeight="false" outlineLevel="0" collapsed="false">
      <c r="B416" s="462" t="s">
        <v>2209</v>
      </c>
      <c r="C416" s="481" t="s">
        <v>2212</v>
      </c>
      <c r="D416" s="481" t="s">
        <v>2213</v>
      </c>
      <c r="E416" s="481" t="s">
        <v>2214</v>
      </c>
      <c r="F416" s="481" t="s">
        <v>2215</v>
      </c>
      <c r="G416" s="481" t="s">
        <v>2216</v>
      </c>
      <c r="H416" s="481" t="s">
        <v>2206</v>
      </c>
      <c r="I416" s="481" t="s">
        <v>2207</v>
      </c>
    </row>
    <row r="417" customFormat="false" ht="15" hidden="false" customHeight="false" outlineLevel="0" collapsed="false">
      <c r="B417" s="0" t="s">
        <v>862</v>
      </c>
      <c r="C417" s="462" t="n">
        <f aca="false">SUM('3.1 Safety Check'!$L$13:$L$14,'3.1 Safety Check'!$L$16,'3.1 Safety Check'!$L$18:$L$23,'3.1 Safety Check'!$L$27:$L$28)*3</f>
        <v>0</v>
      </c>
      <c r="D417" s="462" t="n">
        <f aca="false">SUM('4.1 Street Check'!$L$13:$L$16,'4.1 Street Check'!$L$18:$L$19,'4.1 Street Check'!$L$24,'4.1 Street Check'!$L$30,'4.1 Street Check'!$L$33:$L$34,'4.1 Street Check'!$L$38:$L$41,'4.1 Street Check'!$L$43,'4.1 Street Check'!$L$47,'4.1 Street Check'!$L$49:$L$50)</f>
        <v>0</v>
      </c>
      <c r="E417" s="462" t="n">
        <f aca="false">SUM(C417:D417)</f>
        <v>0</v>
      </c>
      <c r="F417" s="462" t="n">
        <f aca="false">COUNTA('3.1 Safety Check'!$L$13:$L$14,'3.1 Safety Check'!$L$16,'3.1 Safety Check'!$L$18:$L$23,'3.1 Safety Check'!$L$27:$L$28)-COUNTIF('3.1 Safety Check'!$L$13:$L$14,"N/A")-COUNTIF('3.1 Safety Check'!$L$16,"N/A")-COUNTIF('3.1 Safety Check'!$L$18:$L$23,"N/A")-COUNTIF('3.1 Safety Check'!$L$27:$L$28,"N/A")</f>
        <v>0</v>
      </c>
      <c r="G417" s="462" t="n">
        <f aca="false">COUNTA('4.1 Street Check'!$L$13:$L$16,'4.1 Street Check'!$L$18:$L$19,'4.1 Street Check'!$L$24,'4.1 Street Check'!$L$30,'4.1 Street Check'!$L$33:$L$34,'4.1 Street Check'!$L$38:$L$41,'4.1 Street Check'!$L$43,'4.1 Street Check'!$L$47,'4.1 Street Check'!$L$49:$L$50)-COUNTIF('4.1 Street Check'!$L$13:$L$16,"N/A")-COUNTIF('4.1 Street Check'!$L$18:$L$19,"N/A")-COUNTIF('4.1 Street Check'!$L$24,"N/A")-COUNTIF('4.1 Street Check'!$L$30,"N/A")-COUNTIF('4.1 Street Check'!$L$33:$L$34,"N/A")-COUNTIF('4.1 Street Check'!$L$38:$L$41,"N/A")-COUNTIF('4.1 Street Check'!$L$43,"N/A")-COUNTIF('4.1 Street Check'!$L$47,"N/A")-COUNTIF('4.1 Street Check'!$L$49:$L$50,"N/A")</f>
        <v>0</v>
      </c>
      <c r="H417" s="462" t="n">
        <f aca="false">(F417*6)+(G417*2)</f>
        <v>0</v>
      </c>
      <c r="I417" s="482" t="e">
        <f aca="false">E417/H417</f>
        <v>#DIV/0!</v>
      </c>
    </row>
    <row r="418" customFormat="false" ht="15" hidden="false" customHeight="false" outlineLevel="0" collapsed="false">
      <c r="B418" s="0" t="s">
        <v>239</v>
      </c>
      <c r="C418" s="462" t="n">
        <f aca="false">SUM('3.1 Safety Check'!$L$13:$L$14,'3.1 Safety Check'!$L$16,'3.1 Safety Check'!$L$18:$L$23,'3.1 Safety Check'!$L$27:$L$28)*3</f>
        <v>0</v>
      </c>
      <c r="D418" s="462" t="n">
        <f aca="false">SUM('4.1 Street Check'!$L$13:$L$19,'4.1 Street Check'!$L$24,'4.1 Street Check'!$L$30,'4.1 Street Check'!$L$33:$L$34,'4.1 Street Check'!$L$38:$L$41,'4.1 Street Check'!$L$43,'4.1 Street Check'!$L$47,'4.1 Street Check'!$L$49:$L$50)</f>
        <v>0</v>
      </c>
      <c r="E418" s="462" t="n">
        <f aca="false">SUM(C418:D418)</f>
        <v>0</v>
      </c>
      <c r="F418" s="462" t="n">
        <f aca="false">COUNTA('3.1 Safety Check'!$L$13:$L$14,'3.1 Safety Check'!$L$16,'3.1 Safety Check'!$L$18:$L$23,'3.1 Safety Check'!$L$27:$L$28)-COUNTIF('3.1 Safety Check'!$L$13:$L$14,"N/A")-COUNTIF('3.1 Safety Check'!$L$16,"N/A")-COUNTIF('3.1 Safety Check'!$L$18:$L$23,"N/A")-COUNTIF('3.1 Safety Check'!$L$27:$L$28,"N/A")</f>
        <v>0</v>
      </c>
      <c r="G418" s="462" t="n">
        <f aca="false">COUNTA('4.1 Street Check'!$L$13:$L$19,'4.1 Street Check'!$L$24,'4.1 Street Check'!$L$30,'4.1 Street Check'!$L$33:$L$34,'4.1 Street Check'!$L$38:$L$41,'4.1 Street Check'!$L$43,'4.1 Street Check'!$L$47,'4.1 Street Check'!$L$49:$L$50)-COUNTIF('4.1 Street Check'!$L$13:$L$19,"N/A")-COUNTIF('4.1 Street Check'!$L$24,"N/A")-COUNTIF('4.1 Street Check'!$L$30,"N/A")-COUNTIF('4.1 Street Check'!$L$33:$L$34,"N/A")-COUNTIF('4.1 Street Check'!$L$38:$L$41,"N/A")-COUNTIF('4.1 Street Check'!$L$43,"N/A")-COUNTIF('4.1 Street Check'!$L$47,"N/A")-COUNTIF('4.1 Street Check'!$L$49:$L$50,"N/A")</f>
        <v>0</v>
      </c>
      <c r="H418" s="462" t="n">
        <f aca="false">(F418*6)+(G418*2)</f>
        <v>0</v>
      </c>
      <c r="I418" s="482" t="e">
        <f aca="false">E418/H418</f>
        <v>#DIV/0!</v>
      </c>
    </row>
    <row r="419" customFormat="false" ht="15" hidden="false" customHeight="false" outlineLevel="0" collapsed="false">
      <c r="B419" s="0" t="s">
        <v>115</v>
      </c>
      <c r="C419" s="462" t="n">
        <f aca="false">SUM('3.1 Safety Check'!$L$13:$L$15,'3.1 Safety Check'!$L$17,'3.1 Safety Check'!$L$20:$L$21,'3.1 Safety Check'!$L$24:$L$26,'3.1 Safety Check'!$L$28)*3</f>
        <v>0</v>
      </c>
      <c r="D419" s="462" t="n">
        <f aca="false">SUM('4.1 Street Check'!$L$13:$L$16,'4.1 Street Check'!$L$18:$L$19,'4.1 Street Check'!$L$23,'4.1 Street Check'!$L$25,'4.1 Street Check'!$L$29,'4.1 Street Check'!$L$31:$L$32,'4.1 Street Check'!$L$38,'4.1 Street Check'!$L$41:$L$43,'4.1 Street Check'!$L$47:$L$50)</f>
        <v>0</v>
      </c>
      <c r="E419" s="462" t="n">
        <f aca="false">SUM(C419:D419)</f>
        <v>0</v>
      </c>
      <c r="F419" s="462" t="n">
        <f aca="false">COUNTA('3.1 Safety Check'!$L$13:$L$15,'3.1 Safety Check'!$L$17,'3.1 Safety Check'!$L$20:$L$21,'3.1 Safety Check'!$L$24:$L$26,'3.1 Safety Check'!$L$28)-COUNTIF('3.1 Safety Check'!$L$13:$L$15,"N/A")-COUNTIF('3.1 Safety Check'!$L$17,"N/A")-COUNTIF('3.1 Safety Check'!$L$20:$L$21,"N/A")-COUNTIF('3.1 Safety Check'!$L$24:$L$26,"N/A")-COUNTIF('3.1 Safety Check'!$L$28,"N/A")</f>
        <v>0</v>
      </c>
      <c r="G419" s="462" t="n">
        <f aca="false">COUNTA('4.1 Street Check'!$L$13:$L$16,'4.1 Street Check'!$L$18:$L$19,'4.1 Street Check'!$L$23,'4.1 Street Check'!$L$25,'4.1 Street Check'!$L$29,'4.1 Street Check'!$L$31:$L$32,'4.1 Street Check'!$L$38,'4.1 Street Check'!$L$41:$L$43,'4.1 Street Check'!$L$47:$L$50)-COUNTIF('4.1 Street Check'!$L$13:$L$16,"N/A")-COUNTIF('4.1 Street Check'!$L$18:$L$19,"N/A")-COUNTIF('4.1 Street Check'!$L$23,"N/A")-COUNTIF('4.1 Street Check'!$L$25,"N/A")-COUNTIF('4.1 Street Check'!$L$29,"N/A")-COUNTIF('4.1 Street Check'!$L$31:$L$32,"N/A")-COUNTIF('4.1 Street Check'!$L$38,"N/A")-COUNTIF('4.1 Street Check'!$L$41:$L$43,"N/A")-COUNTIF('4.1 Street Check'!$L$47:$L$50,"N/A")</f>
        <v>0</v>
      </c>
      <c r="H419" s="462" t="n">
        <f aca="false">(F419*6)+(G419*2)</f>
        <v>0</v>
      </c>
      <c r="I419" s="482" t="e">
        <f aca="false">E419/H419</f>
        <v>#DIV/0!</v>
      </c>
    </row>
    <row r="420" customFormat="false" ht="15" hidden="false" customHeight="false" outlineLevel="0" collapsed="false">
      <c r="B420" s="0" t="s">
        <v>2211</v>
      </c>
      <c r="C420" s="462" t="n">
        <f aca="false">SUM('3.1 Safety Check'!$L$13:$L$28)*3</f>
        <v>0</v>
      </c>
      <c r="D420" s="462" t="n">
        <f aca="false">SUM('4.1 Street Check'!$L$13:$L$50)</f>
        <v>0</v>
      </c>
      <c r="E420" s="462" t="n">
        <f aca="false">SUM(C420:D420)</f>
        <v>0</v>
      </c>
      <c r="F420" s="462" t="n">
        <f aca="false">COUNTA('3.1 Safety Check'!$L$13:$L$28)-COUNTIF('3.1 Safety Check'!$L$13:$L$28,"N/A")</f>
        <v>0</v>
      </c>
      <c r="G420" s="462" t="n">
        <f aca="false">COUNTA('4.1 Street Check'!$L$13:$L$50)-COUNTIF('4.1 Street Check'!$L$13:$L$50,"N/A")</f>
        <v>0</v>
      </c>
      <c r="H420" s="462" t="n">
        <f aca="false">(F420*6)+(G420*2)</f>
        <v>0</v>
      </c>
      <c r="I420" s="482" t="e">
        <f aca="false">E420/H420</f>
        <v>#DIV/0!</v>
      </c>
    </row>
    <row r="421" customFormat="false" ht="15" hidden="false" customHeight="false" outlineLevel="0" collapsed="false">
      <c r="C421" s="462"/>
      <c r="D421" s="462"/>
      <c r="E421" s="462"/>
      <c r="F421" s="482"/>
    </row>
    <row r="422" customFormat="false" ht="15" hidden="false" customHeight="false" outlineLevel="0" collapsed="false">
      <c r="C422" s="462"/>
      <c r="D422" s="462"/>
      <c r="E422" s="462"/>
      <c r="F422" s="482"/>
    </row>
    <row r="423" customFormat="false" ht="15" hidden="false" customHeight="false" outlineLevel="0" collapsed="false">
      <c r="C423" s="462"/>
      <c r="D423" s="462"/>
      <c r="E423" s="462"/>
      <c r="F423" s="482"/>
    </row>
    <row r="424" customFormat="false" ht="23.25" hidden="false" customHeight="false" outlineLevel="0" collapsed="false">
      <c r="B424" s="136" t="s">
        <v>2217</v>
      </c>
      <c r="C424" s="136"/>
      <c r="D424" s="136"/>
    </row>
    <row r="427" customFormat="false" ht="45" hidden="false" customHeight="false" outlineLevel="0" collapsed="false">
      <c r="B427" s="462" t="s">
        <v>2204</v>
      </c>
      <c r="C427" s="481" t="s">
        <v>97</v>
      </c>
      <c r="D427" s="481" t="s">
        <v>2205</v>
      </c>
      <c r="E427" s="481" t="s">
        <v>2206</v>
      </c>
    </row>
    <row r="428" customFormat="false" ht="15" hidden="false" customHeight="false" outlineLevel="0" collapsed="false">
      <c r="B428" s="0" t="s">
        <v>863</v>
      </c>
      <c r="C428" s="0" t="n">
        <f aca="false">SUM('4.2 Street Placemaking Check'!$I$13:$I$15)</f>
        <v>0</v>
      </c>
      <c r="D428" s="0" t="n">
        <f aca="false">COUNT('4.2 Street Placemaking Check'!$I$13:$I$15)</f>
        <v>0</v>
      </c>
      <c r="E428" s="0" t="n">
        <f aca="false">D428*2</f>
        <v>0</v>
      </c>
      <c r="F428" s="482" t="e">
        <f aca="false">C428/E428</f>
        <v>#DIV/0!</v>
      </c>
    </row>
    <row r="429" customFormat="false" ht="15" hidden="false" customHeight="false" outlineLevel="0" collapsed="false">
      <c r="B429" s="0" t="s">
        <v>864</v>
      </c>
      <c r="C429" s="0" t="n">
        <f aca="false">SUM('4.2 Street Placemaking Check'!$I$19:$I$21)</f>
        <v>0</v>
      </c>
      <c r="D429" s="0" t="n">
        <f aca="false">COUNT('4.2 Street Placemaking Check'!I19:I21)</f>
        <v>0</v>
      </c>
      <c r="E429" s="0" t="n">
        <f aca="false">D429*2</f>
        <v>0</v>
      </c>
      <c r="F429" s="482" t="e">
        <f aca="false">C429/E429</f>
        <v>#DIV/0!</v>
      </c>
    </row>
    <row r="430" customFormat="false" ht="15" hidden="false" customHeight="false" outlineLevel="0" collapsed="false">
      <c r="B430" s="0" t="s">
        <v>865</v>
      </c>
      <c r="C430" s="0" t="n">
        <f aca="false">SUM('4.2 Street Placemaking Check'!$I$25:$I$34)</f>
        <v>0</v>
      </c>
      <c r="D430" s="0" t="n">
        <f aca="false">COUNT('4.2 Street Placemaking Check'!$I$25:$I$34)</f>
        <v>0</v>
      </c>
      <c r="E430" s="0" t="n">
        <f aca="false">D430*2</f>
        <v>0</v>
      </c>
      <c r="F430" s="482" t="e">
        <f aca="false">C430/E430</f>
        <v>#DIV/0!</v>
      </c>
    </row>
    <row r="431" customFormat="false" ht="15" hidden="false" customHeight="false" outlineLevel="0" collapsed="false">
      <c r="B431" s="0" t="s">
        <v>866</v>
      </c>
      <c r="C431" s="0" t="n">
        <f aca="false">SUM('4.2 Street Placemaking Check'!$I$38:$I$47)</f>
        <v>0</v>
      </c>
      <c r="D431" s="0" t="n">
        <f aca="false">COUNT('4.2 Street Placemaking Check'!$I$38:$I$47)</f>
        <v>0</v>
      </c>
      <c r="E431" s="0" t="n">
        <f aca="false">D431*2</f>
        <v>0</v>
      </c>
      <c r="F431" s="482" t="e">
        <f aca="false">C431/E431</f>
        <v>#DIV/0!</v>
      </c>
    </row>
    <row r="432" customFormat="false" ht="15" hidden="false" customHeight="false" outlineLevel="0" collapsed="false">
      <c r="B432" s="462" t="s">
        <v>2211</v>
      </c>
      <c r="C432" s="462" t="n">
        <f aca="false">SUM(C428:C431)</f>
        <v>0</v>
      </c>
      <c r="D432" s="462" t="n">
        <f aca="false">SUM(D428:D431)</f>
        <v>0</v>
      </c>
      <c r="E432" s="462" t="n">
        <f aca="false">SUM(E428:E431)</f>
        <v>0</v>
      </c>
      <c r="F432" s="482" t="e">
        <f aca="false">C432/E432</f>
        <v>#DIV/0!</v>
      </c>
    </row>
    <row r="435" customFormat="false" ht="45" hidden="false" customHeight="false" outlineLevel="0" collapsed="false">
      <c r="B435" s="462" t="s">
        <v>2209</v>
      </c>
      <c r="C435" s="481" t="s">
        <v>97</v>
      </c>
      <c r="D435" s="481" t="s">
        <v>2205</v>
      </c>
      <c r="E435" s="481" t="s">
        <v>2206</v>
      </c>
    </row>
    <row r="436" customFormat="false" ht="15" hidden="false" customHeight="false" outlineLevel="0" collapsed="false">
      <c r="B436" s="0" t="s">
        <v>863</v>
      </c>
      <c r="C436" s="0" t="n">
        <f aca="false">SUM('4.2 Street Placemaking Check'!$K$13:$K$15)</f>
        <v>0</v>
      </c>
      <c r="D436" s="0" t="n">
        <f aca="false">COUNT('4.2 Street Placemaking Check'!$K$13:$K$15)</f>
        <v>0</v>
      </c>
      <c r="E436" s="0" t="n">
        <f aca="false">D436*2</f>
        <v>0</v>
      </c>
      <c r="F436" s="482" t="e">
        <f aca="false">C436/E436</f>
        <v>#DIV/0!</v>
      </c>
    </row>
    <row r="437" customFormat="false" ht="15" hidden="false" customHeight="false" outlineLevel="0" collapsed="false">
      <c r="B437" s="0" t="s">
        <v>864</v>
      </c>
      <c r="C437" s="0" t="n">
        <f aca="false">SUM('4.2 Street Placemaking Check'!$K$19:$K$21)</f>
        <v>0</v>
      </c>
      <c r="D437" s="0" t="n">
        <f aca="false">COUNT('4.2 Street Placemaking Check'!$K$19:$K$21)</f>
        <v>0</v>
      </c>
      <c r="E437" s="0" t="n">
        <f aca="false">D437*2</f>
        <v>0</v>
      </c>
      <c r="F437" s="482" t="e">
        <f aca="false">C437/E437</f>
        <v>#DIV/0!</v>
      </c>
    </row>
    <row r="438" customFormat="false" ht="15" hidden="false" customHeight="false" outlineLevel="0" collapsed="false">
      <c r="B438" s="0" t="s">
        <v>865</v>
      </c>
      <c r="C438" s="0" t="n">
        <f aca="false">SUM('4.2 Street Placemaking Check'!$K$25:$K$34)</f>
        <v>0</v>
      </c>
      <c r="D438" s="0" t="n">
        <f aca="false">COUNT('4.2 Street Placemaking Check'!$K$25:$K$34)</f>
        <v>0</v>
      </c>
      <c r="E438" s="0" t="n">
        <f aca="false">D438*2</f>
        <v>0</v>
      </c>
      <c r="F438" s="482" t="e">
        <f aca="false">C438/E438</f>
        <v>#DIV/0!</v>
      </c>
    </row>
    <row r="439" customFormat="false" ht="15" hidden="false" customHeight="false" outlineLevel="0" collapsed="false">
      <c r="B439" s="0" t="s">
        <v>866</v>
      </c>
      <c r="C439" s="0" t="n">
        <f aca="false">SUM('4.2 Street Placemaking Check'!$K$38:$K$47)</f>
        <v>0</v>
      </c>
      <c r="D439" s="0" t="n">
        <f aca="false">COUNT('4.2 Street Placemaking Check'!$K$38:$K$47)</f>
        <v>0</v>
      </c>
      <c r="E439" s="0" t="n">
        <f aca="false">D439*2</f>
        <v>0</v>
      </c>
      <c r="F439" s="482" t="e">
        <f aca="false">C439/E439</f>
        <v>#DIV/0!</v>
      </c>
    </row>
    <row r="440" customFormat="false" ht="15" hidden="false" customHeight="false" outlineLevel="0" collapsed="false">
      <c r="B440" s="462" t="s">
        <v>2211</v>
      </c>
      <c r="C440" s="462" t="n">
        <f aca="false">SUM(C436:C439)</f>
        <v>0</v>
      </c>
      <c r="D440" s="462" t="n">
        <f aca="false">SUM(D436:D439)</f>
        <v>0</v>
      </c>
      <c r="E440" s="462" t="n">
        <f aca="false">SUM(E436:E439)</f>
        <v>0</v>
      </c>
      <c r="F440" s="482" t="e">
        <f aca="false">C440/E440</f>
        <v>#DIV/0!</v>
      </c>
    </row>
    <row r="441" customFormat="false" ht="15" hidden="false" customHeight="false" outlineLevel="0" collapsed="false">
      <c r="F441" s="482"/>
    </row>
    <row r="442" customFormat="false" ht="15" hidden="false" customHeight="false" outlineLevel="0" collapsed="false">
      <c r="B442" s="0" t="s">
        <v>2203</v>
      </c>
      <c r="C442" s="462" t="n">
        <f aca="false">C440-C432</f>
        <v>0</v>
      </c>
      <c r="D442" s="462" t="n">
        <f aca="false">D440-D432</f>
        <v>0</v>
      </c>
      <c r="E442" s="462" t="n">
        <f aca="false">E440-E432</f>
        <v>0</v>
      </c>
      <c r="F442" s="482" t="e">
        <f aca="false">F440-F432</f>
        <v>#DIV/0!</v>
      </c>
    </row>
    <row r="446" customFormat="false" ht="23.25" hidden="false" customHeight="false" outlineLevel="0" collapsed="false">
      <c r="B446" s="136" t="s">
        <v>534</v>
      </c>
      <c r="C446" s="136"/>
      <c r="D446" s="136"/>
    </row>
    <row r="448" customFormat="false" ht="18.75" hidden="false" customHeight="false" outlineLevel="0" collapsed="false">
      <c r="B448" s="483" t="s">
        <v>2210</v>
      </c>
      <c r="C448" s="483"/>
      <c r="D448" s="483"/>
    </row>
    <row r="450" customFormat="false" ht="45" hidden="false" customHeight="false" outlineLevel="0" collapsed="false">
      <c r="B450" s="462" t="s">
        <v>2204</v>
      </c>
      <c r="C450" s="481" t="s">
        <v>97</v>
      </c>
      <c r="D450" s="481" t="s">
        <v>2205</v>
      </c>
      <c r="E450" s="481" t="s">
        <v>2206</v>
      </c>
      <c r="F450" s="481" t="s">
        <v>2207</v>
      </c>
      <c r="L450" s="481" t="s">
        <v>2218</v>
      </c>
      <c r="Q450" s="481"/>
      <c r="R450" s="481"/>
      <c r="S450" s="481"/>
      <c r="T450" s="481"/>
      <c r="U450" s="481"/>
      <c r="V450" s="481"/>
      <c r="W450" s="481"/>
    </row>
    <row r="451" customFormat="false" ht="15" hidden="false" customHeight="false" outlineLevel="0" collapsed="false">
      <c r="B451" s="0" t="s">
        <v>840</v>
      </c>
      <c r="C451" s="0" t="n">
        <f aca="false">SUM('3.1 Safety Check'!$J$13:$J$28)*3</f>
        <v>0</v>
      </c>
      <c r="D451" s="0" t="n">
        <f aca="false">COUNTA('3.1 Safety Check'!$J$13:$J$28)-COUNTIF('3.1 Safety Check'!$J$13:$J$28,"N/A")</f>
        <v>0</v>
      </c>
      <c r="E451" s="0" t="n">
        <f aca="false">D451*6</f>
        <v>0</v>
      </c>
      <c r="F451" s="482" t="e">
        <f aca="false">C451/E451</f>
        <v>#DIV/0!</v>
      </c>
      <c r="L451" s="0" t="s">
        <v>2186</v>
      </c>
    </row>
    <row r="452" customFormat="false" ht="15" hidden="false" customHeight="false" outlineLevel="0" collapsed="false">
      <c r="B452" s="0" t="s">
        <v>841</v>
      </c>
      <c r="C452" s="0" t="n">
        <f aca="false">SUM('5.1 Path Check'!$J$15:$J$19)</f>
        <v>0</v>
      </c>
      <c r="D452" s="0" t="n">
        <f aca="false">COUNTA('5.1 Path Check'!$J$15:$J$19)-COUNTIF('5.1 Path Check'!$J$15:$J$19,"N/A")</f>
        <v>0</v>
      </c>
      <c r="E452" s="0" t="n">
        <f aca="false">D452*2</f>
        <v>0</v>
      </c>
      <c r="F452" s="482" t="e">
        <f aca="false">C452/E452</f>
        <v>#DIV/0!</v>
      </c>
      <c r="L452" s="0" t="s">
        <v>2189</v>
      </c>
    </row>
    <row r="453" customFormat="false" ht="15" hidden="false" customHeight="false" outlineLevel="0" collapsed="false">
      <c r="B453" s="0" t="s">
        <v>842</v>
      </c>
      <c r="C453" s="0" t="n">
        <f aca="false">SUM('5.1 Path Check'!$J$23:$J$33)</f>
        <v>0</v>
      </c>
      <c r="D453" s="0" t="n">
        <f aca="false">COUNTA('5.1 Path Check'!$J$23:$J$33)-COUNTIF('5.1 Path Check'!$J$23:$J$33,"N/A")</f>
        <v>0</v>
      </c>
      <c r="E453" s="0" t="n">
        <f aca="false">D453*2</f>
        <v>0</v>
      </c>
      <c r="F453" s="482" t="e">
        <f aca="false">C453/E453</f>
        <v>#DIV/0!</v>
      </c>
      <c r="L453" s="0" t="s">
        <v>536</v>
      </c>
    </row>
    <row r="454" customFormat="false" ht="15" hidden="false" customHeight="false" outlineLevel="0" collapsed="false">
      <c r="B454" s="0" t="s">
        <v>843</v>
      </c>
      <c r="C454" s="0" t="n">
        <f aca="false">SUM('5.1 Path Check'!$J$37:$J$40)</f>
        <v>0</v>
      </c>
      <c r="D454" s="0" t="n">
        <f aca="false">COUNTA('5.1 Path Check'!$J$37:$J$40)-COUNTIF('5.1 Path Check'!$J$37:$J$40,"N/A")</f>
        <v>0</v>
      </c>
      <c r="E454" s="0" t="n">
        <f aca="false">D454*2</f>
        <v>0</v>
      </c>
      <c r="F454" s="482" t="e">
        <f aca="false">C454/E454</f>
        <v>#DIV/0!</v>
      </c>
    </row>
    <row r="455" customFormat="false" ht="15" hidden="false" customHeight="false" outlineLevel="0" collapsed="false">
      <c r="B455" s="0" t="s">
        <v>844</v>
      </c>
      <c r="C455" s="0" t="n">
        <f aca="false">SUM('5.1 Path Check'!$J$44:$J$48)</f>
        <v>0</v>
      </c>
      <c r="D455" s="0" t="n">
        <f aca="false">COUNTA('5.1 Path Check'!$J$44:$J$48)-COUNTIF('5.1 Path Check'!$J$44:$J$48,"N/A")</f>
        <v>0</v>
      </c>
      <c r="E455" s="0" t="n">
        <f aca="false">D455*2</f>
        <v>0</v>
      </c>
      <c r="F455" s="482" t="e">
        <f aca="false">C455/E455</f>
        <v>#DIV/0!</v>
      </c>
    </row>
    <row r="456" customFormat="false" ht="15" hidden="false" customHeight="false" outlineLevel="0" collapsed="false">
      <c r="B456" s="0" t="s">
        <v>845</v>
      </c>
      <c r="C456" s="0" t="n">
        <f aca="false">SUM('5.1 Path Check'!$J$52:$J$56)</f>
        <v>0</v>
      </c>
      <c r="D456" s="0" t="n">
        <f aca="false">COUNTA('5.1 Path Check'!$J$52:$J$56)-COUNTIF('5.1 Path Check'!$J$52:$J$56,"N/A")</f>
        <v>0</v>
      </c>
      <c r="E456" s="0" t="n">
        <f aca="false">D456*2</f>
        <v>0</v>
      </c>
      <c r="F456" s="482" t="e">
        <f aca="false">C456/E456</f>
        <v>#DIV/0!</v>
      </c>
    </row>
    <row r="457" customFormat="false" ht="15" hidden="false" customHeight="false" outlineLevel="0" collapsed="false">
      <c r="B457" s="462" t="s">
        <v>2211</v>
      </c>
      <c r="C457" s="462" t="n">
        <f aca="false">SUM(C451:C456)</f>
        <v>0</v>
      </c>
      <c r="D457" s="462" t="n">
        <f aca="false">SUM(D451:D456)</f>
        <v>0</v>
      </c>
      <c r="E457" s="462" t="n">
        <f aca="false">SUM(E451:E456)</f>
        <v>0</v>
      </c>
      <c r="F457" s="482" t="e">
        <f aca="false">C457/E457</f>
        <v>#DIV/0!</v>
      </c>
    </row>
    <row r="458" customFormat="false" ht="15" hidden="false" customHeight="false" outlineLevel="0" collapsed="false">
      <c r="G458" s="484"/>
    </row>
    <row r="460" customFormat="false" ht="45" hidden="false" customHeight="false" outlineLevel="0" collapsed="false">
      <c r="B460" s="462" t="s">
        <v>2209</v>
      </c>
      <c r="C460" s="481" t="s">
        <v>97</v>
      </c>
      <c r="D460" s="481" t="s">
        <v>2205</v>
      </c>
      <c r="E460" s="481" t="s">
        <v>2206</v>
      </c>
      <c r="F460" s="481" t="s">
        <v>2207</v>
      </c>
    </row>
    <row r="461" customFormat="false" ht="15" hidden="false" customHeight="false" outlineLevel="0" collapsed="false">
      <c r="B461" s="0" t="s">
        <v>840</v>
      </c>
      <c r="C461" s="0" t="n">
        <f aca="false">SUM('3.1 Safety Check'!$L$13:$L$28)*3</f>
        <v>0</v>
      </c>
      <c r="D461" s="0" t="n">
        <f aca="false">COUNTA('3.1 Safety Check'!$L$13:$L$28)-COUNTIF('3.1 Safety Check'!$L$13:$L$28,"N/A")</f>
        <v>0</v>
      </c>
      <c r="E461" s="0" t="n">
        <f aca="false">D461*6</f>
        <v>0</v>
      </c>
      <c r="F461" s="482" t="e">
        <f aca="false">C461/E461</f>
        <v>#DIV/0!</v>
      </c>
    </row>
    <row r="462" customFormat="false" ht="15" hidden="false" customHeight="false" outlineLevel="0" collapsed="false">
      <c r="B462" s="0" t="s">
        <v>841</v>
      </c>
      <c r="C462" s="0" t="n">
        <f aca="false">SUM('5.1 Path Check'!$L$15:$L$19)</f>
        <v>0</v>
      </c>
      <c r="D462" s="0" t="n">
        <f aca="false">COUNTA('5.1 Path Check'!$L$15:$L$19)-COUNTIF('5.1 Path Check'!$L$15:$L$19,"N/A")</f>
        <v>0</v>
      </c>
      <c r="E462" s="0" t="n">
        <f aca="false">D462*2</f>
        <v>0</v>
      </c>
      <c r="F462" s="482" t="e">
        <f aca="false">C462/E462</f>
        <v>#DIV/0!</v>
      </c>
    </row>
    <row r="463" customFormat="false" ht="15" hidden="false" customHeight="false" outlineLevel="0" collapsed="false">
      <c r="B463" s="0" t="s">
        <v>842</v>
      </c>
      <c r="C463" s="0" t="n">
        <f aca="false">SUM('5.1 Path Check'!$L$23:$L$33)</f>
        <v>0</v>
      </c>
      <c r="D463" s="0" t="n">
        <f aca="false">COUNTA('5.1 Path Check'!$L$23:$L$33)-COUNTIF('5.1 Path Check'!$L$23:$L$33,"N/A")</f>
        <v>0</v>
      </c>
      <c r="E463" s="0" t="n">
        <f aca="false">D463*2</f>
        <v>0</v>
      </c>
      <c r="F463" s="482" t="e">
        <f aca="false">C463/E463</f>
        <v>#DIV/0!</v>
      </c>
    </row>
    <row r="464" customFormat="false" ht="15" hidden="false" customHeight="false" outlineLevel="0" collapsed="false">
      <c r="B464" s="0" t="s">
        <v>843</v>
      </c>
      <c r="C464" s="0" t="n">
        <f aca="false">SUM('5.1 Path Check'!$L$37:$L$40)</f>
        <v>0</v>
      </c>
      <c r="D464" s="0" t="n">
        <f aca="false">COUNTA('5.1 Path Check'!$L$37:$L$40)-COUNTIF('5.1 Path Check'!$L$37:$L$40,"N/A")</f>
        <v>0</v>
      </c>
      <c r="E464" s="0" t="n">
        <f aca="false">D464*2</f>
        <v>0</v>
      </c>
      <c r="F464" s="482" t="e">
        <f aca="false">C464/E464</f>
        <v>#DIV/0!</v>
      </c>
    </row>
    <row r="465" customFormat="false" ht="15" hidden="false" customHeight="false" outlineLevel="0" collapsed="false">
      <c r="B465" s="0" t="s">
        <v>844</v>
      </c>
      <c r="C465" s="0" t="n">
        <f aca="false">SUM('5.1 Path Check'!$L$44:$L$48)</f>
        <v>0</v>
      </c>
      <c r="D465" s="0" t="n">
        <f aca="false">COUNTA('5.1 Path Check'!$L$44:$L$48)-COUNTIF('5.1 Path Check'!$L$44:$L$48,"N/A")</f>
        <v>0</v>
      </c>
      <c r="E465" s="0" t="n">
        <f aca="false">D465*2</f>
        <v>0</v>
      </c>
      <c r="F465" s="482" t="e">
        <f aca="false">C465/E465</f>
        <v>#DIV/0!</v>
      </c>
    </row>
    <row r="466" customFormat="false" ht="15" hidden="false" customHeight="false" outlineLevel="0" collapsed="false">
      <c r="B466" s="0" t="s">
        <v>845</v>
      </c>
      <c r="C466" s="0" t="n">
        <f aca="false">SUM('5.1 Path Check'!$L$52:$L$56)</f>
        <v>0</v>
      </c>
      <c r="D466" s="0" t="n">
        <f aca="false">COUNTA('5.1 Path Check'!$L$52:$L$56)-COUNTIF('5.1 Path Check'!$L$52:$L$56,"N/A")</f>
        <v>0</v>
      </c>
      <c r="E466" s="0" t="n">
        <f aca="false">D466*2</f>
        <v>0</v>
      </c>
      <c r="F466" s="482" t="e">
        <f aca="false">C466/E466</f>
        <v>#DIV/0!</v>
      </c>
    </row>
    <row r="467" customFormat="false" ht="15" hidden="false" customHeight="false" outlineLevel="0" collapsed="false">
      <c r="B467" s="462" t="s">
        <v>2211</v>
      </c>
      <c r="C467" s="462" t="n">
        <f aca="false">SUM(C461:C466)</f>
        <v>0</v>
      </c>
      <c r="D467" s="462" t="n">
        <f aca="false">SUM(D461:D466)</f>
        <v>0</v>
      </c>
      <c r="E467" s="462" t="n">
        <f aca="false">SUM(E461:E466)</f>
        <v>0</v>
      </c>
      <c r="F467" s="482" t="e">
        <f aca="false">C467/E467</f>
        <v>#DIV/0!</v>
      </c>
    </row>
    <row r="468" customFormat="false" ht="15" hidden="false" customHeight="false" outlineLevel="0" collapsed="false">
      <c r="C468" s="462"/>
      <c r="D468" s="462"/>
      <c r="E468" s="462"/>
      <c r="F468" s="482"/>
    </row>
    <row r="469" customFormat="false" ht="18.75" hidden="false" customHeight="false" outlineLevel="0" collapsed="false">
      <c r="B469" s="483" t="s">
        <v>90</v>
      </c>
      <c r="C469" s="483"/>
      <c r="D469" s="483"/>
      <c r="E469" s="462"/>
      <c r="F469" s="482"/>
    </row>
    <row r="470" customFormat="false" ht="15" hidden="false" customHeight="false" outlineLevel="0" collapsed="false">
      <c r="E470" s="462"/>
      <c r="F470" s="482"/>
    </row>
    <row r="471" customFormat="false" ht="45" hidden="false" customHeight="false" outlineLevel="0" collapsed="false">
      <c r="B471" s="462" t="s">
        <v>2204</v>
      </c>
      <c r="C471" s="481" t="s">
        <v>2212</v>
      </c>
      <c r="D471" s="481" t="s">
        <v>2213</v>
      </c>
      <c r="E471" s="481" t="s">
        <v>2214</v>
      </c>
      <c r="F471" s="481" t="s">
        <v>2215</v>
      </c>
      <c r="G471" s="481" t="s">
        <v>2216</v>
      </c>
      <c r="H471" s="481" t="s">
        <v>2206</v>
      </c>
      <c r="I471" s="481" t="s">
        <v>2207</v>
      </c>
    </row>
    <row r="472" customFormat="false" ht="15" hidden="false" customHeight="false" outlineLevel="0" collapsed="false">
      <c r="B472" s="0" t="s">
        <v>862</v>
      </c>
      <c r="C472" s="462" t="n">
        <f aca="false">SUM('3.1 Safety Check'!$J$13:$J$14,'3.1 Safety Check'!$J$16,'3.1 Safety Check'!$J$18:$J$23,'3.1 Safety Check'!$J$27:$J$28)*3</f>
        <v>0</v>
      </c>
      <c r="D472" s="462" t="n">
        <f aca="false">SUM('5.1 Path Check'!$J$15:$J$19,'5.1 Path Check'!$J$23:$J$24,'5.1 Path Check'!$J$27:$J$28,'5.1 Path Check'!$J$31:$J$33,'5.1 Path Check'!$J$37:$J$40,'5.1 Path Check'!$J$44:$J$46,'5.1 Path Check'!$J$48,'5.1 Path Check'!$J$52:$J$55)</f>
        <v>0</v>
      </c>
      <c r="E472" s="462" t="n">
        <f aca="false">SUM(C472:D472)</f>
        <v>0</v>
      </c>
      <c r="F472" s="462" t="n">
        <f aca="false">COUNTA('3.1 Safety Check'!$J$13:$J$14,'3.1 Safety Check'!$J$16,'3.1 Safety Check'!$J$18:$J$23,'3.1 Safety Check'!$J$27:$J$28)-COUNTIF('3.1 Safety Check'!$J$13:$J$14,"N/A")-COUNTIF('3.1 Safety Check'!$J$16,"N/A")-COUNTIF('3.1 Safety Check'!$J$18:$J$23,"N/A")-COUNTIF('3.1 Safety Check'!$J$27:$J$28,"N/A")</f>
        <v>0</v>
      </c>
      <c r="G472" s="462" t="n">
        <f aca="false">COUNTA('5.1 Path Check'!$J$15:$J$19,'5.1 Path Check'!$J$23:$J$24,'5.1 Path Check'!$J$27:$J$28,'5.1 Path Check'!$J$31:$J$33,'5.1 Path Check'!$J$37:$J$40,'5.1 Path Check'!$J$44:$J$46,'5.1 Path Check'!$J$48,'5.1 Path Check'!$J$52:$J$55)-COUNTIF('5.1 Path Check'!$J$15:$J$19,"N/A")-COUNTIF('5.1 Path Check'!$J$23:$J$24,"N/A")-COUNTIF('5.1 Path Check'!$J$27:$J$28,"N/A")-COUNTIF('5.1 Path Check'!$J$31:$J$33,"N/A")-COUNTIF('5.1 Path Check'!$J$37:$J$40,"N/A")-COUNTIF('5.1 Path Check'!$J$44:$J$46,"N/A")-COUNTIF('5.1 Path Check'!$J$48,"N/A")-COUNTIF('5.1 Path Check'!$J$52:$J$55,"N/A")</f>
        <v>0</v>
      </c>
      <c r="H472" s="462" t="n">
        <f aca="false">(F472*6)+(G472*2)</f>
        <v>0</v>
      </c>
      <c r="I472" s="482" t="e">
        <f aca="false">E472/H472</f>
        <v>#DIV/0!</v>
      </c>
    </row>
    <row r="473" customFormat="false" ht="15" hidden="false" customHeight="false" outlineLevel="0" collapsed="false">
      <c r="B473" s="0" t="s">
        <v>239</v>
      </c>
      <c r="C473" s="462" t="n">
        <f aca="false">SUM('3.1 Safety Check'!$J$13:$J$14,'3.1 Safety Check'!$J$16,'3.1 Safety Check'!$J$18:$J$23,'3.1 Safety Check'!$J$27:$J$28)*3</f>
        <v>0</v>
      </c>
      <c r="D473" s="462" t="n">
        <f aca="false">SUM('5.1 Path Check'!$J$15:$J$19,'5.1 Path Check'!$J$23:$J$24,'5.1 Path Check'!$J$27:$J$28,'5.1 Path Check'!$J$31:$J$33,'5.1 Path Check'!$J$37:$J$40,'5.1 Path Check'!$J$44:$J$46,'5.1 Path Check'!$J$48,'5.1 Path Check'!$J$52:$J$55)</f>
        <v>0</v>
      </c>
      <c r="E473" s="462" t="n">
        <f aca="false">SUM(C473:D473)</f>
        <v>0</v>
      </c>
      <c r="F473" s="462" t="n">
        <f aca="false">COUNTA('3.1 Safety Check'!$J$13:$J$14,'3.1 Safety Check'!$J$16,'3.1 Safety Check'!$J$18:$J$23,'3.1 Safety Check'!$J$27:$J$28)-COUNTIF('3.1 Safety Check'!$J$13:$J$14,"N/A")-COUNTIF('3.1 Safety Check'!$J$16,"N/A")-COUNTIF('3.1 Safety Check'!$J$18:$J$23,"N/A")-COUNTIF('3.1 Safety Check'!$J$27:$J$28,"N/A")</f>
        <v>0</v>
      </c>
      <c r="G473" s="462" t="n">
        <f aca="false">COUNTA('5.1 Path Check'!$J$15:$J$19,'5.1 Path Check'!$J$23:$J$24,'5.1 Path Check'!$J$27:$J$28,'5.1 Path Check'!$J$31:$J$33,'5.1 Path Check'!$J$37:$J$40,'5.1 Path Check'!$J$44:$J$46,'5.1 Path Check'!$J$48,'5.1 Path Check'!$J$52:$J$55)-COUNTIF('5.1 Path Check'!$J$15:$J$19,"N/A")-COUNTIF('5.1 Path Check'!$J$23:$J$24,"N/A")-COUNTIF('5.1 Path Check'!$J$27:$J$28,"N/A")-COUNTIF('5.1 Path Check'!$J$31:$J$33,"N/A")-COUNTIF('5.1 Path Check'!$J$37:$J$40,"N/A")-COUNTIF('5.1 Path Check'!$J$44:$J$46,"N/A")-COUNTIF('5.1 Path Check'!$J$48,"N/A")-COUNTIF('5.1 Path Check'!$J$52:$J$55,"N/A")</f>
        <v>0</v>
      </c>
      <c r="H473" s="462" t="n">
        <f aca="false">(F473*6)+(G473*2)</f>
        <v>0</v>
      </c>
      <c r="I473" s="482" t="e">
        <f aca="false">E473/H473</f>
        <v>#DIV/0!</v>
      </c>
    </row>
    <row r="474" customFormat="false" ht="15" hidden="false" customHeight="false" outlineLevel="0" collapsed="false">
      <c r="B474" s="0" t="s">
        <v>115</v>
      </c>
      <c r="C474" s="462" t="n">
        <f aca="false">SUM('3.1 Safety Check'!$J$13:$J$15,'3.1 Safety Check'!$J$17,'3.1 Safety Check'!$J$20:$J$21,'3.1 Safety Check'!$J$24:$J$26,'3.1 Safety Check'!$J$28)*3</f>
        <v>0</v>
      </c>
      <c r="D474" s="462" t="n">
        <f aca="false">SUM('5.1 Path Check'!$J$15:$J$19,'5.1 Path Check'!$J$23,'5.1 Path Check'!$J$25,'5.1 Path Check'!$J$27,'5.1 Path Check'!$J$29,'5.1 Path Check'!$J$31:$J$33,'5.1 Path Check'!$J$37:$J$40,'5.1 Path Check'!$J$46:$J$48,'5.1 Path Check'!$J$52:$J$55)</f>
        <v>0</v>
      </c>
      <c r="E474" s="462" t="n">
        <f aca="false">SUM(C474:D474)</f>
        <v>0</v>
      </c>
      <c r="F474" s="462" t="n">
        <f aca="false">COUNTA('3.1 Safety Check'!$J$13:$J$15,'3.1 Safety Check'!$J$17,'3.1 Safety Check'!$J$20:$J$21,'3.1 Safety Check'!$J$24:$J$26,'3.1 Safety Check'!$J$28)-COUNTIF('3.1 Safety Check'!$J$13:$J$15,"N/A")-COUNTIF('3.1 Safety Check'!$J$17,"N/A")-COUNTIF('3.1 Safety Check'!$J$20:$J$21,"N/A")-COUNTIF('3.1 Safety Check'!$J$24:$J$26,"N/A")-COUNTIF('3.1 Safety Check'!$J$28,"N/A")</f>
        <v>0</v>
      </c>
      <c r="G474" s="462" t="n">
        <f aca="false">COUNTA('5.1 Path Check'!$J$15:$J$19,'5.1 Path Check'!$J$23,'5.1 Path Check'!$J$25,'5.1 Path Check'!$J$27,'5.1 Path Check'!$J$29,'5.1 Path Check'!$J$31:$J$33,'5.1 Path Check'!$J$37:$J$40,'5.1 Path Check'!$J$46:$J$48,'5.1 Path Check'!$J$52:$J$55)-COUNTIF('5.1 Path Check'!$J$15:$J$19,"N/A")-COUNTIF('5.1 Path Check'!$J$23,"N/A")-COUNTIF('5.1 Path Check'!$J$25,"N/A")-COUNTIF('5.1 Path Check'!$J$27,"N/A")-COUNTIF('5.1 Path Check'!$J$29,"N/A")-COUNTIF('5.1 Path Check'!$J$31:$J$33,"N/A")-COUNTIF('5.1 Path Check'!$J$37:$J$40,"N/A")-COUNTIF('5.1 Path Check'!$J$46:$J$48,"N/A")-COUNTIF('5.1 Path Check'!$J$52:$J$55,"N/A")</f>
        <v>0</v>
      </c>
      <c r="H474" s="462" t="n">
        <f aca="false">(F474*6)+(G474*2)</f>
        <v>0</v>
      </c>
      <c r="I474" s="482" t="e">
        <f aca="false">E474/H474</f>
        <v>#DIV/0!</v>
      </c>
    </row>
    <row r="475" customFormat="false" ht="15" hidden="false" customHeight="false" outlineLevel="0" collapsed="false">
      <c r="B475" s="0" t="s">
        <v>576</v>
      </c>
      <c r="C475" s="485"/>
      <c r="D475" s="462" t="n">
        <f aca="false">IF('5.1 Path Check'!$D$7="Yes",SUM('5.1 Path Check'!$J$15:$J$16,'5.1 Path Check'!$J$18:$J$19,IF('5.1 Path Check'!J26="N/A",'5.1 Path Check'!J23,0),'5.1 Path Check'!J26,IF('5.1 Path Check'!J30="N/A",'5.1 Path Check'!J27,0),'5.1 Path Check'!J30,'5.1 Path Check'!$J$31:$J$33,'5.1 Path Check'!$J$37:$J$40,'5.1 Path Check'!$J$46,'5.1 Path Check'!$J$48,'5.1 Path Check'!$J$52:$J$53,'5.1 Path Check'!$J$56),0)</f>
        <v>0</v>
      </c>
      <c r="E475" s="486"/>
      <c r="F475" s="486"/>
      <c r="G475" s="462" t="n">
        <f aca="false">IF('5.1 Path Check'!$D$7="Yes",SUM(COUNTA('5.1 Path Check'!$J$15:$J$16,'5.1 Path Check'!$J$18:$J$19,IF('5.1 Path Check'!$J$26="N/A",'5.1 Path Check'!$J$23,0),'5.1 Path Check'!$J$26,IF('5.1 Path Check'!$J$30="N/A",'5.1 Path Check'!$J$27,0),'5.1 Path Check'!$J$30,'5.1 Path Check'!$J$31:$J$33,'5.1 Path Check'!$J$37:$J$40,'5.1 Path Check'!$J$46,'5.1 Path Check'!$J$48,'5.1 Path Check'!$J$52:$J$53,'5.1 Path Check'!$J$56)-COUNTIF('5.1 Path Check'!$J$15:$J$16,"N/A")-COUNTIF('5.1 Path Check'!$J$18:$J$19,"N/A")-IF('5.1 Path Check'!$J$26="N/A",0,1)-COUNTIF('5.1 Path Check'!$J$26,"N/A")-IF('5.1 Path Check'!$J$30="N/A",0,1)-COUNTIF('5.1 Path Check'!$J$30,"N/A")-COUNTIF('5.1 Path Check'!$J$31:$J$33,"N/A")-COUNTIF('5.1 Path Check'!$J$37:$J$40,"N/A")-COUNTIF('5.1 Path Check'!$J$46,"N/A")-COUNTIF('5.1 Path Check'!$J$48,"N/A")-COUNTIF('5.1 Path Check'!$J$52:$J$53,"N/A")-COUNTIF('5.1 Path Check'!$J$56,"N/A")),0)</f>
        <v>0</v>
      </c>
      <c r="H475" s="462" t="n">
        <f aca="false">G475*2</f>
        <v>0</v>
      </c>
      <c r="I475" s="482" t="str">
        <f aca="false">IFERROR(SUM(D475/H475),"N/A")</f>
        <v>N/A</v>
      </c>
      <c r="K475" s="487"/>
    </row>
    <row r="476" customFormat="false" ht="15" hidden="false" customHeight="false" outlineLevel="0" collapsed="false">
      <c r="B476" s="0" t="s">
        <v>2211</v>
      </c>
      <c r="C476" s="462" t="n">
        <f aca="false">SUM('3.1 Safety Check'!$J$13:$J$28)*3</f>
        <v>0</v>
      </c>
      <c r="D476" s="462" t="n">
        <f aca="false">IF('5.1 Path Check'!$D$7="Yes",SUM('5.1 Path Check'!$J$15:$J$19,'5.1 Path Check'!$J$23:$J$33,'5.1 Path Check'!$J$37:$J$40,'5.1 Path Check'!$J$44:$J$48,'5.1 Path Check'!$J$52:$J$56),SUM('5.1 Path Check'!$J$15:$J$19,'5.1 Path Check'!$J$23:$J$25,'5.1 Path Check'!$J$27:$J$29,'5.1 Path Check'!$J$31:$J$33,'5.1 Path Check'!$J$37:$J$40,'5.1 Path Check'!$J$44:$J$48,'5.1 Path Check'!$J$52:$J$55))</f>
        <v>0</v>
      </c>
      <c r="E476" s="462" t="n">
        <f aca="false">SUM(C476:D476)</f>
        <v>0</v>
      </c>
      <c r="F476" s="462" t="n">
        <f aca="false">COUNTA('3.1 Safety Check'!$J$13:$J$28)-COUNTIF('3.1 Safety Check'!$J$13:$J$28,"N/A")</f>
        <v>0</v>
      </c>
      <c r="G476" s="462" t="n">
        <f aca="false">IF('5.1 Path Check'!D7="Yes",SUM(COUNTA('5.1 Path Check'!$J$15:$J$19,'5.1 Path Check'!$J$23:$J$33,'5.1 Path Check'!$J$37:$J$40,'5.1 Path Check'!$J$44:$J$48,'5.1 Path Check'!$J$52:$J$56)-COUNTIF('5.1 Path Check'!$J$15:$J$19,"N/A")-COUNTIF('5.1 Path Check'!$J$23:$J$33,"N/A")-COUNTIF('5.1 Path Check'!$J$37:$J$40,"N/A")-COUNTIF('5.1 Path Check'!$J$44:$J$48,"N/A")-COUNTIF('5.1 Path Check'!$J$52:$J$56,"N/A")),SUM(COUNTA('5.1 Path Check'!$J$15:$J$19,'5.1 Path Check'!$J$23:$J$25,'5.1 Path Check'!$J$27:$J$29,'5.1 Path Check'!$J$31:$J$33,'5.1 Path Check'!$J$37:$J$40,'5.1 Path Check'!$J$44:$J$48,'5.1 Path Check'!$J$52:$J$55)-COUNTIF('5.1 Path Check'!$J$15:$J$19,"N/A")-COUNTIF('5.1 Path Check'!$J$23:$J$25,"N/A")-COUNTIF('5.1 Path Check'!$J$27:$J$29,"N/A")-COUNTIF('5.1 Path Check'!$J$31:$J$33,"N/A")-COUNTIF('5.1 Path Check'!$J$37:$J$40,"N/A")-COUNTIF('5.1 Path Check'!$J$44:$J$48,"N/A")-COUNTIF('5.1 Path Check'!$J$52:$J$55,"N/A")))</f>
        <v>0</v>
      </c>
      <c r="H476" s="462" t="n">
        <f aca="false">(F476*6)+(G476*2)</f>
        <v>0</v>
      </c>
      <c r="I476" s="482" t="e">
        <f aca="false">E476/H476</f>
        <v>#DIV/0!</v>
      </c>
      <c r="K476" s="488"/>
    </row>
    <row r="477" customFormat="false" ht="15" hidden="false" customHeight="false" outlineLevel="0" collapsed="false">
      <c r="C477" s="462"/>
      <c r="D477" s="462"/>
      <c r="E477" s="462"/>
      <c r="F477" s="482"/>
      <c r="K477" s="488"/>
    </row>
    <row r="478" customFormat="false" ht="15" hidden="false" customHeight="false" outlineLevel="0" collapsed="false">
      <c r="B478" s="462"/>
      <c r="C478" s="481"/>
      <c r="D478" s="462"/>
      <c r="E478" s="462"/>
      <c r="F478" s="482"/>
      <c r="K478" s="488"/>
    </row>
    <row r="479" customFormat="false" ht="45" hidden="false" customHeight="false" outlineLevel="0" collapsed="false">
      <c r="B479" s="462" t="s">
        <v>2209</v>
      </c>
      <c r="C479" s="481" t="s">
        <v>2212</v>
      </c>
      <c r="D479" s="481" t="s">
        <v>2213</v>
      </c>
      <c r="E479" s="481" t="s">
        <v>2214</v>
      </c>
      <c r="F479" s="481" t="s">
        <v>2215</v>
      </c>
      <c r="G479" s="481" t="s">
        <v>2216</v>
      </c>
      <c r="H479" s="481" t="s">
        <v>2206</v>
      </c>
      <c r="I479" s="481" t="s">
        <v>2207</v>
      </c>
      <c r="K479" s="488"/>
    </row>
    <row r="480" customFormat="false" ht="15" hidden="false" customHeight="false" outlineLevel="0" collapsed="false">
      <c r="B480" s="0" t="s">
        <v>862</v>
      </c>
      <c r="C480" s="462" t="n">
        <f aca="false">SUM('3.1 Safety Check'!$L$13:$L$14,'3.1 Safety Check'!$L$16,'3.1 Safety Check'!$L$18:$L$23,'3.1 Safety Check'!$L$27:$L$28)*3</f>
        <v>0</v>
      </c>
      <c r="D480" s="462" t="n">
        <f aca="false">SUM('5.1 Path Check'!$L$15:$L$19,'5.1 Path Check'!$L$23:$L$24,'5.1 Path Check'!$L$27:$L$28,'5.1 Path Check'!$L$31:$L$33,'5.1 Path Check'!$L$37:$L$40,'5.1 Path Check'!$L$44:$L$46,'5.1 Path Check'!$L$48,'5.1 Path Check'!$L$52:$L$55)</f>
        <v>0</v>
      </c>
      <c r="E480" s="462" t="n">
        <f aca="false">SUM(C480:D480)</f>
        <v>0</v>
      </c>
      <c r="F480" s="462" t="n">
        <f aca="false">COUNTA('3.1 Safety Check'!$L$13:$L$14,'3.1 Safety Check'!$L$16,'3.1 Safety Check'!$L$18:$L$23,'3.1 Safety Check'!$L$27:$L$28)-COUNTIF('3.1 Safety Check'!$L$13:$L$14,"N/A")-COUNTIF('3.1 Safety Check'!$L$16,"N/A")-COUNTIF('3.1 Safety Check'!$L$18:$L$23,"N/A")-COUNTIF('3.1 Safety Check'!$L$27:$L$28,"N/A")</f>
        <v>0</v>
      </c>
      <c r="G480" s="462" t="n">
        <f aca="false">COUNTA('5.1 Path Check'!$L$15:$L$19,'5.1 Path Check'!$L$23:$L$24,'5.1 Path Check'!$L$27:$L$28,'5.1 Path Check'!$L$31:$L$33,'5.1 Path Check'!$L$37:$L$40,'5.1 Path Check'!$L$44:$L$46,'5.1 Path Check'!$L$48,'5.1 Path Check'!$L$52:$L$55)-COUNTIF('5.1 Path Check'!$L$15:$L$19,"N/A")-COUNTIF('5.1 Path Check'!$L$23:$L$24,"N/A")-COUNTIF('5.1 Path Check'!$L$27:$L$28,"N/A")-COUNTIF('5.1 Path Check'!$L$31:$L$33,"N/A")-COUNTIF('5.1 Path Check'!$L$37:$L$40,"N/A")-COUNTIF('5.1 Path Check'!$L$44:$L$46,"N/A")-COUNTIF('5.1 Path Check'!$L$48,"N/A")-COUNTIF('5.1 Path Check'!$L$52:$L$55,"N/A")</f>
        <v>0</v>
      </c>
      <c r="H480" s="462" t="n">
        <f aca="false">(F480*6)+(G480*2)</f>
        <v>0</v>
      </c>
      <c r="I480" s="482" t="e">
        <f aca="false">E480/H480</f>
        <v>#DIV/0!</v>
      </c>
      <c r="K480" s="488"/>
    </row>
    <row r="481" customFormat="false" ht="15" hidden="false" customHeight="false" outlineLevel="0" collapsed="false">
      <c r="B481" s="0" t="s">
        <v>239</v>
      </c>
      <c r="C481" s="462" t="n">
        <f aca="false">SUM('3.1 Safety Check'!$L$13:$L$14,'3.1 Safety Check'!$L$16,'3.1 Safety Check'!$L$18:$L$23,'3.1 Safety Check'!$L$27:$L$28)*3</f>
        <v>0</v>
      </c>
      <c r="D481" s="462" t="n">
        <f aca="false">SUM('5.1 Path Check'!$L$15:$L$19,'5.1 Path Check'!$L$23:$L$24,'5.1 Path Check'!$L$27:$L$28,'5.1 Path Check'!$L$31:$L$33,'5.1 Path Check'!$L$37:$L$40,'5.1 Path Check'!$L$44:$L$46,'5.1 Path Check'!$L$48,'5.1 Path Check'!$L$52:$L$55)</f>
        <v>0</v>
      </c>
      <c r="E481" s="462" t="n">
        <f aca="false">SUM(C481:D481)</f>
        <v>0</v>
      </c>
      <c r="F481" s="462" t="n">
        <f aca="false">COUNTA('3.1 Safety Check'!$L$13:$L$14,'3.1 Safety Check'!$L$16,'3.1 Safety Check'!$L$18:$L$23,'3.1 Safety Check'!$L$27:$L$28)-COUNTIF('3.1 Safety Check'!$L$13:$L$14,"N/A")-COUNTIF('3.1 Safety Check'!$L$16,"N/A")-COUNTIF('3.1 Safety Check'!$L$18:$L$23,"N/A")-COUNTIF('3.1 Safety Check'!$L$27:$L$28,"N/A")</f>
        <v>0</v>
      </c>
      <c r="G481" s="462" t="n">
        <f aca="false">COUNTA('5.1 Path Check'!$L$15:$L$19,'5.1 Path Check'!$L$23:$L$24,'5.1 Path Check'!$L$27:$L$28,'5.1 Path Check'!$L$31:$L$33,'5.1 Path Check'!$L$37:$L$40,'5.1 Path Check'!$L$44:$L$46,'5.1 Path Check'!$L$48,'5.1 Path Check'!$L$52:$L$55)-COUNTIF('5.1 Path Check'!$L$15:$L$19,"N/A")-COUNTIF('5.1 Path Check'!$L$23:$L$24,"N/A")-COUNTIF('5.1 Path Check'!$L$27:$L$28,"N/A")-COUNTIF('5.1 Path Check'!$L$31:$L$33,"N/A")-COUNTIF('5.1 Path Check'!$L$37:$L$40,"N/A")-COUNTIF('5.1 Path Check'!$L$44:$L$46,"N/A")-COUNTIF('5.1 Path Check'!$L$48,"N/A")-COUNTIF('5.1 Path Check'!$L$52:$L$55,"N/A")</f>
        <v>0</v>
      </c>
      <c r="H481" s="462" t="n">
        <f aca="false">(F481*6)+(G481*2)</f>
        <v>0</v>
      </c>
      <c r="I481" s="482" t="e">
        <f aca="false">E481/H481</f>
        <v>#DIV/0!</v>
      </c>
      <c r="K481" s="488"/>
    </row>
    <row r="482" customFormat="false" ht="15" hidden="false" customHeight="false" outlineLevel="0" collapsed="false">
      <c r="B482" s="0" t="s">
        <v>115</v>
      </c>
      <c r="C482" s="462" t="n">
        <f aca="false">SUM('3.1 Safety Check'!$L$13:$L$15,'3.1 Safety Check'!$L$17,'3.1 Safety Check'!$L$20:$L$21,'3.1 Safety Check'!$L$24:$L$26,'3.1 Safety Check'!$L$28)*3</f>
        <v>0</v>
      </c>
      <c r="D482" s="462" t="n">
        <f aca="false">SUM('5.1 Path Check'!$L$15:$L$19,'5.1 Path Check'!$L$23,'5.1 Path Check'!$L$25,'5.1 Path Check'!$L$27,'5.1 Path Check'!$L$29,'5.1 Path Check'!$L$31:$L$33,'5.1 Path Check'!$L$37:$L$40,'5.1 Path Check'!$L$46:$L$48,'5.1 Path Check'!$L$52:$L$55)</f>
        <v>0</v>
      </c>
      <c r="E482" s="462" t="n">
        <f aca="false">SUM(C482:D482)</f>
        <v>0</v>
      </c>
      <c r="F482" s="462" t="n">
        <f aca="false">COUNTA('3.1 Safety Check'!$L$13:$L$15,'3.1 Safety Check'!$L$17,'3.1 Safety Check'!$L$20:$L$21,'3.1 Safety Check'!$L$24:$L$26,'3.1 Safety Check'!$L$28)-COUNTIF('3.1 Safety Check'!$L$13:$L$15,"N/A")-COUNTIF('3.1 Safety Check'!$L$17,"N/A")-COUNTIF('3.1 Safety Check'!$L$20:$L$21,"N/A")-COUNTIF('3.1 Safety Check'!$L$24:$L$26,"N/A")-COUNTIF('3.1 Safety Check'!$L$28,"N/A")</f>
        <v>0</v>
      </c>
      <c r="G482" s="462" t="n">
        <f aca="false">COUNTA('5.1 Path Check'!$L$15:$L$19,'5.1 Path Check'!$L$23,'5.1 Path Check'!$L$25,'5.1 Path Check'!$L$27,'5.1 Path Check'!$L$29,'5.1 Path Check'!$L$31:$L$33,'5.1 Path Check'!$L$37:$L$40,'5.1 Path Check'!$L$46:$L$48,'5.1 Path Check'!$L$52:$L$55)-COUNTIF('5.1 Path Check'!$L$15:$L$19,"N/A")-COUNTIF('5.1 Path Check'!$L$23,"N/A")-COUNTIF('5.1 Path Check'!$L$25,"N/A")-COUNTIF('5.1 Path Check'!$L$27,"N/A")-COUNTIF('5.1 Path Check'!$L$29,"N/A")-COUNTIF('5.1 Path Check'!$L$31:$L$33,"N/A")-COUNTIF('5.1 Path Check'!$L$37:$L$40,"N/A")-COUNTIF('5.1 Path Check'!$L$46:$L$48,"N/A")-COUNTIF('5.1 Path Check'!$L$52:$L$55,"N/A")</f>
        <v>0</v>
      </c>
      <c r="H482" s="462" t="n">
        <f aca="false">(F482*6)+(G482*2)</f>
        <v>0</v>
      </c>
      <c r="I482" s="482" t="e">
        <f aca="false">E482/H482</f>
        <v>#DIV/0!</v>
      </c>
      <c r="K482" s="488"/>
    </row>
    <row r="483" customFormat="false" ht="15" hidden="false" customHeight="false" outlineLevel="0" collapsed="false">
      <c r="B483" s="0" t="s">
        <v>576</v>
      </c>
      <c r="C483" s="486"/>
      <c r="D483" s="462" t="n">
        <f aca="false">IF('5.1 Path Check'!$D$7="Yes",SUM('5.1 Path Check'!$L$15:$L$16,'5.1 Path Check'!$L$18:$L$19,IF('5.1 Path Check'!L26="N/A",'5.1 Path Check'!L23,0),'5.1 Path Check'!L26,IF('5.1 Path Check'!L30="N/A",'5.1 Path Check'!L27,0),'5.1 Path Check'!L30,'5.1 Path Check'!$L$31:$L$33,'5.1 Path Check'!$L$37:$L$40,'5.1 Path Check'!$L$46,'5.1 Path Check'!$L$48,'5.1 Path Check'!$L$52:$L$53,'5.1 Path Check'!$L$56),0)</f>
        <v>0</v>
      </c>
      <c r="E483" s="486"/>
      <c r="F483" s="486"/>
      <c r="G483" s="462" t="n">
        <f aca="false">IF('5.1 Path Check'!$D$7="Yes",SUM(COUNTA('5.1 Path Check'!$L$15:$L$16,'5.1 Path Check'!$L$18:$L$19,IF('5.1 Path Check'!$L$26="N/A",'5.1 Path Check'!$L$23,0),'5.1 Path Check'!$L$26,IF('5.1 Path Check'!$L$30="N/A",'5.1 Path Check'!$L$27,0),'5.1 Path Check'!$L$30,'5.1 Path Check'!$L$31:$L$33,'5.1 Path Check'!$L$37:$L$40,'5.1 Path Check'!$L$46,'5.1 Path Check'!$L$48,'5.1 Path Check'!$L$52:$L$53,'5.1 Path Check'!$L$56)-COUNTIF('5.1 Path Check'!$L$15:$L$16,"N/A")-COUNTIF('5.1 Path Check'!$L$18:$L$19,"N/A")-IF('5.1 Path Check'!$L$26="N/A",0,1)-COUNTIF('5.1 Path Check'!$L$26,"N/A")-IF('5.1 Path Check'!$L$30="N/A",0,1)-COUNTIF('5.1 Path Check'!$L$30,"N/A")-COUNTIF('5.1 Path Check'!$L$31:$L$33,"N/A")-COUNTIF('5.1 Path Check'!$L$37:$L$40,"N/A")-COUNTIF('5.1 Path Check'!$L$46,"N/A")-COUNTIF('5.1 Path Check'!$L$48,"N/A")-COUNTIF('5.1 Path Check'!$L$52:$L$53,"N/A")-COUNTIF('5.1 Path Check'!$L$56,"N/A")),0)</f>
        <v>0</v>
      </c>
      <c r="H483" s="462" t="n">
        <f aca="false">G483*2</f>
        <v>0</v>
      </c>
      <c r="I483" s="482" t="str">
        <f aca="false">IFERROR(SUM(D483/H483),"N/A")</f>
        <v>N/A</v>
      </c>
      <c r="K483" s="487"/>
    </row>
    <row r="484" customFormat="false" ht="15" hidden="false" customHeight="false" outlineLevel="0" collapsed="false">
      <c r="B484" s="0" t="s">
        <v>2211</v>
      </c>
      <c r="C484" s="462" t="n">
        <f aca="false">SUM('3.1 Safety Check'!$L$13:$L$28)*3</f>
        <v>0</v>
      </c>
      <c r="D484" s="462" t="n">
        <f aca="false">IF('5.1 Path Check'!$D$7="Yes",SUM('5.1 Path Check'!$L$15:$L$19,'5.1 Path Check'!$L$23:$L$33,'5.1 Path Check'!$L$37:$L$40,'5.1 Path Check'!$L$44:$L$48,'5.1 Path Check'!$L$52:$L$56),SUM('5.1 Path Check'!$L$15:$L$19,'5.1 Path Check'!$L$23:$L$25,'5.1 Path Check'!$L$27:$L$29,'5.1 Path Check'!$L$31:$L$33,'5.1 Path Check'!$L$37:$L$40,'5.1 Path Check'!$L$44:$L$48,'5.1 Path Check'!$L$52:$L$55))</f>
        <v>0</v>
      </c>
      <c r="E484" s="462" t="n">
        <f aca="false">SUM(C484:D484)</f>
        <v>0</v>
      </c>
      <c r="F484" s="462" t="n">
        <f aca="false">COUNTA('3.1 Safety Check'!$L$13:$L$28)-COUNTIF('3.1 Safety Check'!$L$13:$L$28,"N/A")</f>
        <v>0</v>
      </c>
      <c r="G484" s="462" t="n">
        <f aca="false">IF('5.1 Path Check'!D7="Yes",SUM(COUNTA('5.1 Path Check'!$L$15:$L$19,'5.1 Path Check'!$L$23:$L$33,'5.1 Path Check'!$L$37:$L$40,'5.1 Path Check'!$L$44:$L$48,'5.1 Path Check'!$L$52:$L$56)-COUNTIF('5.1 Path Check'!$L$15:$L$19,"N/A")-COUNTIF('5.1 Path Check'!$L$23:$L$33,"N/A")-COUNTIF('5.1 Path Check'!$L$37:$L$40,"N/A")-COUNTIF('5.1 Path Check'!$L$44:$L$48,"N/A")-COUNTIF('5.1 Path Check'!$L$52:$L$56,"N/A")),SUM(COUNTA('5.1 Path Check'!$L$15:$L$19,'5.1 Path Check'!$L$23:$L$25,'5.1 Path Check'!$L$27:$L$29,'5.1 Path Check'!$L$31:$L$33,'5.1 Path Check'!$L$37:$L$40,'5.1 Path Check'!$L$44:$L$48,'5.1 Path Check'!$L$52:$L$55)-COUNTIF('5.1 Path Check'!$L$15:$L$19,"N/A")-COUNTIF('5.1 Path Check'!$L$23:$L$25,"N/A")-COUNTIF('5.1 Path Check'!$L$27:$L$29,"N/A")-COUNTIF('5.1 Path Check'!$L$31:$L$33,"N/A")-COUNTIF('5.1 Path Check'!$L$37:$L$40,"N/A")-COUNTIF('5.1 Path Check'!$L$44:$L$48,"N/A")-COUNTIF('5.1 Path Check'!$L$52:$L$55,"N/A")))</f>
        <v>0</v>
      </c>
      <c r="H484" s="462" t="n">
        <f aca="false">(F484*6)+(G484*2)</f>
        <v>0</v>
      </c>
      <c r="I484" s="482" t="e">
        <f aca="false">E484/H484</f>
        <v>#DIV/0!</v>
      </c>
    </row>
    <row r="485" customFormat="false" ht="15" hidden="false" customHeight="false" outlineLevel="0" collapsed="false">
      <c r="C485" s="462"/>
      <c r="D485" s="462"/>
      <c r="E485" s="462"/>
      <c r="F485" s="482"/>
    </row>
    <row r="487" customFormat="false" ht="23.25" hidden="false" customHeight="false" outlineLevel="0" collapsed="false">
      <c r="B487" s="136" t="s">
        <v>2219</v>
      </c>
      <c r="C487" s="136"/>
      <c r="D487" s="136"/>
    </row>
    <row r="489" customFormat="false" ht="60" hidden="false" customHeight="false" outlineLevel="0" collapsed="false">
      <c r="B489" s="462" t="s">
        <v>2204</v>
      </c>
      <c r="C489" s="481" t="s">
        <v>2220</v>
      </c>
      <c r="D489" s="481" t="s">
        <v>2221</v>
      </c>
      <c r="E489" s="481" t="s">
        <v>2222</v>
      </c>
      <c r="F489" s="481" t="s">
        <v>2223</v>
      </c>
      <c r="G489" s="481" t="s">
        <v>2224</v>
      </c>
      <c r="H489" s="481" t="s">
        <v>2206</v>
      </c>
      <c r="I489" s="481" t="s">
        <v>2207</v>
      </c>
    </row>
    <row r="490" customFormat="false" ht="15" hidden="false" customHeight="false" outlineLevel="0" collapsed="false">
      <c r="B490" s="0" t="s">
        <v>863</v>
      </c>
      <c r="C490" s="0" t="n">
        <v>0</v>
      </c>
      <c r="D490" s="0" t="n">
        <f aca="false">SUM('5.2 Path Placemaking Check'!$I$12:$I$14)</f>
        <v>0</v>
      </c>
      <c r="E490" s="0" t="n">
        <f aca="false">SUM(C490:D490)</f>
        <v>0</v>
      </c>
      <c r="F490" s="489" t="n">
        <v>0</v>
      </c>
      <c r="G490" s="0" t="n">
        <f aca="false">COUNTA('5.2 Path Placemaking Check'!$I$12:$I$14)</f>
        <v>0</v>
      </c>
      <c r="H490" s="0" t="n">
        <f aca="false">(F490*4)+(G490*2)</f>
        <v>0</v>
      </c>
      <c r="I490" s="490" t="e">
        <f aca="false">E490/H490</f>
        <v>#DIV/0!</v>
      </c>
    </row>
    <row r="491" customFormat="false" ht="15" hidden="false" customHeight="false" outlineLevel="0" collapsed="false">
      <c r="B491" s="0" t="s">
        <v>864</v>
      </c>
      <c r="C491" s="0" t="n">
        <f aca="false">SUM('5.2 Path Placemaking Check'!$I$20:$I$22)*2</f>
        <v>0</v>
      </c>
      <c r="D491" s="0" t="n">
        <v>0</v>
      </c>
      <c r="E491" s="0" t="n">
        <f aca="false">SUM(C491:D491)</f>
        <v>0</v>
      </c>
      <c r="F491" s="489" t="n">
        <f aca="false">COUNTA('5.2 Path Placemaking Check'!$I$20:$I$22)</f>
        <v>0</v>
      </c>
      <c r="G491" s="0" t="n">
        <v>0</v>
      </c>
      <c r="H491" s="0" t="n">
        <f aca="false">(F491*4)+(G491*2)</f>
        <v>0</v>
      </c>
      <c r="I491" s="490" t="e">
        <f aca="false">E491/H491</f>
        <v>#DIV/0!</v>
      </c>
    </row>
    <row r="492" customFormat="false" ht="15" hidden="false" customHeight="false" outlineLevel="0" collapsed="false">
      <c r="B492" s="0" t="s">
        <v>865</v>
      </c>
      <c r="C492" s="0" t="n">
        <v>0</v>
      </c>
      <c r="D492" s="0" t="n">
        <f aca="false">SUM('5.2 Path Placemaking Check'!$I$26:$I$29)</f>
        <v>0</v>
      </c>
      <c r="E492" s="0" t="n">
        <f aca="false">SUM(C492:D492)</f>
        <v>0</v>
      </c>
      <c r="F492" s="489" t="n">
        <v>0</v>
      </c>
      <c r="G492" s="0" t="n">
        <f aca="false">COUNTA('5.2 Path Placemaking Check'!$I$26:$I$29)</f>
        <v>0</v>
      </c>
      <c r="H492" s="0" t="n">
        <f aca="false">(F492*4)+(G492*2)</f>
        <v>0</v>
      </c>
      <c r="I492" s="490" t="e">
        <f aca="false">E492/H492</f>
        <v>#DIV/0!</v>
      </c>
    </row>
    <row r="493" customFormat="false" ht="15" hidden="false" customHeight="false" outlineLevel="0" collapsed="false">
      <c r="B493" s="0" t="s">
        <v>866</v>
      </c>
      <c r="C493" s="0" t="n">
        <v>0</v>
      </c>
      <c r="D493" s="0" t="n">
        <f aca="false">SUM('5.2 Path Placemaking Check'!$I$33:$I$41)</f>
        <v>0</v>
      </c>
      <c r="E493" s="0" t="n">
        <f aca="false">SUM(C493:D493)</f>
        <v>0</v>
      </c>
      <c r="F493" s="489" t="n">
        <v>0</v>
      </c>
      <c r="G493" s="0" t="n">
        <f aca="false">COUNTA('5.2 Path Placemaking Check'!$I$33:$I$41)</f>
        <v>0</v>
      </c>
      <c r="H493" s="0" t="n">
        <f aca="false">(F493*4)+(G493*2)</f>
        <v>0</v>
      </c>
      <c r="I493" s="490" t="e">
        <f aca="false">E493/H493</f>
        <v>#DIV/0!</v>
      </c>
    </row>
    <row r="494" customFormat="false" ht="15" hidden="false" customHeight="false" outlineLevel="0" collapsed="false">
      <c r="B494" s="462" t="s">
        <v>2211</v>
      </c>
      <c r="C494" s="462" t="n">
        <f aca="false">SUM(C490:C493)</f>
        <v>0</v>
      </c>
      <c r="D494" s="462" t="n">
        <f aca="false">SUM(D490:D493)</f>
        <v>0</v>
      </c>
      <c r="E494" s="462" t="n">
        <f aca="false">SUM(E490:E493)</f>
        <v>0</v>
      </c>
      <c r="F494" s="462" t="n">
        <f aca="false">SUM(F490:F493)</f>
        <v>0</v>
      </c>
      <c r="G494" s="462" t="n">
        <f aca="false">SUM(G490:G493)</f>
        <v>0</v>
      </c>
      <c r="H494" s="462" t="n">
        <f aca="false">SUM(H490:H493)</f>
        <v>0</v>
      </c>
      <c r="I494" s="491" t="e">
        <f aca="false">E494/H494</f>
        <v>#DIV/0!</v>
      </c>
    </row>
    <row r="497" customFormat="false" ht="60" hidden="false" customHeight="false" outlineLevel="0" collapsed="false">
      <c r="B497" s="462" t="s">
        <v>2209</v>
      </c>
      <c r="C497" s="481" t="s">
        <v>2220</v>
      </c>
      <c r="D497" s="481" t="s">
        <v>2221</v>
      </c>
      <c r="E497" s="481" t="s">
        <v>2222</v>
      </c>
      <c r="F497" s="481" t="s">
        <v>2223</v>
      </c>
      <c r="G497" s="481" t="s">
        <v>2224</v>
      </c>
      <c r="H497" s="481" t="s">
        <v>2206</v>
      </c>
      <c r="I497" s="481" t="s">
        <v>2207</v>
      </c>
    </row>
    <row r="498" customFormat="false" ht="15" hidden="false" customHeight="false" outlineLevel="0" collapsed="false">
      <c r="B498" s="0" t="s">
        <v>863</v>
      </c>
      <c r="C498" s="0" t="n">
        <v>0</v>
      </c>
      <c r="D498" s="0" t="n">
        <f aca="false">SUM('5.2 Path Placemaking Check'!$K$12:$K$14)</f>
        <v>0</v>
      </c>
      <c r="E498" s="0" t="n">
        <f aca="false">SUM(C498:D498)</f>
        <v>0</v>
      </c>
      <c r="F498" s="489" t="n">
        <v>0</v>
      </c>
      <c r="G498" s="0" t="n">
        <f aca="false">COUNTA('5.2 Path Placemaking Check'!$K$12:$K$14)</f>
        <v>0</v>
      </c>
      <c r="H498" s="0" t="n">
        <f aca="false">(F498*4)+(G498*2)</f>
        <v>0</v>
      </c>
      <c r="I498" s="490" t="e">
        <f aca="false">E498/H498</f>
        <v>#DIV/0!</v>
      </c>
    </row>
    <row r="499" customFormat="false" ht="15" hidden="false" customHeight="false" outlineLevel="0" collapsed="false">
      <c r="B499" s="0" t="s">
        <v>864</v>
      </c>
      <c r="C499" s="0" t="n">
        <f aca="false">SUM('5.2 Path Placemaking Check'!$K$20:$K$22)*2</f>
        <v>0</v>
      </c>
      <c r="D499" s="0" t="n">
        <v>0</v>
      </c>
      <c r="E499" s="0" t="n">
        <f aca="false">SUM(C499:D499)</f>
        <v>0</v>
      </c>
      <c r="F499" s="489" t="n">
        <f aca="false">COUNTA('5.2 Path Placemaking Check'!$K$20:$K$22)</f>
        <v>0</v>
      </c>
      <c r="G499" s="0" t="n">
        <v>0</v>
      </c>
      <c r="H499" s="0" t="n">
        <f aca="false">(F499*4)+(G499*2)</f>
        <v>0</v>
      </c>
      <c r="I499" s="490" t="e">
        <f aca="false">E499/H499</f>
        <v>#DIV/0!</v>
      </c>
    </row>
    <row r="500" customFormat="false" ht="15" hidden="false" customHeight="false" outlineLevel="0" collapsed="false">
      <c r="B500" s="0" t="s">
        <v>865</v>
      </c>
      <c r="C500" s="0" t="n">
        <v>0</v>
      </c>
      <c r="D500" s="0" t="n">
        <f aca="false">SUM('5.2 Path Placemaking Check'!$K$26:$K$29)</f>
        <v>0</v>
      </c>
      <c r="E500" s="0" t="n">
        <f aca="false">SUM(C500:D500)</f>
        <v>0</v>
      </c>
      <c r="F500" s="489" t="n">
        <v>0</v>
      </c>
      <c r="G500" s="0" t="n">
        <f aca="false">COUNTA('5.2 Path Placemaking Check'!$K$26:$K$29)</f>
        <v>0</v>
      </c>
      <c r="H500" s="0" t="n">
        <f aca="false">(F500*4)+(G500*2)</f>
        <v>0</v>
      </c>
      <c r="I500" s="490" t="e">
        <f aca="false">E500/H500</f>
        <v>#DIV/0!</v>
      </c>
    </row>
    <row r="501" customFormat="false" ht="15" hidden="false" customHeight="false" outlineLevel="0" collapsed="false">
      <c r="B501" s="0" t="s">
        <v>866</v>
      </c>
      <c r="C501" s="0" t="n">
        <v>0</v>
      </c>
      <c r="D501" s="0" t="n">
        <f aca="false">SUM('5.2 Path Placemaking Check'!$K$33:$K$41)</f>
        <v>0</v>
      </c>
      <c r="E501" s="0" t="n">
        <f aca="false">SUM(C501:D501)</f>
        <v>0</v>
      </c>
      <c r="F501" s="489" t="n">
        <v>0</v>
      </c>
      <c r="G501" s="0" t="n">
        <f aca="false">COUNTA('5.2 Path Placemaking Check'!$K$33:$K$41)</f>
        <v>0</v>
      </c>
      <c r="H501" s="0" t="n">
        <f aca="false">(F501*4)+(G501*2)</f>
        <v>0</v>
      </c>
      <c r="I501" s="490" t="e">
        <f aca="false">E501/H501</f>
        <v>#DIV/0!</v>
      </c>
    </row>
    <row r="502" customFormat="false" ht="15" hidden="false" customHeight="false" outlineLevel="0" collapsed="false">
      <c r="B502" s="462" t="s">
        <v>2211</v>
      </c>
      <c r="C502" s="462" t="n">
        <f aca="false">SUM(C498:C501)</f>
        <v>0</v>
      </c>
      <c r="D502" s="462" t="n">
        <f aca="false">SUM(D498:D501)</f>
        <v>0</v>
      </c>
      <c r="E502" s="462" t="n">
        <f aca="false">SUM(E498:E501)</f>
        <v>0</v>
      </c>
      <c r="F502" s="462" t="n">
        <f aca="false">SUM(F498:F501)</f>
        <v>0</v>
      </c>
      <c r="G502" s="462" t="n">
        <f aca="false">SUM(G498:G501)</f>
        <v>0</v>
      </c>
      <c r="H502" s="462" t="n">
        <f aca="false">SUM(H498:H501)</f>
        <v>0</v>
      </c>
      <c r="I502" s="491" t="e">
        <f aca="false">E502/H502</f>
        <v>#DIV/0!</v>
      </c>
    </row>
    <row r="503" customFormat="false" ht="15" hidden="false" customHeight="false" outlineLevel="0" collapsed="false">
      <c r="F503" s="489"/>
    </row>
    <row r="504" customFormat="false" ht="15" hidden="false" customHeight="false" outlineLevel="0" collapsed="false">
      <c r="B504" s="0" t="s">
        <v>2203</v>
      </c>
      <c r="C504" s="462" t="n">
        <f aca="false">C502-C494</f>
        <v>0</v>
      </c>
      <c r="D504" s="462" t="n">
        <f aca="false">D502-D494</f>
        <v>0</v>
      </c>
      <c r="E504" s="462" t="n">
        <f aca="false">E502-E494</f>
        <v>0</v>
      </c>
      <c r="F504" s="462" t="n">
        <f aca="false">F502-F494</f>
        <v>0</v>
      </c>
      <c r="G504" s="462" t="n">
        <f aca="false">G502-G494</f>
        <v>0</v>
      </c>
      <c r="H504" s="462" t="n">
        <f aca="false">H502-H494</f>
        <v>0</v>
      </c>
      <c r="I504" s="491" t="e">
        <f aca="false">I502-I494</f>
        <v>#DIV/0!</v>
      </c>
    </row>
    <row r="505" customFormat="false" ht="15" hidden="false" customHeight="false" outlineLevel="0" collapsed="false">
      <c r="B505" s="462"/>
      <c r="C505" s="462"/>
      <c r="D505" s="462"/>
      <c r="E505" s="462"/>
      <c r="F505" s="482"/>
    </row>
    <row r="506" customFormat="false" ht="15" hidden="false" customHeight="false" outlineLevel="0" collapsed="false">
      <c r="F506" s="482"/>
    </row>
    <row r="507" customFormat="false" ht="15" hidden="false" customHeight="false" outlineLevel="0" collapsed="false">
      <c r="C507" s="462"/>
      <c r="D507" s="462"/>
      <c r="E507" s="462"/>
      <c r="F507" s="482"/>
    </row>
  </sheetData>
  <mergeCells count="14">
    <mergeCell ref="B2:D2"/>
    <mergeCell ref="I352:J352"/>
    <mergeCell ref="K352:L352"/>
    <mergeCell ref="B365:D365"/>
    <mergeCell ref="C368:R368"/>
    <mergeCell ref="B375:D375"/>
    <mergeCell ref="B383:D383"/>
    <mergeCell ref="B385:D385"/>
    <mergeCell ref="B407:D407"/>
    <mergeCell ref="B424:D424"/>
    <mergeCell ref="B446:D446"/>
    <mergeCell ref="B448:D448"/>
    <mergeCell ref="B469:D469"/>
    <mergeCell ref="B487:D487"/>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B2:E58"/>
  <sheetViews>
    <sheetView showFormulas="false" showGridLines="true" showRowColHeaders="true" showZeros="true" rightToLeft="false" tabSelected="false" showOutlineSymbols="true" defaultGridColor="true" view="normal" topLeftCell="A27" colorId="64" zoomScale="100" zoomScaleNormal="100" zoomScalePageLayoutView="100" workbookViewId="0">
      <selection pane="topLeft" activeCell="B8" activeCellId="0" sqref="B8"/>
    </sheetView>
  </sheetViews>
  <sheetFormatPr defaultColWidth="8.5390625" defaultRowHeight="15" zeroHeight="false" outlineLevelRow="0" outlineLevelCol="0"/>
  <cols>
    <col collapsed="false" customWidth="true" hidden="false" outlineLevel="0" max="2" min="2" style="0" width="117"/>
    <col collapsed="false" customWidth="true" hidden="false" outlineLevel="0" max="3" min="3" style="0" width="8.43"/>
    <col collapsed="false" customWidth="true" hidden="false" outlineLevel="0" max="8" min="8" style="0" width="117"/>
    <col collapsed="false" customWidth="true" hidden="false" outlineLevel="0" max="9" min="9" style="0" width="30.71"/>
  </cols>
  <sheetData>
    <row r="2" customFormat="false" ht="15" hidden="false" customHeight="false" outlineLevel="0" collapsed="false">
      <c r="B2" s="0" t="s">
        <v>2225</v>
      </c>
    </row>
    <row r="3" customFormat="false" ht="15" hidden="false" customHeight="false" outlineLevel="0" collapsed="false">
      <c r="B3" s="0" t="s">
        <v>2226</v>
      </c>
    </row>
    <row r="4" customFormat="false" ht="15" hidden="false" customHeight="false" outlineLevel="0" collapsed="false">
      <c r="B4" s="0" t="s">
        <v>2227</v>
      </c>
    </row>
    <row r="6" customFormat="false" ht="15" hidden="false" customHeight="false" outlineLevel="0" collapsed="false">
      <c r="B6" s="492" t="s">
        <v>2228</v>
      </c>
    </row>
    <row r="7" customFormat="false" ht="15" hidden="false" customHeight="false" outlineLevel="0" collapsed="false">
      <c r="B7" s="462" t="s">
        <v>2229</v>
      </c>
      <c r="E7" s="0" t="s">
        <v>2230</v>
      </c>
    </row>
    <row r="8" customFormat="false" ht="15" hidden="false" customHeight="false" outlineLevel="0" collapsed="false">
      <c r="B8" s="462" t="s">
        <v>2231</v>
      </c>
      <c r="E8" s="0" t="s">
        <v>2232</v>
      </c>
    </row>
    <row r="9" customFormat="false" ht="15" hidden="false" customHeight="false" outlineLevel="0" collapsed="false">
      <c r="B9" s="462" t="s">
        <v>2233</v>
      </c>
      <c r="E9" s="0" t="s">
        <v>2234</v>
      </c>
    </row>
    <row r="10" customFormat="false" ht="15" hidden="false" customHeight="false" outlineLevel="0" collapsed="false">
      <c r="B10" s="462" t="s">
        <v>2235</v>
      </c>
      <c r="E10" s="0" t="s">
        <v>2236</v>
      </c>
    </row>
    <row r="11" customFormat="false" ht="15" hidden="false" customHeight="false" outlineLevel="0" collapsed="false">
      <c r="B11" s="462" t="s">
        <v>2237</v>
      </c>
      <c r="E11" s="0" t="s">
        <v>2238</v>
      </c>
    </row>
    <row r="12" customFormat="false" ht="15" hidden="false" customHeight="false" outlineLevel="0" collapsed="false">
      <c r="B12" s="462" t="s">
        <v>2239</v>
      </c>
      <c r="E12" s="0" t="s">
        <v>2240</v>
      </c>
    </row>
    <row r="13" customFormat="false" ht="16.5" hidden="false" customHeight="true" outlineLevel="0" collapsed="false"/>
    <row r="15" customFormat="false" ht="15" hidden="false" customHeight="false" outlineLevel="0" collapsed="false">
      <c r="B15" s="492" t="s">
        <v>2241</v>
      </c>
    </row>
    <row r="16" customFormat="false" ht="15" hidden="false" customHeight="false" outlineLevel="0" collapsed="false">
      <c r="B16" s="462" t="s">
        <v>2242</v>
      </c>
      <c r="D16" s="493" t="n">
        <v>1</v>
      </c>
      <c r="E16" s="0" t="s">
        <v>102</v>
      </c>
    </row>
    <row r="17" customFormat="false" ht="15" hidden="false" customHeight="false" outlineLevel="0" collapsed="false">
      <c r="B17" s="462" t="s">
        <v>2243</v>
      </c>
      <c r="D17" s="493" t="n">
        <v>2</v>
      </c>
      <c r="E17" s="0" t="s">
        <v>109</v>
      </c>
    </row>
    <row r="18" customFormat="false" ht="15" hidden="false" customHeight="false" outlineLevel="0" collapsed="false">
      <c r="B18" s="462" t="s">
        <v>2244</v>
      </c>
      <c r="D18" s="493" t="n">
        <v>3</v>
      </c>
      <c r="E18" s="0" t="s">
        <v>116</v>
      </c>
    </row>
    <row r="19" customFormat="false" ht="15" hidden="false" customHeight="false" outlineLevel="0" collapsed="false">
      <c r="B19" s="462" t="s">
        <v>2245</v>
      </c>
      <c r="D19" s="493" t="n">
        <v>4</v>
      </c>
      <c r="E19" s="0" t="s">
        <v>124</v>
      </c>
    </row>
    <row r="20" customFormat="false" ht="15" hidden="false" customHeight="false" outlineLevel="0" collapsed="false">
      <c r="B20" s="462" t="s">
        <v>2246</v>
      </c>
      <c r="D20" s="493" t="s">
        <v>2247</v>
      </c>
      <c r="E20" s="0" t="s">
        <v>131</v>
      </c>
    </row>
    <row r="21" customFormat="false" ht="15" hidden="false" customHeight="false" outlineLevel="0" collapsed="false">
      <c r="B21" s="462" t="s">
        <v>2248</v>
      </c>
      <c r="D21" s="493" t="s">
        <v>2249</v>
      </c>
      <c r="E21" s="0" t="s">
        <v>131</v>
      </c>
    </row>
    <row r="22" customFormat="false" ht="15" hidden="false" customHeight="false" outlineLevel="0" collapsed="false">
      <c r="B22" s="462" t="s">
        <v>2250</v>
      </c>
      <c r="D22" s="493" t="s">
        <v>2251</v>
      </c>
      <c r="E22" s="0" t="s">
        <v>138</v>
      </c>
    </row>
    <row r="23" customFormat="false" ht="15" hidden="false" customHeight="false" outlineLevel="0" collapsed="false">
      <c r="B23" s="462" t="s">
        <v>2252</v>
      </c>
      <c r="D23" s="493" t="s">
        <v>2253</v>
      </c>
      <c r="E23" s="0" t="s">
        <v>138</v>
      </c>
    </row>
    <row r="24" customFormat="false" ht="15" hidden="false" customHeight="false" outlineLevel="0" collapsed="false">
      <c r="B24" s="462" t="s">
        <v>2254</v>
      </c>
      <c r="D24" s="493" t="s">
        <v>2255</v>
      </c>
      <c r="E24" s="0" t="s">
        <v>145</v>
      </c>
    </row>
    <row r="25" customFormat="false" ht="15" hidden="false" customHeight="false" outlineLevel="0" collapsed="false">
      <c r="B25" s="462" t="s">
        <v>2256</v>
      </c>
      <c r="D25" s="493" t="s">
        <v>2257</v>
      </c>
      <c r="E25" s="0" t="s">
        <v>145</v>
      </c>
    </row>
    <row r="26" customFormat="false" ht="15" hidden="false" customHeight="false" outlineLevel="0" collapsed="false">
      <c r="B26" s="462" t="s">
        <v>2258</v>
      </c>
      <c r="D26" s="493" t="n">
        <v>8</v>
      </c>
      <c r="E26" s="0" t="s">
        <v>152</v>
      </c>
    </row>
    <row r="27" customFormat="false" ht="15" hidden="false" customHeight="false" outlineLevel="0" collapsed="false">
      <c r="B27" s="462" t="s">
        <v>2259</v>
      </c>
      <c r="D27" s="493" t="s">
        <v>2260</v>
      </c>
      <c r="E27" s="0" t="s">
        <v>159</v>
      </c>
    </row>
    <row r="28" customFormat="false" ht="15" hidden="false" customHeight="false" outlineLevel="0" collapsed="false">
      <c r="B28" s="462" t="s">
        <v>2261</v>
      </c>
      <c r="D28" s="493" t="s">
        <v>2262</v>
      </c>
      <c r="E28" s="0" t="s">
        <v>159</v>
      </c>
    </row>
    <row r="29" customFormat="false" ht="15" hidden="false" customHeight="false" outlineLevel="0" collapsed="false">
      <c r="B29" s="462" t="s">
        <v>2263</v>
      </c>
      <c r="D29" s="493" t="n">
        <v>10</v>
      </c>
      <c r="E29" s="0" t="s">
        <v>166</v>
      </c>
    </row>
    <row r="30" customFormat="false" ht="15" hidden="false" customHeight="false" outlineLevel="0" collapsed="false">
      <c r="B30" s="462" t="s">
        <v>2264</v>
      </c>
      <c r="D30" s="493" t="s">
        <v>2265</v>
      </c>
      <c r="E30" s="0" t="s">
        <v>173</v>
      </c>
    </row>
    <row r="31" customFormat="false" ht="15" hidden="false" customHeight="false" outlineLevel="0" collapsed="false">
      <c r="B31" s="462" t="s">
        <v>2266</v>
      </c>
      <c r="D31" s="493" t="s">
        <v>2267</v>
      </c>
      <c r="E31" s="0" t="s">
        <v>173</v>
      </c>
    </row>
    <row r="32" customFormat="false" ht="15" hidden="false" customHeight="false" outlineLevel="0" collapsed="false">
      <c r="B32" s="462" t="s">
        <v>2268</v>
      </c>
      <c r="D32" s="493" t="s">
        <v>2269</v>
      </c>
      <c r="E32" s="0" t="s">
        <v>173</v>
      </c>
    </row>
    <row r="33" customFormat="false" ht="15" hidden="false" customHeight="false" outlineLevel="0" collapsed="false">
      <c r="B33" s="462" t="s">
        <v>2270</v>
      </c>
      <c r="D33" s="493" t="s">
        <v>2271</v>
      </c>
      <c r="E33" s="0" t="s">
        <v>173</v>
      </c>
    </row>
    <row r="34" customFormat="false" ht="15" hidden="false" customHeight="false" outlineLevel="0" collapsed="false">
      <c r="B34" s="462" t="s">
        <v>2272</v>
      </c>
      <c r="D34" s="493" t="s">
        <v>2273</v>
      </c>
      <c r="E34" s="0" t="s">
        <v>180</v>
      </c>
    </row>
    <row r="35" customFormat="false" ht="15" hidden="false" customHeight="false" outlineLevel="0" collapsed="false">
      <c r="B35" s="462" t="s">
        <v>2274</v>
      </c>
      <c r="D35" s="493" t="s">
        <v>2275</v>
      </c>
      <c r="E35" s="0" t="s">
        <v>180</v>
      </c>
    </row>
    <row r="36" customFormat="false" ht="15" hidden="false" customHeight="false" outlineLevel="0" collapsed="false">
      <c r="B36" s="462" t="s">
        <v>2276</v>
      </c>
      <c r="D36" s="493" t="n">
        <v>13</v>
      </c>
      <c r="E36" s="0" t="s">
        <v>187</v>
      </c>
    </row>
    <row r="37" customFormat="false" ht="15" hidden="false" customHeight="false" outlineLevel="0" collapsed="false">
      <c r="B37" s="462" t="s">
        <v>2277</v>
      </c>
      <c r="D37" s="493" t="n">
        <v>14</v>
      </c>
      <c r="E37" s="0" t="s">
        <v>194</v>
      </c>
    </row>
    <row r="38" customFormat="false" ht="15" hidden="false" customHeight="false" outlineLevel="0" collapsed="false">
      <c r="B38" s="462" t="s">
        <v>2278</v>
      </c>
      <c r="D38" s="493" t="n">
        <v>15</v>
      </c>
      <c r="E38" s="0" t="s">
        <v>201</v>
      </c>
    </row>
    <row r="39" customFormat="false" ht="15" hidden="false" customHeight="false" outlineLevel="0" collapsed="false">
      <c r="B39" s="462" t="s">
        <v>2279</v>
      </c>
      <c r="D39" s="493" t="n">
        <v>16</v>
      </c>
      <c r="E39" s="0" t="s">
        <v>204</v>
      </c>
    </row>
    <row r="41" customFormat="false" ht="15" hidden="false" customHeight="false" outlineLevel="0" collapsed="false">
      <c r="B41" s="494" t="n">
        <v>1</v>
      </c>
    </row>
    <row r="42" customFormat="false" ht="15" hidden="false" customHeight="false" outlineLevel="0" collapsed="false">
      <c r="B42" s="494" t="n">
        <v>2</v>
      </c>
    </row>
    <row r="43" customFormat="false" ht="15" hidden="false" customHeight="false" outlineLevel="0" collapsed="false">
      <c r="B43" s="494" t="n">
        <v>3</v>
      </c>
    </row>
    <row r="44" customFormat="false" ht="15" hidden="false" customHeight="false" outlineLevel="0" collapsed="false">
      <c r="B44" s="494" t="n">
        <v>4</v>
      </c>
    </row>
    <row r="45" customFormat="false" ht="15" hidden="false" customHeight="false" outlineLevel="0" collapsed="false">
      <c r="B45" s="494" t="n">
        <v>5</v>
      </c>
    </row>
    <row r="46" customFormat="false" ht="15" hidden="false" customHeight="false" outlineLevel="0" collapsed="false">
      <c r="B46" s="494" t="n">
        <v>6</v>
      </c>
    </row>
    <row r="48" customFormat="false" ht="15" hidden="false" customHeight="false" outlineLevel="0" collapsed="false">
      <c r="B48" s="0" t="s">
        <v>2186</v>
      </c>
    </row>
    <row r="49" customFormat="false" ht="15" hidden="false" customHeight="false" outlineLevel="0" collapsed="false">
      <c r="B49" s="0" t="s">
        <v>2189</v>
      </c>
    </row>
    <row r="50" customFormat="false" ht="15" hidden="false" customHeight="false" outlineLevel="0" collapsed="false">
      <c r="B50" s="0" t="s">
        <v>2195</v>
      </c>
    </row>
    <row r="51" customFormat="false" ht="15" hidden="false" customHeight="false" outlineLevel="0" collapsed="false">
      <c r="B51" s="0" t="s">
        <v>2280</v>
      </c>
    </row>
    <row r="52" customFormat="false" ht="15" hidden="false" customHeight="false" outlineLevel="0" collapsed="false">
      <c r="B52" s="0" t="s">
        <v>2281</v>
      </c>
    </row>
    <row r="54" customFormat="false" ht="15" hidden="false" customHeight="false" outlineLevel="0" collapsed="false">
      <c r="B54" s="0" t="s">
        <v>2282</v>
      </c>
    </row>
    <row r="55" customFormat="false" ht="15" hidden="false" customHeight="false" outlineLevel="0" collapsed="false">
      <c r="B55" s="0" t="s">
        <v>2202</v>
      </c>
    </row>
    <row r="57" customFormat="false" ht="15" hidden="false" customHeight="false" outlineLevel="0" collapsed="false">
      <c r="B57" s="0" t="s">
        <v>2283</v>
      </c>
    </row>
    <row r="58" customFormat="false" ht="15" hidden="false" customHeight="false" outlineLevel="0" collapsed="false">
      <c r="B58" s="0" t="s">
        <v>2284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6e212e52-b4d6-4420-bb89-3e90e8e66553">
      <UserInfo>
        <DisplayName>Dowding, Stacy</DisplayName>
        <AccountId>21</AccountId>
        <AccountType/>
      </UserInfo>
      <UserInfo>
        <DisplayName>Higgs, Glenn</DisplayName>
        <AccountId>18</AccountId>
        <AccountType/>
      </UserInfo>
      <UserInfo>
        <DisplayName>Merton, Matthew</DisplayName>
        <AccountId>55</AccountId>
        <AccountType/>
      </UserInfo>
      <UserInfo>
        <DisplayName>Stimpfig, Helen</DisplayName>
        <AccountId>341</AccountId>
        <AccountType/>
      </UserInfo>
      <UserInfo>
        <DisplayName>Staples, Clive</DisplayName>
        <AccountId>343</AccountId>
        <AccountType/>
      </UserInfo>
    </SharedWithUsers>
    <TaxCatchAll xmlns="15ff3d39-6e7b-4d70-9b7c-8d9fe85d0f29" xsi:nil="true"/>
    <lcf76f155ced4ddcb4097134ff3c332f xmlns="9527a7dd-06d7-4107-9c15-5cf0c8c65a30">
      <Terms xmlns="http://schemas.microsoft.com/office/infopath/2007/PartnerControls"/>
    </lcf76f155ced4ddcb4097134ff3c332f>
    <dlc_EmailTo xmlns="15ff3d39-6e7b-4d70-9b7c-8d9fe85d0f29" xsi:nil="true"/>
    <dlc_EmailSubject xmlns="15ff3d39-6e7b-4d70-9b7c-8d9fe85d0f29" xsi:nil="true"/>
    <dlc_EmailCC xmlns="15ff3d39-6e7b-4d70-9b7c-8d9fe85d0f29" xsi:nil="true"/>
    <Historical_x0020_Importance xmlns="15ff3d39-6e7b-4d70-9b7c-8d9fe85d0f29">false</Historical_x0020_Importance>
    <dlc_EmailBCC xmlns="15ff3d39-6e7b-4d70-9b7c-8d9fe85d0f29" xsi:nil="true"/>
    <dlc_EmailFrom xmlns="15ff3d39-6e7b-4d70-9b7c-8d9fe85d0f29" xsi:nil="true"/>
    <dlc_EmailReceivedUTC xmlns="15ff3d39-6e7b-4d70-9b7c-8d9fe85d0f29" xsi:nil="true"/>
    <Security_x0020_Classification xmlns="15ff3d39-6e7b-4d70-9b7c-8d9fe85d0f29">Official</Security_x0020_Classification>
    <c5f644a3ec284fc0aaf33d533ae8d236 xmlns="6e212e52-b4d6-4420-bb89-3e90e8e66553">
      <Terms xmlns="http://schemas.microsoft.com/office/infopath/2007/PartnerControls"/>
    </c5f644a3ec284fc0aaf33d533ae8d236>
    <e5fe506c656f45ceb12d984426b9bbda xmlns="6e212e52-b4d6-4420-bb89-3e90e8e66553">
      <Terms xmlns="http://schemas.microsoft.com/office/infopath/2007/PartnerControls"/>
    </e5fe506c656f45ceb12d984426b9bbda>
    <dlc_EmailSentUTC xmlns="15ff3d39-6e7b-4d70-9b7c-8d9fe85d0f29" xsi:nil="true"/>
    <_Flow_SignoffStatus xmlns="9527a7dd-06d7-4107-9c15-5cf0c8c65a3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3094ED8B4122144A3762C1D4F4B4D6F" ma:contentTypeVersion="15" ma:contentTypeDescription="Create a new document." ma:contentTypeScope="" ma:versionID="79a16c8f9effd5c20be8a72a1e363dfc">
  <xsd:schema xmlns:xsd="http://www.w3.org/2001/XMLSchema" xmlns:xs="http://www.w3.org/2001/XMLSchema" xmlns:p="http://schemas.microsoft.com/office/2006/metadata/properties" xmlns:ns2="6e212e52-b4d6-4420-bb89-3e90e8e66553" xmlns:ns3="15ff3d39-6e7b-4d70-9b7c-8d9fe85d0f29" xmlns:ns4="9527a7dd-06d7-4107-9c15-5cf0c8c65a30" targetNamespace="http://schemas.microsoft.com/office/2006/metadata/properties" ma:root="true" ma:fieldsID="c1598446ffcf4b7da831d4ac7aa5bdc6" ns2:_="" ns3:_="" ns4:_="">
    <xsd:import namespace="6e212e52-b4d6-4420-bb89-3e90e8e66553"/>
    <xsd:import namespace="15ff3d39-6e7b-4d70-9b7c-8d9fe85d0f29"/>
    <xsd:import namespace="9527a7dd-06d7-4107-9c15-5cf0c8c65a30"/>
    <xsd:element name="properties">
      <xsd:complexType>
        <xsd:sequence>
          <xsd:element name="documentManagement">
            <xsd:complexType>
              <xsd:all>
                <xsd:element ref="ns2:c5f644a3ec284fc0aaf33d533ae8d236" minOccurs="0"/>
                <xsd:element ref="ns3:TaxCatchAll" minOccurs="0"/>
                <xsd:element ref="ns3:TaxCatchAllLabel" minOccurs="0"/>
                <xsd:element ref="ns2:e5fe506c656f45ceb12d984426b9bbda" minOccurs="0"/>
                <xsd:element ref="ns3:dlc_EmailBCC" minOccurs="0"/>
                <xsd:element ref="ns3:dlc_EmailCC" minOccurs="0"/>
                <xsd:element ref="ns3:dlc_EmailReceivedUTC" minOccurs="0"/>
                <xsd:element ref="ns3:dlc_EmailSentUTC" minOccurs="0"/>
                <xsd:element ref="ns3:dlc_EmailFrom" minOccurs="0"/>
                <xsd:element ref="ns3:dlc_EmailSubject" minOccurs="0"/>
                <xsd:element ref="ns3:dlc_EmailTo" minOccurs="0"/>
                <xsd:element ref="ns3:Historical_x0020_Importance" minOccurs="0"/>
                <xsd:element ref="ns3:Security_x0020_Classification" minOccurs="0"/>
                <xsd:element ref="ns4:MediaServiceMetadata" minOccurs="0"/>
                <xsd:element ref="ns4:MediaServiceFastMetadata" minOccurs="0"/>
                <xsd:element ref="ns2:SharedWithUsers" minOccurs="0"/>
                <xsd:element ref="ns2:SharedWithDetails" minOccurs="0"/>
                <xsd:element ref="ns4:lcf76f155ced4ddcb4097134ff3c332f" minOccurs="0"/>
                <xsd:element ref="ns4:MediaServiceDateTaken" minOccurs="0"/>
                <xsd:element ref="ns4:MediaServiceOCR" minOccurs="0"/>
                <xsd:element ref="ns4:MediaServiceGenerationTime" minOccurs="0"/>
                <xsd:element ref="ns4:MediaServiceEventHashCode" minOccurs="0"/>
                <xsd:element ref="ns4:MediaLengthInSeconds" minOccurs="0"/>
                <xsd:element ref="ns4:MediaServiceLocation" minOccurs="0"/>
                <xsd:element ref="ns4:MediaServiceObjectDetectorVersions" minOccurs="0"/>
                <xsd:element ref="ns4:_Flow_SignoffStatus" minOccurs="0"/>
                <xsd:element ref="ns4: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e212e52-b4d6-4420-bb89-3e90e8e66553" elementFormDefault="qualified">
    <xsd:import namespace="http://schemas.microsoft.com/office/2006/documentManagement/types"/>
    <xsd:import namespace="http://schemas.microsoft.com/office/infopath/2007/PartnerControls"/>
    <xsd:element name="c5f644a3ec284fc0aaf33d533ae8d236" ma:index="8" nillable="true" ma:taxonomy="true" ma:internalName="c5f644a3ec284fc0aaf33d533ae8d236" ma:taxonomyFieldName="CustomTag" ma:displayName="Custom Tag" ma:fieldId="{c5f644a3-ec28-4fc0-aaf3-3d533ae8d236}" ma:sspId="5de26ec3-896b-4bef-bed1-ad194f885b2b" ma:termSetId="60899e32-f39c-4c0a-8be0-1054c416bacd" ma:anchorId="00000000-0000-0000-0000-000000000000" ma:open="true" ma:isKeyword="false">
      <xsd:complexType>
        <xsd:sequence>
          <xsd:element ref="pc:Terms" minOccurs="0" maxOccurs="1"/>
        </xsd:sequence>
      </xsd:complexType>
    </xsd:element>
    <xsd:element name="e5fe506c656f45ceb12d984426b9bbda" ma:index="12" nillable="true" ma:taxonomy="true" ma:internalName="e5fe506c656f45ceb12d984426b9bbda" ma:taxonomyFieldName="FinancialYear" ma:displayName="Financial Year" ma:fieldId="{e5fe506c-656f-45ce-b12d-984426b9bbda}" ma:sspId="5de26ec3-896b-4bef-bed1-ad194f885b2b" ma:termSetId="ad0d7153-16bc-4f62-8559-37863dc2e057" ma:anchorId="00000000-0000-0000-0000-000000000000" ma:open="false" ma:isKeyword="false">
      <xsd:complexType>
        <xsd:sequence>
          <xsd:element ref="pc:Terms" minOccurs="0" maxOccurs="1"/>
        </xsd:sequence>
      </xsd:complexType>
    </xsd:element>
    <xsd:element name="SharedWithUsers" ma:index="2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6"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5ff3d39-6e7b-4d70-9b7c-8d9fe85d0f29" elementFormDefault="qualified">
    <xsd:import namespace="http://schemas.microsoft.com/office/2006/documentManagement/types"/>
    <xsd:import namespace="http://schemas.microsoft.com/office/infopath/2007/PartnerControls"/>
    <xsd:element name="TaxCatchAll" ma:index="9" nillable="true" ma:displayName="Taxonomy Catch All Column" ma:hidden="true" ma:list="{d9269bfb-83da-4145-bbfd-a8745e3e5fa5}" ma:internalName="TaxCatchAll" ma:showField="CatchAllData" ma:web="6e212e52-b4d6-4420-bb89-3e90e8e66553">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d9269bfb-83da-4145-bbfd-a8745e3e5fa5}" ma:internalName="TaxCatchAllLabel" ma:readOnly="true" ma:showField="CatchAllDataLabel" ma:web="6e212e52-b4d6-4420-bb89-3e90e8e66553">
      <xsd:complexType>
        <xsd:complexContent>
          <xsd:extension base="dms:MultiChoiceLookup">
            <xsd:sequence>
              <xsd:element name="Value" type="dms:Lookup" maxOccurs="unbounded" minOccurs="0" nillable="true"/>
            </xsd:sequence>
          </xsd:extension>
        </xsd:complexContent>
      </xsd:complexType>
    </xsd:element>
    <xsd:element name="dlc_EmailBCC" ma:index="14" nillable="true" ma:displayName="BCC" ma:description="" ma:internalName="dlc_EmailBCC">
      <xsd:simpleType>
        <xsd:restriction base="dms:Note">
          <xsd:maxLength value="1024"/>
        </xsd:restriction>
      </xsd:simpleType>
    </xsd:element>
    <xsd:element name="dlc_EmailCC" ma:index="15" nillable="true" ma:displayName="CC" ma:description="" ma:internalName="dlc_EmailCC">
      <xsd:simpleType>
        <xsd:restriction base="dms:Note">
          <xsd:maxLength value="1024"/>
        </xsd:restriction>
      </xsd:simpleType>
    </xsd:element>
    <xsd:element name="dlc_EmailReceivedUTC" ma:index="16" nillable="true" ma:displayName="Date Received" ma:description="" ma:internalName="dlc_EmailReceivedUTC">
      <xsd:simpleType>
        <xsd:restriction base="dms:DateTime"/>
      </xsd:simpleType>
    </xsd:element>
    <xsd:element name="dlc_EmailSentUTC" ma:index="17" nillable="true" ma:displayName="Date Sent" ma:description="" ma:internalName="dlc_EmailSentUTC">
      <xsd:simpleType>
        <xsd:restriction base="dms:DateTime"/>
      </xsd:simpleType>
    </xsd:element>
    <xsd:element name="dlc_EmailFrom" ma:index="18" nillable="true" ma:displayName="From" ma:description="" ma:internalName="dlc_EmailFrom">
      <xsd:simpleType>
        <xsd:restriction base="dms:Text">
          <xsd:maxLength value="255"/>
        </xsd:restriction>
      </xsd:simpleType>
    </xsd:element>
    <xsd:element name="dlc_EmailSubject" ma:index="19" nillable="true" ma:displayName="Email Subject" ma:description="" ma:internalName="dlc_EmailSubject">
      <xsd:simpleType>
        <xsd:restriction base="dms:Note"/>
      </xsd:simpleType>
    </xsd:element>
    <xsd:element name="dlc_EmailTo" ma:index="20" nillable="true" ma:displayName="To" ma:description="" ma:internalName="dlc_EmailTo">
      <xsd:simpleType>
        <xsd:restriction base="dms:Note"/>
      </xsd:simpleType>
    </xsd:element>
    <xsd:element name="Historical_x0020_Importance" ma:index="21" nillable="true" ma:displayName="Historical Importance" ma:default="0" ma:internalName="Historical_x0020_Importance">
      <xsd:simpleType>
        <xsd:restriction base="dms:Boolean"/>
      </xsd:simpleType>
    </xsd:element>
    <xsd:element name="Security_x0020_Classification" ma:index="22" nillable="true" ma:displayName="Security Classification" ma:default="Official" ma:format="Dropdown" ma:internalName="Security_x0020_Classification">
      <xsd:simpleType>
        <xsd:restriction base="dms:Choice">
          <xsd:enumeration value="Official Sensitive"/>
          <xsd:enumeration value="Official"/>
          <xsd:enumeration value="OFFICIAL"/>
        </xsd:restriction>
      </xsd:simpleType>
    </xsd:element>
  </xsd:schema>
  <xsd:schema xmlns:xsd="http://www.w3.org/2001/XMLSchema" xmlns:xs="http://www.w3.org/2001/XMLSchema" xmlns:dms="http://schemas.microsoft.com/office/2006/documentManagement/types" xmlns:pc="http://schemas.microsoft.com/office/infopath/2007/PartnerControls" targetNamespace="9527a7dd-06d7-4107-9c15-5cf0c8c65a30" elementFormDefault="qualified">
    <xsd:import namespace="http://schemas.microsoft.com/office/2006/documentManagement/types"/>
    <xsd:import namespace="http://schemas.microsoft.com/office/infopath/2007/PartnerControls"/>
    <xsd:element name="MediaServiceMetadata" ma:index="23" nillable="true" ma:displayName="MediaServiceMetadata" ma:hidden="true" ma:internalName="MediaServiceMetadata" ma:readOnly="true">
      <xsd:simpleType>
        <xsd:restriction base="dms:Note"/>
      </xsd:simpleType>
    </xsd:element>
    <xsd:element name="MediaServiceFastMetadata" ma:index="24" nillable="true" ma:displayName="MediaServiceFastMetadata" ma:hidden="true" ma:internalName="MediaServiceFastMetadata" ma:readOnly="true">
      <xsd:simpleType>
        <xsd:restriction base="dms:Note"/>
      </xsd:simpleType>
    </xsd:element>
    <xsd:element name="lcf76f155ced4ddcb4097134ff3c332f" ma:index="28" nillable="true" ma:taxonomy="true" ma:internalName="lcf76f155ced4ddcb4097134ff3c332f" ma:taxonomyFieldName="MediaServiceImageTags" ma:displayName="Image Tags" ma:readOnly="false" ma:fieldId="{5cf76f15-5ced-4ddc-b409-7134ff3c332f}" ma:taxonomyMulti="true" ma:sspId="5de26ec3-896b-4bef-bed1-ad194f885b2b" ma:termSetId="09814cd3-568e-fe90-9814-8d621ff8fb84" ma:anchorId="fba54fb3-c3e1-fe81-a776-ca4b69148c4d" ma:open="true" ma:isKeyword="false">
      <xsd:complexType>
        <xsd:sequence>
          <xsd:element ref="pc:Terms" minOccurs="0" maxOccurs="1"/>
        </xsd:sequence>
      </xsd:complexType>
    </xsd:element>
    <xsd:element name="MediaServiceDateTaken" ma:index="29" nillable="true" ma:displayName="MediaServiceDateTaken" ma:hidden="true" ma:indexed="true" ma:internalName="MediaServiceDateTaken" ma:readOnly="true">
      <xsd:simpleType>
        <xsd:restriction base="dms:Text"/>
      </xsd:simpleType>
    </xsd:element>
    <xsd:element name="MediaServiceOCR" ma:index="30" nillable="true" ma:displayName="Extracted Text" ma:internalName="MediaServiceOCR" ma:readOnly="true">
      <xsd:simpleType>
        <xsd:restriction base="dms:Note">
          <xsd:maxLength value="255"/>
        </xsd:restriction>
      </xsd:simpleType>
    </xsd:element>
    <xsd:element name="MediaServiceGenerationTime" ma:index="31" nillable="true" ma:displayName="MediaServiceGenerationTime" ma:hidden="true" ma:internalName="MediaServiceGenerationTime" ma:readOnly="true">
      <xsd:simpleType>
        <xsd:restriction base="dms:Text"/>
      </xsd:simpleType>
    </xsd:element>
    <xsd:element name="MediaServiceEventHashCode" ma:index="32" nillable="true" ma:displayName="MediaServiceEventHashCode" ma:hidden="true" ma:internalName="MediaServiceEventHashCode" ma:readOnly="true">
      <xsd:simpleType>
        <xsd:restriction base="dms:Text"/>
      </xsd:simpleType>
    </xsd:element>
    <xsd:element name="MediaLengthInSeconds" ma:index="33" nillable="true" ma:displayName="MediaLengthInSeconds" ma:hidden="true" ma:internalName="MediaLengthInSeconds" ma:readOnly="true">
      <xsd:simpleType>
        <xsd:restriction base="dms:Unknown"/>
      </xsd:simpleType>
    </xsd:element>
    <xsd:element name="MediaServiceLocation" ma:index="34" nillable="true" ma:displayName="Location" ma:indexed="true" ma:internalName="MediaServiceLocation" ma:readOnly="true">
      <xsd:simpleType>
        <xsd:restriction base="dms:Text"/>
      </xsd:simpleType>
    </xsd:element>
    <xsd:element name="MediaServiceObjectDetectorVersions" ma:index="35" nillable="true" ma:displayName="MediaServiceObjectDetectorVersions" ma:hidden="true" ma:indexed="true" ma:internalName="MediaServiceObjectDetectorVersions" ma:readOnly="true">
      <xsd:simpleType>
        <xsd:restriction base="dms:Text"/>
      </xsd:simpleType>
    </xsd:element>
    <xsd:element name="_Flow_SignoffStatus" ma:index="36" nillable="true" ma:displayName="Sign-off status" ma:internalName="Sign_x002d_off_x0020_status">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9DB22F1-B2C9-4277-8BA1-1737E9BFBCD8}">
  <ds:schemaRefs>
    <ds:schemaRef ds:uri="http://schemas.microsoft.com/office/2006/metadata/properties"/>
    <ds:schemaRef ds:uri="http://schemas.microsoft.com/office/2006/documentManagement/types"/>
    <ds:schemaRef ds:uri="http://schemas.microsoft.com/office/infopath/2007/PartnerControls"/>
    <ds:schemaRef ds:uri="http://purl.org/dc/elements/1.1/"/>
    <ds:schemaRef ds:uri="http://purl.org/dc/dcmitype/"/>
    <ds:schemaRef ds:uri="http://schemas.openxmlformats.org/package/2006/metadata/core-properties"/>
    <ds:schemaRef ds:uri="9527a7dd-06d7-4107-9c15-5cf0c8c65a30"/>
    <ds:schemaRef ds:uri="http://purl.org/dc/terms/"/>
    <ds:schemaRef ds:uri="15ff3d39-6e7b-4d70-9b7c-8d9fe85d0f29"/>
    <ds:schemaRef ds:uri="6e212e52-b4d6-4420-bb89-3e90e8e66553"/>
    <ds:schemaRef ds:uri="http://www.w3.org/XML/1998/namespace"/>
  </ds:schemaRefs>
</ds:datastoreItem>
</file>

<file path=customXml/itemProps2.xml><?xml version="1.0" encoding="utf-8"?>
<ds:datastoreItem xmlns:ds="http://schemas.openxmlformats.org/officeDocument/2006/customXml" ds:itemID="{0BD54BA2-BE10-4413-BEF1-99C723CC7850}">
  <ds:schemaRefs>
    <ds:schemaRef ds:uri="http://schemas.microsoft.com/sharepoint/v3/contenttype/forms"/>
  </ds:schemaRefs>
</ds:datastoreItem>
</file>

<file path=customXml/itemProps3.xml><?xml version="1.0" encoding="utf-8"?>
<ds:datastoreItem xmlns:ds="http://schemas.openxmlformats.org/officeDocument/2006/customXml" ds:itemID="{911F9911-0D50-4979-860A-8ECAEF0468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e212e52-b4d6-4420-bb89-3e90e8e66553"/>
    <ds:schemaRef ds:uri="15ff3d39-6e7b-4d70-9b7c-8d9fe85d0f29"/>
    <ds:schemaRef ds:uri="9527a7dd-06d7-4107-9c15-5cf0c8c65a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28b782fb-41e1-48ea-bfc3-ad7558ce7136}" enabled="0" method="" siteId="{28b782fb-41e1-48ea-bfc3-ad7558ce7136}" removed="1"/>
</clbl:labelLis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Company>TfGM</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2019-06-24T11:22:53Z</dcterms:created>
  <dc:creator>Chloe Norfield</dc:creator>
  <dc:description/>
  <dc:language>en-GB</dc:language>
  <cp:lastModifiedBy/>
  <dcterms:modified xsi:type="dcterms:W3CDTF">2025-02-24T10:24:15Z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0x01010083094ED8B4122144A3762C1D4F4B4D6F</vt:lpwstr>
  </property>
  <property fmtid="{D5CDD505-2E9C-101B-9397-08002B2CF9AE}" pid="3" name="CustomTag">
    <vt:lpwstr/>
  </property>
  <property fmtid="{D5CDD505-2E9C-101B-9397-08002B2CF9AE}" pid="4" name="FinancialYear">
    <vt:lpwstr/>
  </property>
  <property fmtid="{D5CDD505-2E9C-101B-9397-08002B2CF9AE}" pid="5" name="MediaServiceImageTags">
    <vt:lpwstr/>
  </property>
</Properties>
</file>