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uko\Documents\GitHub\lander\Basic Hover Calc\"/>
    </mc:Choice>
  </mc:AlternateContent>
  <xr:revisionPtr revIDLastSave="0" documentId="13_ncr:1_{BC33D4A4-C49D-4D4F-9C3A-67B88B0DFB5A}" xr6:coauthVersionLast="47" xr6:coauthVersionMax="47" xr10:uidLastSave="{00000000-0000-0000-0000-000000000000}"/>
  <bookViews>
    <workbookView xWindow="-23148" yWindow="-108" windowWidth="23256" windowHeight="12576" xr2:uid="{B542AE17-1B8E-4855-B909-41E100FC29DE}"/>
  </bookViews>
  <sheets>
    <sheet name="InputDoc" sheetId="1" r:id="rId1"/>
    <sheet name="MassFractioning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11" i="2"/>
  <c r="C30" i="1"/>
  <c r="E30" i="1" s="1"/>
  <c r="C29" i="1"/>
  <c r="E29" i="1" s="1"/>
  <c r="C28" i="1"/>
  <c r="D28" i="1" s="1"/>
  <c r="F28" i="1" s="1"/>
  <c r="C27" i="1"/>
  <c r="D27" i="1" s="1"/>
  <c r="F27" i="1" s="1"/>
  <c r="C26" i="1"/>
  <c r="D26" i="1" s="1"/>
  <c r="F26" i="1" s="1"/>
  <c r="C25" i="1"/>
  <c r="E25" i="1" s="1"/>
  <c r="C24" i="1"/>
  <c r="D24" i="1" s="1"/>
  <c r="F24" i="1" s="1"/>
  <c r="C23" i="1"/>
  <c r="E23" i="1" s="1"/>
  <c r="C22" i="1"/>
  <c r="E22" i="1" s="1"/>
  <c r="C21" i="1"/>
  <c r="D21" i="1" s="1"/>
  <c r="F21" i="1" s="1"/>
  <c r="C20" i="1"/>
  <c r="E20" i="1" s="1"/>
  <c r="E8" i="1"/>
  <c r="E5" i="1"/>
  <c r="E6" i="1"/>
  <c r="E24" i="1" l="1"/>
  <c r="G24" i="1" s="1"/>
  <c r="E21" i="1"/>
  <c r="G21" i="1" s="1"/>
  <c r="E27" i="1"/>
  <c r="G27" i="1" s="1"/>
  <c r="D25" i="1"/>
  <c r="F25" i="1" s="1"/>
  <c r="G25" i="1" s="1"/>
  <c r="D22" i="1"/>
  <c r="F22" i="1" s="1"/>
  <c r="G22" i="1" s="1"/>
  <c r="E28" i="1"/>
  <c r="G28" i="1" s="1"/>
  <c r="D29" i="1"/>
  <c r="F29" i="1" s="1"/>
  <c r="G29" i="1" s="1"/>
  <c r="D23" i="1"/>
  <c r="F23" i="1" s="1"/>
  <c r="G23" i="1" s="1"/>
  <c r="E26" i="1"/>
  <c r="G26" i="1" s="1"/>
  <c r="D20" i="1"/>
  <c r="F20" i="1" s="1"/>
  <c r="G20" i="1" s="1"/>
  <c r="D30" i="1"/>
  <c r="F30" i="1" s="1"/>
  <c r="G30" i="1" s="1"/>
</calcChain>
</file>

<file path=xl/sharedStrings.xml><?xml version="1.0" encoding="utf-8"?>
<sst xmlns="http://schemas.openxmlformats.org/spreadsheetml/2006/main" count="60" uniqueCount="53">
  <si>
    <t>Inputs</t>
  </si>
  <si>
    <t>Values</t>
  </si>
  <si>
    <t>Units</t>
  </si>
  <si>
    <t>Max Thrust</t>
  </si>
  <si>
    <t>Ascend Speed of Lander</t>
  </si>
  <si>
    <t>Total Wet Mass</t>
  </si>
  <si>
    <t>Height to hover at</t>
  </si>
  <si>
    <t>Time Step of Program</t>
  </si>
  <si>
    <t>s</t>
  </si>
  <si>
    <t>m</t>
  </si>
  <si>
    <t>m/s</t>
  </si>
  <si>
    <t>kg</t>
  </si>
  <si>
    <t>N</t>
  </si>
  <si>
    <t>Standard Inputs</t>
  </si>
  <si>
    <t>lbf</t>
  </si>
  <si>
    <t>lbs</t>
  </si>
  <si>
    <t>Value</t>
  </si>
  <si>
    <t>Total Dry Mass</t>
  </si>
  <si>
    <t>O/F ratio</t>
  </si>
  <si>
    <t>1 = true, 0 = false</t>
  </si>
  <si>
    <t>Generate Individual Plots?</t>
  </si>
  <si>
    <t>If not interating over that variable, use this for single value to evaluate</t>
  </si>
  <si>
    <t>Graphing and interations</t>
  </si>
  <si>
    <t>Default CP value</t>
  </si>
  <si>
    <t>Default O/F value</t>
  </si>
  <si>
    <t>Mph</t>
  </si>
  <si>
    <t>Conversions</t>
  </si>
  <si>
    <t>tanks</t>
  </si>
  <si>
    <t>frame</t>
  </si>
  <si>
    <t>engine</t>
  </si>
  <si>
    <t>payload</t>
  </si>
  <si>
    <t>fluid components</t>
  </si>
  <si>
    <t>Ox Volume [gal]</t>
  </si>
  <si>
    <t>Fuel Volume [gal]</t>
  </si>
  <si>
    <t>drag = drag coef of 0.4</t>
  </si>
  <si>
    <t>Max weight [lbs]</t>
  </si>
  <si>
    <t>Max Volume [gal]</t>
  </si>
  <si>
    <t>pass?</t>
  </si>
  <si>
    <t>Fuel Mass [lbs]</t>
  </si>
  <si>
    <t>Ox Mass [lbs]</t>
  </si>
  <si>
    <t>Calculate tank fullness</t>
  </si>
  <si>
    <t>Component</t>
  </si>
  <si>
    <t>Value [lbs]</t>
  </si>
  <si>
    <t>Total:</t>
  </si>
  <si>
    <t>15 kg</t>
  </si>
  <si>
    <t>COPVs</t>
  </si>
  <si>
    <t>Avionics bay</t>
  </si>
  <si>
    <t>@220 lbs</t>
  </si>
  <si>
    <t>plumbing</t>
  </si>
  <si>
    <t>Velocity</t>
  </si>
  <si>
    <t>AssentSpeed</t>
  </si>
  <si>
    <t>Iterate for Dry Weight?</t>
  </si>
  <si>
    <t>Iterate for Safety Factor?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</si>
</sst>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0" xfId="0" applyFont="1"/>
    <xf numFmtId="164" fontId="0" fillId="0" borderId="5" xfId="0" applyNumberForma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5" fontId="0" fillId="2" borderId="0" xfId="0" applyNumberFormat="1" applyFill="1" applyAlignment="1">
      <alignment horizontal="right"/>
    </xf>
    <xf numFmtId="165" fontId="0" fillId="2" borderId="6" xfId="0" applyNumberForma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/>
    <xf numFmtId="0" fontId="0" fillId="0" borderId="1" xfId="0" applyBorder="1"/>
    <xf numFmtId="165" fontId="0" fillId="3" borderId="0" xfId="0" applyNumberFormat="1" applyFill="1" applyAlignment="1">
      <alignment horizontal="right"/>
    </xf>
    <xf numFmtId="0" fontId="0" fillId="0" borderId="2" xfId="0" applyBorder="1"/>
    <xf numFmtId="165" fontId="0" fillId="0" borderId="0" xfId="0" applyNumberFormat="1"/>
    <xf numFmtId="0" fontId="0" fillId="0" borderId="11" xfId="0" applyBorder="1"/>
    <xf numFmtId="165" fontId="0" fillId="0" borderId="6" xfId="0" applyNumberFormat="1" applyBorder="1"/>
    <xf numFmtId="0" fontId="0" fillId="0" borderId="13" xfId="0" applyBorder="1"/>
    <xf numFmtId="0" fontId="0" fillId="0" borderId="14" xfId="0" applyBorder="1"/>
    <xf numFmtId="165" fontId="0" fillId="0" borderId="12" xfId="0" applyNumberFormat="1" applyBorder="1"/>
    <xf numFmtId="0" fontId="1" fillId="0" borderId="10" xfId="0" applyFont="1" applyBorder="1"/>
    <xf numFmtId="0" fontId="1" fillId="0" borderId="9" xfId="0" applyFon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/>
    <xf numFmtId="0" fontId="0" fillId="4" borderId="11" xfId="0" applyFill="1" applyBorder="1"/>
    <xf numFmtId="0" fontId="0" fillId="4" borderId="12" xfId="0" applyFill="1" applyBorder="1"/>
    <xf numFmtId="0" fontId="0" fillId="3" borderId="8" xfId="0" applyFill="1" applyBorder="1"/>
    <xf numFmtId="165" fontId="0" fillId="3" borderId="8" xfId="0" applyNumberFormat="1" applyFill="1" applyBorder="1"/>
    <xf numFmtId="165" fontId="0" fillId="3" borderId="0" xfId="0" applyNumberFormat="1" applyFill="1"/>
    <xf numFmtId="10" fontId="0" fillId="0" borderId="0" xfId="0" applyNumberFormat="1"/>
    <xf numFmtId="0" fontId="0" fillId="0" borderId="0" xfId="0" quotePrefix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3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0B0A-3976-46F9-8DCC-DE511E34AAA4}">
  <dimension ref="B1:T33"/>
  <sheetViews>
    <sheetView tabSelected="1" zoomScale="103" workbookViewId="0">
      <selection activeCell="J6" sqref="J6"/>
    </sheetView>
  </sheetViews>
  <sheetFormatPr defaultRowHeight="15" x14ac:dyDescent="0.25"/>
  <cols>
    <col min="2" max="2" width="22.85546875" customWidth="1"/>
    <col min="3" max="3" width="15.85546875" bestFit="1" customWidth="1"/>
    <col min="4" max="4" width="13.7109375" bestFit="1" customWidth="1"/>
    <col min="5" max="5" width="15.28515625" customWidth="1"/>
    <col min="6" max="6" width="16" bestFit="1" customWidth="1"/>
    <col min="8" max="8" width="17.7109375" bestFit="1" customWidth="1"/>
    <col min="15" max="15" width="16.85546875" customWidth="1"/>
    <col min="16" max="16" width="14.140625" bestFit="1" customWidth="1"/>
    <col min="17" max="17" width="13.7109375" bestFit="1" customWidth="1"/>
    <col min="18" max="18" width="14.7109375" bestFit="1" customWidth="1"/>
    <col min="19" max="19" width="16" bestFit="1" customWidth="1"/>
  </cols>
  <sheetData>
    <row r="1" spans="2:20" x14ac:dyDescent="0.25">
      <c r="B1" s="1"/>
      <c r="C1" s="1"/>
      <c r="D1" s="1"/>
      <c r="E1" s="1"/>
      <c r="F1" s="1"/>
    </row>
    <row r="2" spans="2:20" x14ac:dyDescent="0.25">
      <c r="B2" s="4"/>
      <c r="C2" s="4"/>
      <c r="D2" s="4"/>
      <c r="E2" s="4"/>
      <c r="F2" s="4"/>
    </row>
    <row r="3" spans="2:20" x14ac:dyDescent="0.25">
      <c r="B3" s="1" t="s">
        <v>13</v>
      </c>
      <c r="C3" s="1"/>
      <c r="D3" s="1"/>
      <c r="E3" s="1" t="s">
        <v>26</v>
      </c>
      <c r="F3" s="1"/>
      <c r="H3" s="1"/>
      <c r="O3" s="1"/>
    </row>
    <row r="4" spans="2:20" x14ac:dyDescent="0.25">
      <c r="B4" s="3" t="s">
        <v>0</v>
      </c>
      <c r="C4" s="6" t="s">
        <v>1</v>
      </c>
      <c r="D4" s="3" t="s">
        <v>2</v>
      </c>
      <c r="E4" s="3" t="s">
        <v>1</v>
      </c>
      <c r="F4" s="2" t="s">
        <v>2</v>
      </c>
      <c r="H4" s="4"/>
      <c r="I4" s="4"/>
      <c r="J4" s="4"/>
      <c r="K4" s="4"/>
      <c r="L4" s="4"/>
      <c r="O4" s="4"/>
      <c r="P4" s="4"/>
      <c r="Q4" s="4"/>
      <c r="R4" s="4"/>
      <c r="S4" s="4"/>
      <c r="T4" s="4"/>
    </row>
    <row r="5" spans="2:20" x14ac:dyDescent="0.25">
      <c r="B5" s="9" t="s">
        <v>3</v>
      </c>
      <c r="C5" s="12">
        <v>550</v>
      </c>
      <c r="D5" s="7" t="s">
        <v>14</v>
      </c>
      <c r="E5" s="11">
        <f>C5*4.44822</f>
        <v>2446.5210000000002</v>
      </c>
      <c r="F5" s="32" t="s">
        <v>12</v>
      </c>
      <c r="P5" s="22"/>
      <c r="Q5" s="22"/>
      <c r="R5" s="22"/>
      <c r="S5" s="22"/>
    </row>
    <row r="6" spans="2:20" x14ac:dyDescent="0.25">
      <c r="B6" s="9" t="s">
        <v>5</v>
      </c>
      <c r="C6" s="20">
        <v>123</v>
      </c>
      <c r="D6" s="7" t="s">
        <v>15</v>
      </c>
      <c r="E6" s="11">
        <f>C6 * 0.45359237</f>
        <v>55.791861510000004</v>
      </c>
      <c r="F6" s="9" t="s">
        <v>11</v>
      </c>
      <c r="P6" s="22"/>
      <c r="Q6" s="22"/>
      <c r="R6" s="22"/>
      <c r="S6" s="22"/>
    </row>
    <row r="7" spans="2:20" x14ac:dyDescent="0.25">
      <c r="B7" s="9" t="s">
        <v>17</v>
      </c>
      <c r="C7" s="20">
        <v>220</v>
      </c>
      <c r="D7" s="7" t="s">
        <v>15</v>
      </c>
      <c r="E7" s="5">
        <f>C7 * 0.45359237</f>
        <v>99.79032140000001</v>
      </c>
      <c r="F7" s="10" t="s">
        <v>11</v>
      </c>
      <c r="P7" s="22"/>
      <c r="Q7" s="22"/>
      <c r="R7" s="22"/>
      <c r="S7" s="22"/>
    </row>
    <row r="8" spans="2:20" x14ac:dyDescent="0.25">
      <c r="B8" s="9" t="s">
        <v>4</v>
      </c>
      <c r="C8" s="20">
        <v>5</v>
      </c>
      <c r="D8" s="7" t="s">
        <v>10</v>
      </c>
      <c r="E8" s="21">
        <f>C8*2.23694</f>
        <v>11.184700000000001</v>
      </c>
      <c r="F8" s="33" t="s">
        <v>25</v>
      </c>
      <c r="P8" s="22"/>
      <c r="Q8" s="22"/>
      <c r="R8" s="22"/>
      <c r="S8" s="22"/>
    </row>
    <row r="9" spans="2:20" x14ac:dyDescent="0.25">
      <c r="B9" s="9" t="s">
        <v>6</v>
      </c>
      <c r="C9" s="12">
        <v>50</v>
      </c>
      <c r="D9" s="7" t="s">
        <v>9</v>
      </c>
      <c r="P9" s="22"/>
      <c r="Q9" s="22"/>
      <c r="R9" s="22"/>
      <c r="S9" s="22"/>
    </row>
    <row r="10" spans="2:20" x14ac:dyDescent="0.25">
      <c r="B10" s="10" t="s">
        <v>7</v>
      </c>
      <c r="C10" s="13">
        <v>1E-3</v>
      </c>
      <c r="D10" s="8" t="s">
        <v>8</v>
      </c>
      <c r="P10" s="22"/>
      <c r="Q10" s="22"/>
      <c r="R10" s="22"/>
      <c r="S10" s="22"/>
    </row>
    <row r="11" spans="2:20" x14ac:dyDescent="0.25">
      <c r="P11" s="22"/>
      <c r="Q11" s="22"/>
      <c r="R11" s="22"/>
      <c r="S11" s="22"/>
    </row>
    <row r="12" spans="2:20" x14ac:dyDescent="0.25">
      <c r="B12" s="14" t="s">
        <v>22</v>
      </c>
      <c r="C12" s="14" t="s">
        <v>19</v>
      </c>
      <c r="D12" s="1"/>
      <c r="E12" s="1" t="s">
        <v>21</v>
      </c>
      <c r="P12" s="22"/>
      <c r="Q12" s="22"/>
      <c r="R12" s="22"/>
      <c r="S12" s="22"/>
    </row>
    <row r="13" spans="2:20" x14ac:dyDescent="0.25">
      <c r="B13" s="15" t="s">
        <v>0</v>
      </c>
      <c r="C13" s="3" t="s">
        <v>16</v>
      </c>
      <c r="E13" s="19" t="s">
        <v>0</v>
      </c>
      <c r="F13" s="18" t="s">
        <v>16</v>
      </c>
      <c r="P13" s="22"/>
      <c r="Q13" s="22"/>
      <c r="R13" s="22"/>
      <c r="S13" s="22"/>
    </row>
    <row r="14" spans="2:20" x14ac:dyDescent="0.25">
      <c r="B14" s="16" t="s">
        <v>52</v>
      </c>
      <c r="C14" s="37">
        <v>0</v>
      </c>
      <c r="E14" s="7" t="s">
        <v>23</v>
      </c>
      <c r="F14" s="35">
        <v>220</v>
      </c>
      <c r="P14" s="22"/>
      <c r="Q14" s="22"/>
      <c r="R14" s="22"/>
      <c r="S14" s="22"/>
    </row>
    <row r="15" spans="2:20" x14ac:dyDescent="0.25">
      <c r="B15" s="16" t="s">
        <v>51</v>
      </c>
      <c r="C15" s="37">
        <v>0</v>
      </c>
      <c r="E15" s="8" t="s">
        <v>24</v>
      </c>
      <c r="F15" s="36">
        <v>1.3</v>
      </c>
      <c r="P15" s="22"/>
      <c r="Q15" s="22"/>
      <c r="R15" s="22"/>
      <c r="S15" s="22"/>
    </row>
    <row r="16" spans="2:20" x14ac:dyDescent="0.25">
      <c r="B16" s="17" t="s">
        <v>20</v>
      </c>
      <c r="C16" s="42">
        <v>1</v>
      </c>
    </row>
    <row r="17" spans="2:17" x14ac:dyDescent="0.25">
      <c r="O17" s="4"/>
    </row>
    <row r="18" spans="2:17" x14ac:dyDescent="0.25">
      <c r="B18" s="1" t="s">
        <v>40</v>
      </c>
      <c r="O18" s="4"/>
      <c r="P18" s="22"/>
      <c r="Q18" s="22"/>
    </row>
    <row r="19" spans="2:17" x14ac:dyDescent="0.25">
      <c r="B19" s="3" t="s">
        <v>18</v>
      </c>
      <c r="C19" s="3" t="s">
        <v>39</v>
      </c>
      <c r="D19" s="3" t="s">
        <v>38</v>
      </c>
      <c r="E19" s="6" t="s">
        <v>32</v>
      </c>
      <c r="F19" s="3" t="s">
        <v>33</v>
      </c>
      <c r="G19" s="2" t="s">
        <v>37</v>
      </c>
    </row>
    <row r="20" spans="2:17" x14ac:dyDescent="0.25">
      <c r="B20" s="7">
        <v>1</v>
      </c>
      <c r="C20" s="30">
        <f t="shared" ref="C20:C29" si="0">($C$6 / (B20+1)) * B20</f>
        <v>61.5</v>
      </c>
      <c r="D20" s="30">
        <f>C20/B20</f>
        <v>61.5</v>
      </c>
      <c r="E20" s="22">
        <f>C20/9.513756</f>
        <v>6.4643238695631879</v>
      </c>
      <c r="F20" s="30">
        <f>D20/6.551139</f>
        <v>9.3876805239516372</v>
      </c>
      <c r="G20" s="23">
        <f>IF(AND(E20&lt;$C$32,F20 &lt;$D$32),1,0)</f>
        <v>0</v>
      </c>
    </row>
    <row r="21" spans="2:17" x14ac:dyDescent="0.25">
      <c r="B21" s="7">
        <v>1.1000000000000001</v>
      </c>
      <c r="C21" s="30">
        <f t="shared" si="0"/>
        <v>64.428571428571431</v>
      </c>
      <c r="D21" s="30">
        <f t="shared" ref="D21:D30" si="1">C21/B21</f>
        <v>58.571428571428569</v>
      </c>
      <c r="E21" s="22">
        <f t="shared" ref="E21:E30" si="2">C21/9.513756</f>
        <v>6.772148815732864</v>
      </c>
      <c r="F21" s="30">
        <f t="shared" ref="F21:F30" si="3">D21/6.551139</f>
        <v>8.940648118049177</v>
      </c>
      <c r="G21" s="23">
        <f t="shared" ref="G21:G30" si="4">IF(AND(E21&lt;$C$32,F21 &lt;$D$32),1,0)</f>
        <v>0</v>
      </c>
    </row>
    <row r="22" spans="2:17" x14ac:dyDescent="0.25">
      <c r="B22" s="7">
        <v>1.2</v>
      </c>
      <c r="C22" s="30">
        <f t="shared" si="0"/>
        <v>67.090909090909079</v>
      </c>
      <c r="D22" s="30">
        <f t="shared" si="1"/>
        <v>55.909090909090899</v>
      </c>
      <c r="E22" s="22">
        <f t="shared" si="2"/>
        <v>7.0519896758871123</v>
      </c>
      <c r="F22" s="30">
        <f t="shared" si="3"/>
        <v>8.5342550217742126</v>
      </c>
      <c r="G22" s="23">
        <f t="shared" si="4"/>
        <v>0</v>
      </c>
    </row>
    <row r="23" spans="2:17" x14ac:dyDescent="0.25">
      <c r="B23" s="37">
        <v>1.3</v>
      </c>
      <c r="C23" s="38">
        <f t="shared" si="0"/>
        <v>69.521739130434781</v>
      </c>
      <c r="D23" s="38">
        <f t="shared" si="1"/>
        <v>53.478260869565212</v>
      </c>
      <c r="E23" s="39">
        <f t="shared" si="2"/>
        <v>7.3074965482018639</v>
      </c>
      <c r="F23" s="38">
        <f t="shared" si="3"/>
        <v>8.1632004556101183</v>
      </c>
      <c r="G23" s="23">
        <f t="shared" si="4"/>
        <v>1</v>
      </c>
    </row>
    <row r="24" spans="2:17" x14ac:dyDescent="0.25">
      <c r="B24" s="7">
        <v>1.4</v>
      </c>
      <c r="C24" s="30">
        <f t="shared" si="0"/>
        <v>71.75</v>
      </c>
      <c r="D24" s="30">
        <f t="shared" si="1"/>
        <v>51.25</v>
      </c>
      <c r="E24" s="22">
        <f t="shared" si="2"/>
        <v>7.5417111811570523</v>
      </c>
      <c r="F24" s="30">
        <f t="shared" si="3"/>
        <v>7.8230671032930301</v>
      </c>
      <c r="G24" s="23">
        <f t="shared" si="4"/>
        <v>1</v>
      </c>
    </row>
    <row r="25" spans="2:17" x14ac:dyDescent="0.25">
      <c r="B25" s="7">
        <v>1.5</v>
      </c>
      <c r="C25" s="30">
        <f t="shared" si="0"/>
        <v>73.800000000000011</v>
      </c>
      <c r="D25" s="30">
        <f t="shared" si="1"/>
        <v>49.20000000000001</v>
      </c>
      <c r="E25" s="22">
        <f t="shared" si="2"/>
        <v>7.7571886434758266</v>
      </c>
      <c r="F25" s="30">
        <f t="shared" si="3"/>
        <v>7.5101444191613105</v>
      </c>
      <c r="G25" s="23">
        <f t="shared" si="4"/>
        <v>1</v>
      </c>
    </row>
    <row r="26" spans="2:17" x14ac:dyDescent="0.25">
      <c r="B26" s="7">
        <v>1.6</v>
      </c>
      <c r="C26" s="30">
        <f t="shared" si="0"/>
        <v>75.692307692307693</v>
      </c>
      <c r="D26" s="30">
        <f t="shared" si="1"/>
        <v>47.307692307692307</v>
      </c>
      <c r="E26" s="22">
        <f t="shared" si="2"/>
        <v>7.9560909163854623</v>
      </c>
      <c r="F26" s="30">
        <f t="shared" si="3"/>
        <v>7.2212927107320279</v>
      </c>
      <c r="G26" s="23">
        <f t="shared" si="4"/>
        <v>1</v>
      </c>
    </row>
    <row r="27" spans="2:17" x14ac:dyDescent="0.25">
      <c r="B27" s="7">
        <v>1.7</v>
      </c>
      <c r="C27" s="30">
        <f t="shared" si="0"/>
        <v>77.444444444444429</v>
      </c>
      <c r="D27" s="30">
        <f t="shared" si="1"/>
        <v>45.55555555555555</v>
      </c>
      <c r="E27" s="22">
        <f t="shared" si="2"/>
        <v>8.1402596875980873</v>
      </c>
      <c r="F27" s="30">
        <f t="shared" si="3"/>
        <v>6.9538374251493593</v>
      </c>
      <c r="G27" s="23">
        <f t="shared" si="4"/>
        <v>1</v>
      </c>
    </row>
    <row r="28" spans="2:17" x14ac:dyDescent="0.25">
      <c r="B28" s="7">
        <v>1.8</v>
      </c>
      <c r="C28" s="30">
        <f t="shared" si="0"/>
        <v>79.071428571428584</v>
      </c>
      <c r="D28" s="30">
        <f t="shared" si="1"/>
        <v>43.928571428571438</v>
      </c>
      <c r="E28" s="22">
        <f t="shared" si="2"/>
        <v>8.3112735465812424</v>
      </c>
      <c r="F28" s="30">
        <f t="shared" si="3"/>
        <v>6.705486088536885</v>
      </c>
      <c r="G28" s="23">
        <f t="shared" si="4"/>
        <v>0</v>
      </c>
    </row>
    <row r="29" spans="2:17" x14ac:dyDescent="0.25">
      <c r="B29" s="7">
        <v>1.9</v>
      </c>
      <c r="C29" s="30">
        <f t="shared" si="0"/>
        <v>80.58620689655173</v>
      </c>
      <c r="D29" s="30">
        <f t="shared" si="1"/>
        <v>42.413793103448278</v>
      </c>
      <c r="E29" s="22">
        <f t="shared" si="2"/>
        <v>8.4704933463241776</v>
      </c>
      <c r="F29" s="30">
        <f t="shared" si="3"/>
        <v>6.474262430311474</v>
      </c>
      <c r="G29" s="23">
        <f t="shared" si="4"/>
        <v>0</v>
      </c>
    </row>
    <row r="30" spans="2:17" x14ac:dyDescent="0.25">
      <c r="B30" s="8">
        <v>2</v>
      </c>
      <c r="C30" s="31">
        <f>($C$6 / (B30+1)) * B30</f>
        <v>82</v>
      </c>
      <c r="D30" s="31">
        <f t="shared" si="1"/>
        <v>41</v>
      </c>
      <c r="E30" s="24">
        <f t="shared" si="2"/>
        <v>8.6190984927509167</v>
      </c>
      <c r="F30" s="31">
        <f t="shared" si="3"/>
        <v>6.2584536826344239</v>
      </c>
      <c r="G30" s="8">
        <f t="shared" si="4"/>
        <v>0</v>
      </c>
    </row>
    <row r="32" spans="2:17" x14ac:dyDescent="0.25">
      <c r="B32" s="28" t="s">
        <v>36</v>
      </c>
      <c r="C32" s="25">
        <v>8.19</v>
      </c>
      <c r="D32" s="26">
        <v>8.19</v>
      </c>
    </row>
    <row r="33" spans="2:4" x14ac:dyDescent="0.25">
      <c r="B33" s="29" t="s">
        <v>35</v>
      </c>
      <c r="C33" s="24">
        <v>77.917659999999998</v>
      </c>
      <c r="D33" s="27">
        <v>53.653829999999999</v>
      </c>
    </row>
  </sheetData>
  <conditionalFormatting sqref="G20:G30">
    <cfRule type="colorScale" priority="1">
      <colorScale>
        <cfvo type="num" val="0"/>
        <cfvo type="num" val="1"/>
        <color rgb="FFF63232"/>
        <color rgb="FF00B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D1DE-39B1-4240-96BA-4786852147BE}">
  <dimension ref="B2:G11"/>
  <sheetViews>
    <sheetView workbookViewId="0">
      <selection activeCell="C11" sqref="C11"/>
    </sheetView>
  </sheetViews>
  <sheetFormatPr defaultRowHeight="15" x14ac:dyDescent="0.25"/>
  <cols>
    <col min="2" max="2" width="16.7109375" bestFit="1" customWidth="1"/>
    <col min="3" max="3" width="10.5703125" bestFit="1" customWidth="1"/>
  </cols>
  <sheetData>
    <row r="2" spans="2:7" x14ac:dyDescent="0.25">
      <c r="B2" s="19" t="s">
        <v>41</v>
      </c>
      <c r="C2" s="18" t="s">
        <v>42</v>
      </c>
    </row>
    <row r="3" spans="2:7" x14ac:dyDescent="0.25">
      <c r="B3" s="7" t="s">
        <v>27</v>
      </c>
      <c r="C3" s="23">
        <v>36</v>
      </c>
      <c r="G3" t="s">
        <v>34</v>
      </c>
    </row>
    <row r="4" spans="2:7" x14ac:dyDescent="0.25">
      <c r="B4" s="7" t="s">
        <v>28</v>
      </c>
      <c r="C4" s="23">
        <v>35</v>
      </c>
    </row>
    <row r="5" spans="2:7" x14ac:dyDescent="0.25">
      <c r="B5" s="7" t="s">
        <v>29</v>
      </c>
      <c r="C5" s="23">
        <v>25</v>
      </c>
    </row>
    <row r="6" spans="2:7" x14ac:dyDescent="0.25">
      <c r="B6" s="7" t="s">
        <v>30</v>
      </c>
      <c r="C6" s="23">
        <v>33.069299999999998</v>
      </c>
      <c r="D6" t="s">
        <v>44</v>
      </c>
    </row>
    <row r="7" spans="2:7" x14ac:dyDescent="0.25">
      <c r="B7" s="7" t="s">
        <v>48</v>
      </c>
      <c r="C7" s="23">
        <v>10</v>
      </c>
    </row>
    <row r="8" spans="2:7" x14ac:dyDescent="0.25">
      <c r="B8" s="7" t="s">
        <v>45</v>
      </c>
      <c r="C8" s="23">
        <v>30</v>
      </c>
    </row>
    <row r="9" spans="2:7" x14ac:dyDescent="0.25">
      <c r="B9" s="7" t="s">
        <v>46</v>
      </c>
      <c r="C9" s="23">
        <v>15</v>
      </c>
    </row>
    <row r="10" spans="2:7" x14ac:dyDescent="0.25">
      <c r="B10" s="8" t="s">
        <v>31</v>
      </c>
      <c r="C10" s="34">
        <v>35</v>
      </c>
    </row>
    <row r="11" spans="2:7" x14ac:dyDescent="0.25">
      <c r="B11" s="19" t="s">
        <v>43</v>
      </c>
      <c r="C11" s="19">
        <f>SUM(C3:C10)</f>
        <v>219.0693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D446-28F8-41AF-9F72-2096F45B965A}">
  <dimension ref="F4:K12"/>
  <sheetViews>
    <sheetView topLeftCell="A2" workbookViewId="0">
      <selection activeCell="R15" sqref="R15"/>
    </sheetView>
  </sheetViews>
  <sheetFormatPr defaultRowHeight="15" x14ac:dyDescent="0.25"/>
  <cols>
    <col min="9" max="9" width="9.140625" customWidth="1"/>
  </cols>
  <sheetData>
    <row r="4" spans="6:11" x14ac:dyDescent="0.25">
      <c r="J4" t="s">
        <v>49</v>
      </c>
      <c r="K4" t="s">
        <v>50</v>
      </c>
    </row>
    <row r="5" spans="6:11" x14ac:dyDescent="0.25">
      <c r="F5" s="41" t="s">
        <v>47</v>
      </c>
      <c r="J5">
        <v>7.8851599999999999</v>
      </c>
      <c r="K5">
        <v>5.5</v>
      </c>
    </row>
    <row r="6" spans="6:11" x14ac:dyDescent="0.25">
      <c r="J6">
        <v>6.9693699999999996</v>
      </c>
      <c r="K6">
        <v>5</v>
      </c>
    </row>
    <row r="7" spans="6:11" x14ac:dyDescent="0.25">
      <c r="J7">
        <v>5.2622099999999996</v>
      </c>
      <c r="K7">
        <v>4</v>
      </c>
    </row>
    <row r="8" spans="6:11" x14ac:dyDescent="0.25">
      <c r="F8" s="40"/>
      <c r="J8">
        <v>3.7008999999999999</v>
      </c>
      <c r="K8">
        <v>3</v>
      </c>
    </row>
    <row r="9" spans="6:11" x14ac:dyDescent="0.25">
      <c r="F9" s="40"/>
      <c r="J9">
        <v>6.0937799999999998</v>
      </c>
      <c r="K9">
        <v>4.5</v>
      </c>
    </row>
    <row r="10" spans="6:11" x14ac:dyDescent="0.25">
      <c r="F10" s="40"/>
      <c r="J10">
        <v>4.4661799999999996</v>
      </c>
      <c r="K10">
        <v>3.5</v>
      </c>
    </row>
    <row r="11" spans="6:11" x14ac:dyDescent="0.25">
      <c r="F11" s="40"/>
      <c r="J11">
        <v>2.3163299999999998</v>
      </c>
      <c r="K11">
        <v>2</v>
      </c>
    </row>
    <row r="12" spans="6:11" x14ac:dyDescent="0.25">
      <c r="F12" s="40"/>
      <c r="J12">
        <v>10.8621</v>
      </c>
      <c r="K12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InputDoc</vt:lpstr>
      <vt:lpstr>MassFractioning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Lukow</dc:creator>
  <cp:lastModifiedBy>Ryan Lukow</cp:lastModifiedBy>
  <dcterms:created xsi:type="dcterms:W3CDTF">2023-03-25T19:23:37Z</dcterms:created>
  <dcterms:modified xsi:type="dcterms:W3CDTF">2023-04-20T00:03:18Z</dcterms:modified>
</cp:coreProperties>
</file>