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ebsite_WIP\files\2021-03-01-How-many-exams\"/>
    </mc:Choice>
  </mc:AlternateContent>
  <xr:revisionPtr revIDLastSave="0" documentId="13_ncr:1_{2E554E0C-98DC-4526-AA1C-E09D27830C25}" xr6:coauthVersionLast="46" xr6:coauthVersionMax="46" xr10:uidLastSave="{00000000-0000-0000-0000-000000000000}"/>
  <bookViews>
    <workbookView xWindow="-120" yWindow="-120" windowWidth="29040" windowHeight="16440" activeTab="1" xr2:uid="{BEA5B22C-F7FA-4207-B6BD-A0766C0F9336}"/>
  </bookViews>
  <sheets>
    <sheet name="NPV of single exam" sheetId="1" r:id="rId1"/>
    <sheet name="NPV of passing all" sheetId="3" r:id="rId2"/>
    <sheet name="Interest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3" l="1"/>
  <c r="V9" i="3"/>
  <c r="V8" i="3"/>
  <c r="V7" i="3"/>
  <c r="V6" i="3"/>
  <c r="V5" i="3"/>
  <c r="V4" i="3"/>
  <c r="V3" i="3"/>
  <c r="I33" i="3"/>
  <c r="I32" i="3"/>
  <c r="I31" i="3"/>
  <c r="I30" i="3"/>
  <c r="I29" i="3"/>
  <c r="I28" i="3"/>
  <c r="I27" i="3"/>
  <c r="I26" i="3"/>
  <c r="I25" i="3"/>
  <c r="I23" i="3"/>
  <c r="I22" i="3"/>
  <c r="I21" i="3"/>
  <c r="I19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I4" i="3"/>
  <c r="B3" i="3"/>
  <c r="F24" i="3"/>
  <c r="I24" i="3" s="1"/>
  <c r="O14" i="3"/>
  <c r="P14" i="3" s="1"/>
  <c r="A4" i="3"/>
  <c r="A5" i="3" s="1"/>
  <c r="Q10" i="3"/>
  <c r="F3" i="3"/>
  <c r="I3" i="3" s="1"/>
  <c r="F12" i="3"/>
  <c r="I12" i="3" s="1"/>
  <c r="F20" i="3"/>
  <c r="I20" i="3" s="1"/>
  <c r="P15" i="3"/>
  <c r="P13" i="3"/>
  <c r="P12" i="3"/>
  <c r="P11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B86" i="3" s="1"/>
  <c r="P10" i="3"/>
  <c r="P9" i="3"/>
  <c r="P8" i="3"/>
  <c r="P7" i="3"/>
  <c r="P6" i="3"/>
  <c r="P5" i="3"/>
  <c r="P4" i="3"/>
  <c r="P3" i="3"/>
  <c r="C87" i="3" l="1"/>
  <c r="B9" i="3"/>
  <c r="B15" i="3"/>
  <c r="B21" i="3"/>
  <c r="B27" i="3"/>
  <c r="B33" i="3"/>
  <c r="B39" i="3"/>
  <c r="B45" i="3"/>
  <c r="B51" i="3"/>
  <c r="B57" i="3"/>
  <c r="B63" i="3"/>
  <c r="B69" i="3"/>
  <c r="B75" i="3"/>
  <c r="B81" i="3"/>
  <c r="B18" i="3"/>
  <c r="B24" i="3"/>
  <c r="B30" i="3"/>
  <c r="B36" i="3"/>
  <c r="B42" i="3"/>
  <c r="B48" i="3"/>
  <c r="B54" i="3"/>
  <c r="B60" i="3"/>
  <c r="B66" i="3"/>
  <c r="B72" i="3"/>
  <c r="B78" i="3"/>
  <c r="B84" i="3"/>
  <c r="B10" i="3"/>
  <c r="B22" i="3"/>
  <c r="B34" i="3"/>
  <c r="B52" i="3"/>
  <c r="B76" i="3"/>
  <c r="B11" i="3"/>
  <c r="B23" i="3"/>
  <c r="B41" i="3"/>
  <c r="B71" i="3"/>
  <c r="B12" i="3"/>
  <c r="B7" i="3"/>
  <c r="B13" i="3"/>
  <c r="B19" i="3"/>
  <c r="B25" i="3"/>
  <c r="B31" i="3"/>
  <c r="B37" i="3"/>
  <c r="B43" i="3"/>
  <c r="B49" i="3"/>
  <c r="B55" i="3"/>
  <c r="B61" i="3"/>
  <c r="B67" i="3"/>
  <c r="B73" i="3"/>
  <c r="B79" i="3"/>
  <c r="B85" i="3"/>
  <c r="B4" i="3"/>
  <c r="B16" i="3"/>
  <c r="B28" i="3"/>
  <c r="B40" i="3"/>
  <c r="B46" i="3"/>
  <c r="B58" i="3"/>
  <c r="B64" i="3"/>
  <c r="B70" i="3"/>
  <c r="B82" i="3"/>
  <c r="B5" i="3"/>
  <c r="B17" i="3"/>
  <c r="B29" i="3"/>
  <c r="B35" i="3"/>
  <c r="B47" i="3"/>
  <c r="B53" i="3"/>
  <c r="B59" i="3"/>
  <c r="B65" i="3"/>
  <c r="B77" i="3"/>
  <c r="B83" i="3"/>
  <c r="B6" i="3"/>
  <c r="B8" i="3"/>
  <c r="B14" i="3"/>
  <c r="B20" i="3"/>
  <c r="B26" i="3"/>
  <c r="B32" i="3"/>
  <c r="B38" i="3"/>
  <c r="B44" i="3"/>
  <c r="B50" i="3"/>
  <c r="B56" i="3"/>
  <c r="B62" i="3"/>
  <c r="B68" i="3"/>
  <c r="B74" i="3"/>
  <c r="B80" i="3"/>
  <c r="F34" i="3"/>
  <c r="A6" i="3"/>
  <c r="H34" i="3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F3" i="1"/>
  <c r="F4" i="1"/>
  <c r="F5" i="1"/>
  <c r="F6" i="1"/>
  <c r="F7" i="1"/>
  <c r="F8" i="1"/>
  <c r="F9" i="1"/>
  <c r="F10" i="1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3" i="1"/>
  <c r="H3" i="1" s="1"/>
  <c r="F35" i="3" l="1"/>
  <c r="I34" i="3"/>
  <c r="B87" i="3"/>
  <c r="C88" i="3"/>
  <c r="A7" i="3"/>
  <c r="H64" i="3"/>
  <c r="B4" i="2"/>
  <c r="B61" i="2"/>
  <c r="B40" i="2"/>
  <c r="B18" i="2"/>
  <c r="B59" i="2"/>
  <c r="B52" i="2"/>
  <c r="B44" i="2"/>
  <c r="B37" i="2"/>
  <c r="B30" i="2"/>
  <c r="B23" i="2"/>
  <c r="B16" i="2"/>
  <c r="B8" i="2"/>
  <c r="B54" i="2"/>
  <c r="B32" i="2"/>
  <c r="B25" i="2"/>
  <c r="B11" i="2"/>
  <c r="B60" i="2"/>
  <c r="B38" i="2"/>
  <c r="B24" i="2"/>
  <c r="B58" i="2"/>
  <c r="B36" i="2"/>
  <c r="B14" i="2"/>
  <c r="B56" i="2"/>
  <c r="B49" i="2"/>
  <c r="B42" i="2"/>
  <c r="B35" i="2"/>
  <c r="B28" i="2"/>
  <c r="B20" i="2"/>
  <c r="B13" i="2"/>
  <c r="B6" i="2"/>
  <c r="B53" i="2"/>
  <c r="B31" i="2"/>
  <c r="B17" i="2"/>
  <c r="B50" i="2"/>
  <c r="B43" i="2"/>
  <c r="B29" i="2"/>
  <c r="B22" i="2"/>
  <c r="B7" i="2"/>
  <c r="B62" i="2"/>
  <c r="B55" i="2"/>
  <c r="B48" i="2"/>
  <c r="B41" i="2"/>
  <c r="B34" i="2"/>
  <c r="B26" i="2"/>
  <c r="B19" i="2"/>
  <c r="B12" i="2"/>
  <c r="B5" i="2"/>
  <c r="B47" i="2"/>
  <c r="B46" i="2"/>
  <c r="B10" i="2"/>
  <c r="B3" i="2"/>
  <c r="B57" i="2"/>
  <c r="B51" i="2"/>
  <c r="B45" i="2"/>
  <c r="B39" i="2"/>
  <c r="B33" i="2"/>
  <c r="B27" i="2"/>
  <c r="B21" i="2"/>
  <c r="B15" i="2"/>
  <c r="B9" i="2"/>
  <c r="F36" i="3" l="1"/>
  <c r="I35" i="3"/>
  <c r="B88" i="3"/>
  <c r="C89" i="3"/>
  <c r="H65" i="3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A8" i="3"/>
  <c r="C6" i="2"/>
  <c r="C12" i="2"/>
  <c r="C18" i="2"/>
  <c r="C24" i="2"/>
  <c r="C30" i="2"/>
  <c r="C36" i="2"/>
  <c r="C42" i="2"/>
  <c r="C48" i="2"/>
  <c r="C54" i="2"/>
  <c r="C60" i="2"/>
  <c r="C26" i="2"/>
  <c r="C56" i="2"/>
  <c r="C9" i="2"/>
  <c r="C27" i="2"/>
  <c r="C39" i="2"/>
  <c r="C51" i="2"/>
  <c r="C3" i="2"/>
  <c r="C58" i="2"/>
  <c r="C7" i="2"/>
  <c r="C13" i="2"/>
  <c r="C19" i="2"/>
  <c r="C25" i="2"/>
  <c r="C31" i="2"/>
  <c r="C37" i="2"/>
  <c r="C43" i="2"/>
  <c r="C49" i="2"/>
  <c r="C55" i="2"/>
  <c r="C61" i="2"/>
  <c r="C14" i="2"/>
  <c r="C32" i="2"/>
  <c r="C38" i="2"/>
  <c r="C50" i="2"/>
  <c r="C62" i="2"/>
  <c r="C15" i="2"/>
  <c r="C21" i="2"/>
  <c r="C33" i="2"/>
  <c r="C45" i="2"/>
  <c r="C57" i="2"/>
  <c r="C10" i="2"/>
  <c r="C22" i="2"/>
  <c r="C34" i="2"/>
  <c r="C40" i="2"/>
  <c r="C52" i="2"/>
  <c r="C8" i="2"/>
  <c r="C5" i="2"/>
  <c r="C11" i="2"/>
  <c r="C17" i="2"/>
  <c r="C23" i="2"/>
  <c r="C29" i="2"/>
  <c r="C35" i="2"/>
  <c r="C41" i="2"/>
  <c r="C47" i="2"/>
  <c r="C53" i="2"/>
  <c r="C59" i="2"/>
  <c r="C20" i="2"/>
  <c r="C44" i="2"/>
  <c r="C4" i="2"/>
  <c r="C16" i="2"/>
  <c r="C28" i="2"/>
  <c r="C46" i="2"/>
  <c r="F37" i="3" l="1"/>
  <c r="I36" i="3"/>
  <c r="H76" i="3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B89" i="3"/>
  <c r="C90" i="3"/>
  <c r="A9" i="3"/>
  <c r="I9" i="1"/>
  <c r="J9" i="1" s="1"/>
  <c r="I10" i="1"/>
  <c r="J10" i="1" s="1"/>
  <c r="I7" i="1"/>
  <c r="J7" i="1" s="1"/>
  <c r="I6" i="1"/>
  <c r="J6" i="1" s="1"/>
  <c r="I8" i="1"/>
  <c r="J8" i="1" s="1"/>
  <c r="I5" i="1"/>
  <c r="J5" i="1" s="1"/>
  <c r="I4" i="1"/>
  <c r="J4" i="1" s="1"/>
  <c r="I3" i="1"/>
  <c r="J3" i="1" s="1"/>
  <c r="F38" i="3" l="1"/>
  <c r="I37" i="3"/>
  <c r="B90" i="3"/>
  <c r="C91" i="3"/>
  <c r="H88" i="3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A10" i="3"/>
  <c r="F39" i="3" l="1"/>
  <c r="I38" i="3"/>
  <c r="B91" i="3"/>
  <c r="C92" i="3"/>
  <c r="A11" i="3"/>
  <c r="I39" i="3" l="1"/>
  <c r="F40" i="3"/>
  <c r="B92" i="3"/>
  <c r="C93" i="3"/>
  <c r="A12" i="3"/>
  <c r="F41" i="3" l="1"/>
  <c r="I40" i="3"/>
  <c r="B93" i="3"/>
  <c r="C94" i="3"/>
  <c r="A13" i="3"/>
  <c r="F42" i="3" l="1"/>
  <c r="I41" i="3"/>
  <c r="B94" i="3"/>
  <c r="C95" i="3"/>
  <c r="A14" i="3"/>
  <c r="F43" i="3" l="1"/>
  <c r="I42" i="3"/>
  <c r="B95" i="3"/>
  <c r="C96" i="3"/>
  <c r="A15" i="3"/>
  <c r="F44" i="3" l="1"/>
  <c r="I43" i="3"/>
  <c r="B96" i="3"/>
  <c r="C97" i="3"/>
  <c r="A16" i="3"/>
  <c r="F45" i="3" l="1"/>
  <c r="I44" i="3"/>
  <c r="B97" i="3"/>
  <c r="C98" i="3"/>
  <c r="B98" i="3" s="1"/>
  <c r="A17" i="3"/>
  <c r="F46" i="3" l="1"/>
  <c r="I45" i="3"/>
  <c r="T4" i="3"/>
  <c r="T5" i="3"/>
  <c r="U6" i="3"/>
  <c r="T3" i="3"/>
  <c r="U7" i="3"/>
  <c r="U5" i="3"/>
  <c r="U3" i="3"/>
  <c r="U10" i="3"/>
  <c r="U4" i="3"/>
  <c r="U9" i="3"/>
  <c r="U8" i="3"/>
  <c r="A18" i="3"/>
  <c r="F47" i="3" l="1"/>
  <c r="I46" i="3"/>
  <c r="A19" i="3"/>
  <c r="F48" i="3" l="1"/>
  <c r="I47" i="3"/>
  <c r="A20" i="3"/>
  <c r="F49" i="3" l="1"/>
  <c r="I48" i="3"/>
  <c r="A21" i="3"/>
  <c r="F50" i="3" l="1"/>
  <c r="I49" i="3"/>
  <c r="T6" i="3"/>
  <c r="A22" i="3"/>
  <c r="F51" i="3" l="1"/>
  <c r="I50" i="3"/>
  <c r="A23" i="3"/>
  <c r="F52" i="3" l="1"/>
  <c r="I51" i="3"/>
  <c r="A24" i="3"/>
  <c r="F53" i="3" l="1"/>
  <c r="I52" i="3"/>
  <c r="A25" i="3"/>
  <c r="F54" i="3" l="1"/>
  <c r="I53" i="3"/>
  <c r="A26" i="3"/>
  <c r="F55" i="3" l="1"/>
  <c r="I54" i="3"/>
  <c r="A27" i="3"/>
  <c r="F56" i="3" l="1"/>
  <c r="I55" i="3"/>
  <c r="A28" i="3"/>
  <c r="F57" i="3" l="1"/>
  <c r="I56" i="3"/>
  <c r="A29" i="3"/>
  <c r="F58" i="3" l="1"/>
  <c r="I57" i="3"/>
  <c r="A30" i="3"/>
  <c r="F59" i="3" l="1"/>
  <c r="I58" i="3"/>
  <c r="A31" i="3"/>
  <c r="F60" i="3" l="1"/>
  <c r="I59" i="3"/>
  <c r="A32" i="3"/>
  <c r="F61" i="3" l="1"/>
  <c r="I60" i="3"/>
  <c r="A33" i="3"/>
  <c r="D32" i="3"/>
  <c r="F62" i="3" l="1"/>
  <c r="I61" i="3"/>
  <c r="A34" i="3"/>
  <c r="D4" i="3"/>
  <c r="D33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F63" i="3" l="1"/>
  <c r="I62" i="3"/>
  <c r="A35" i="3"/>
  <c r="D34" i="3"/>
  <c r="F64" i="3" l="1"/>
  <c r="I63" i="3"/>
  <c r="A36" i="3"/>
  <c r="D35" i="3"/>
  <c r="F65" i="3" l="1"/>
  <c r="I64" i="3"/>
  <c r="A37" i="3"/>
  <c r="D36" i="3"/>
  <c r="F66" i="3" l="1"/>
  <c r="I65" i="3"/>
  <c r="A38" i="3"/>
  <c r="D37" i="3"/>
  <c r="F67" i="3" l="1"/>
  <c r="I66" i="3"/>
  <c r="A39" i="3"/>
  <c r="D38" i="3"/>
  <c r="F68" i="3" l="1"/>
  <c r="I67" i="3"/>
  <c r="A40" i="3"/>
  <c r="D39" i="3"/>
  <c r="F69" i="3" l="1"/>
  <c r="I68" i="3"/>
  <c r="A41" i="3"/>
  <c r="D40" i="3"/>
  <c r="F70" i="3" l="1"/>
  <c r="I69" i="3"/>
  <c r="A42" i="3"/>
  <c r="D41" i="3"/>
  <c r="F71" i="3" l="1"/>
  <c r="I70" i="3"/>
  <c r="A43" i="3"/>
  <c r="D42" i="3"/>
  <c r="F72" i="3" l="1"/>
  <c r="I71" i="3"/>
  <c r="A44" i="3"/>
  <c r="D43" i="3"/>
  <c r="F73" i="3" l="1"/>
  <c r="I72" i="3"/>
  <c r="A45" i="3"/>
  <c r="D44" i="3"/>
  <c r="F74" i="3" l="1"/>
  <c r="I73" i="3"/>
  <c r="A46" i="3"/>
  <c r="D45" i="3"/>
  <c r="F75" i="3" l="1"/>
  <c r="I74" i="3"/>
  <c r="A47" i="3"/>
  <c r="D46" i="3"/>
  <c r="F76" i="3" l="1"/>
  <c r="I75" i="3"/>
  <c r="A48" i="3"/>
  <c r="D47" i="3"/>
  <c r="F77" i="3" l="1"/>
  <c r="I76" i="3"/>
  <c r="A49" i="3"/>
  <c r="D48" i="3"/>
  <c r="F78" i="3" l="1"/>
  <c r="I77" i="3"/>
  <c r="A50" i="3"/>
  <c r="D49" i="3"/>
  <c r="F79" i="3" l="1"/>
  <c r="I78" i="3"/>
  <c r="A51" i="3"/>
  <c r="D50" i="3"/>
  <c r="F80" i="3" l="1"/>
  <c r="I79" i="3"/>
  <c r="A52" i="3"/>
  <c r="D51" i="3"/>
  <c r="F81" i="3" l="1"/>
  <c r="I80" i="3"/>
  <c r="A53" i="3"/>
  <c r="D52" i="3"/>
  <c r="F82" i="3" l="1"/>
  <c r="I81" i="3"/>
  <c r="A54" i="3"/>
  <c r="D53" i="3"/>
  <c r="F83" i="3" l="1"/>
  <c r="I82" i="3"/>
  <c r="A55" i="3"/>
  <c r="D54" i="3"/>
  <c r="F84" i="3" l="1"/>
  <c r="I83" i="3"/>
  <c r="A56" i="3"/>
  <c r="D55" i="3"/>
  <c r="F85" i="3" l="1"/>
  <c r="I84" i="3"/>
  <c r="A57" i="3"/>
  <c r="D56" i="3"/>
  <c r="F86" i="3" l="1"/>
  <c r="I85" i="3"/>
  <c r="A58" i="3"/>
  <c r="D57" i="3"/>
  <c r="F87" i="3" l="1"/>
  <c r="I86" i="3"/>
  <c r="A59" i="3"/>
  <c r="D58" i="3"/>
  <c r="F88" i="3" l="1"/>
  <c r="I87" i="3"/>
  <c r="A60" i="3"/>
  <c r="D59" i="3"/>
  <c r="F89" i="3" l="1"/>
  <c r="I88" i="3"/>
  <c r="A61" i="3"/>
  <c r="D60" i="3"/>
  <c r="F90" i="3" l="1"/>
  <c r="I89" i="3"/>
  <c r="A62" i="3"/>
  <c r="D61" i="3"/>
  <c r="F91" i="3" l="1"/>
  <c r="I90" i="3"/>
  <c r="A63" i="3"/>
  <c r="D62" i="3"/>
  <c r="F92" i="3" l="1"/>
  <c r="I91" i="3"/>
  <c r="A64" i="3"/>
  <c r="D63" i="3"/>
  <c r="F93" i="3" l="1"/>
  <c r="I92" i="3"/>
  <c r="A65" i="3"/>
  <c r="D64" i="3"/>
  <c r="F94" i="3" l="1"/>
  <c r="I93" i="3"/>
  <c r="A66" i="3"/>
  <c r="D65" i="3"/>
  <c r="F95" i="3" l="1"/>
  <c r="I94" i="3"/>
  <c r="A67" i="3"/>
  <c r="D66" i="3"/>
  <c r="F96" i="3" l="1"/>
  <c r="I95" i="3"/>
  <c r="A68" i="3"/>
  <c r="D67" i="3"/>
  <c r="F97" i="3" l="1"/>
  <c r="I96" i="3"/>
  <c r="A69" i="3"/>
  <c r="D68" i="3"/>
  <c r="F98" i="3" l="1"/>
  <c r="I97" i="3"/>
  <c r="A70" i="3"/>
  <c r="D69" i="3"/>
  <c r="I98" i="3" l="1"/>
  <c r="T7" i="3"/>
  <c r="T8" i="3"/>
  <c r="T9" i="3"/>
  <c r="T10" i="3"/>
  <c r="A71" i="3"/>
  <c r="D70" i="3"/>
  <c r="A72" i="3" l="1"/>
  <c r="D71" i="3"/>
  <c r="A73" i="3" l="1"/>
  <c r="D72" i="3"/>
  <c r="A74" i="3" l="1"/>
  <c r="D73" i="3"/>
  <c r="A75" i="3" l="1"/>
  <c r="D74" i="3"/>
  <c r="A76" i="3" l="1"/>
  <c r="D75" i="3"/>
  <c r="A77" i="3" l="1"/>
  <c r="D76" i="3"/>
  <c r="A78" i="3" l="1"/>
  <c r="D77" i="3"/>
  <c r="A79" i="3" l="1"/>
  <c r="D78" i="3"/>
  <c r="A80" i="3" l="1"/>
  <c r="D79" i="3"/>
  <c r="A81" i="3" l="1"/>
  <c r="D80" i="3"/>
  <c r="A82" i="3" l="1"/>
  <c r="D81" i="3"/>
  <c r="A83" i="3" l="1"/>
  <c r="D82" i="3"/>
  <c r="A84" i="3" l="1"/>
  <c r="D83" i="3"/>
  <c r="A85" i="3" l="1"/>
  <c r="D84" i="3"/>
  <c r="D85" i="3" l="1"/>
  <c r="L4" i="3" s="1"/>
  <c r="A86" i="3"/>
  <c r="D86" i="3" l="1"/>
  <c r="A87" i="3"/>
  <c r="L3" i="3"/>
  <c r="L5" i="3" s="1"/>
  <c r="D87" i="3" l="1"/>
  <c r="A88" i="3"/>
  <c r="D88" i="3" l="1"/>
  <c r="A89" i="3"/>
  <c r="D89" i="3" l="1"/>
  <c r="A90" i="3"/>
  <c r="D90" i="3" l="1"/>
  <c r="A91" i="3"/>
  <c r="D91" i="3" l="1"/>
  <c r="A92" i="3"/>
  <c r="D92" i="3" l="1"/>
  <c r="A93" i="3"/>
  <c r="D93" i="3" l="1"/>
  <c r="A94" i="3"/>
  <c r="D94" i="3" l="1"/>
  <c r="A95" i="3"/>
  <c r="D95" i="3" l="1"/>
  <c r="A96" i="3"/>
  <c r="D96" i="3" l="1"/>
  <c r="A97" i="3"/>
  <c r="D97" i="3" l="1"/>
  <c r="A98" i="3"/>
  <c r="D98" i="3" s="1"/>
  <c r="L7" i="3" s="1"/>
</calcChain>
</file>

<file path=xl/sharedStrings.xml><?xml version="1.0" encoding="utf-8"?>
<sst xmlns="http://schemas.openxmlformats.org/spreadsheetml/2006/main" count="102" uniqueCount="66">
  <si>
    <t>Exam</t>
  </si>
  <si>
    <t>P</t>
  </si>
  <si>
    <t>FM</t>
  </si>
  <si>
    <t>IFM</t>
  </si>
  <si>
    <t>LTAM</t>
  </si>
  <si>
    <t>STAM</t>
  </si>
  <si>
    <t>SRM</t>
  </si>
  <si>
    <t>PA</t>
  </si>
  <si>
    <t>Fee USD</t>
  </si>
  <si>
    <t>FAP</t>
  </si>
  <si>
    <t>Interest rate</t>
  </si>
  <si>
    <t>Payback Period (Months)</t>
  </si>
  <si>
    <t>Years until Gradation</t>
  </si>
  <si>
    <t>Value of taking 1 siting ahead</t>
  </si>
  <si>
    <t>NPV</t>
  </si>
  <si>
    <t>Profitability Index</t>
  </si>
  <si>
    <t xml:space="preserve">USD Salary Increase </t>
  </si>
  <si>
    <t>Annual</t>
  </si>
  <si>
    <t>Monthly</t>
  </si>
  <si>
    <t>Offer frequency (Month)</t>
  </si>
  <si>
    <t>t</t>
  </si>
  <si>
    <t>v_t</t>
  </si>
  <si>
    <t>a(n)</t>
  </si>
  <si>
    <t>Months til result release</t>
  </si>
  <si>
    <t>Effective pass rate</t>
  </si>
  <si>
    <t>Parameters</t>
  </si>
  <si>
    <t>Input Cells</t>
  </si>
  <si>
    <t>date</t>
  </si>
  <si>
    <t>FSA Exam 1</t>
  </si>
  <si>
    <t>FSA Exam 2</t>
  </si>
  <si>
    <t>FSA Exam 3</t>
  </si>
  <si>
    <t>DMAC</t>
  </si>
  <si>
    <t>Option 1: Pass Exam</t>
  </si>
  <si>
    <t>Option 2: Wait until grad</t>
  </si>
  <si>
    <t>Description</t>
  </si>
  <si>
    <t>Cash Flow</t>
  </si>
  <si>
    <t>Graduate</t>
  </si>
  <si>
    <t>Pass Exam PA</t>
  </si>
  <si>
    <t>Pass FAP
Graduate</t>
  </si>
  <si>
    <t>Pass Exam STAM</t>
  </si>
  <si>
    <t>Pass LTAM</t>
  </si>
  <si>
    <t>Pass SRM</t>
  </si>
  <si>
    <t>Started FAP</t>
  </si>
  <si>
    <t>Started FAP FA</t>
  </si>
  <si>
    <t>Take FSA Exam 1</t>
  </si>
  <si>
    <t>FSA Exam 1 Result</t>
  </si>
  <si>
    <t>Take FSA Exam 2</t>
  </si>
  <si>
    <t>FSA Exam 2 Result</t>
  </si>
  <si>
    <t>Take FSA Exam 3</t>
  </si>
  <si>
    <t>FSA Exam 3 Result</t>
  </si>
  <si>
    <t>Pass FSA module</t>
  </si>
  <si>
    <t>Pass DMAC</t>
  </si>
  <si>
    <t>Take Exam PA</t>
  </si>
  <si>
    <t>Take Exam STAM</t>
  </si>
  <si>
    <t>Take Exam SRM</t>
  </si>
  <si>
    <t>Take Exam LTAM</t>
  </si>
  <si>
    <t>Pass FAP</t>
  </si>
  <si>
    <t>Exam SRM Result</t>
  </si>
  <si>
    <t>Maginal / Difference</t>
  </si>
  <si>
    <t>FSA Module x3</t>
  </si>
  <si>
    <t>year</t>
  </si>
  <si>
    <t>Year</t>
  </si>
  <si>
    <t>Cash flow</t>
  </si>
  <si>
    <t>Difference in cash flow</t>
  </si>
  <si>
    <t>check</t>
  </si>
  <si>
    <t>Marginal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</si>
</sst>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00_);_(* \(#,##0.00000\);_(* &quot;-&quot;??_);_(@_)"/>
    <numFmt numFmtId="167" formatCode="_(* #,##0.000000_);_(* \(#,##0.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1" applyNumberFormat="1" applyFont="1" applyAlignment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2" xfId="1" applyNumberFormat="1" applyFont="1" applyBorder="1"/>
    <xf numFmtId="9" fontId="0" fillId="0" borderId="6" xfId="0" applyNumberFormat="1" applyBorder="1"/>
    <xf numFmtId="0" fontId="0" fillId="0" borderId="2" xfId="0" applyBorder="1"/>
    <xf numFmtId="167" fontId="0" fillId="0" borderId="1" xfId="1" applyNumberFormat="1" applyFont="1" applyBorder="1" applyAlignment="1">
      <alignment horizontal="center"/>
    </xf>
    <xf numFmtId="167" fontId="0" fillId="0" borderId="0" xfId="1" applyNumberFormat="1" applyFont="1" applyBorder="1"/>
    <xf numFmtId="167" fontId="0" fillId="0" borderId="0" xfId="1" applyNumberFormat="1" applyFont="1"/>
    <xf numFmtId="164" fontId="0" fillId="3" borderId="0" xfId="1" applyNumberFormat="1" applyFont="1" applyFill="1"/>
    <xf numFmtId="164" fontId="0" fillId="3" borderId="0" xfId="1" applyNumberFormat="1" applyFont="1" applyFill="1" applyBorder="1"/>
    <xf numFmtId="164" fontId="0" fillId="3" borderId="2" xfId="1" applyNumberFormat="1" applyFont="1" applyFill="1" applyBorder="1"/>
    <xf numFmtId="9" fontId="0" fillId="3" borderId="2" xfId="2" applyFont="1" applyFill="1" applyBorder="1"/>
    <xf numFmtId="164" fontId="0" fillId="0" borderId="2" xfId="1" applyNumberFormat="1" applyFont="1" applyBorder="1"/>
    <xf numFmtId="43" fontId="0" fillId="0" borderId="2" xfId="1" applyNumberFormat="1" applyFont="1" applyBorder="1"/>
    <xf numFmtId="9" fontId="0" fillId="0" borderId="0" xfId="2" applyFont="1" applyBorder="1"/>
    <xf numFmtId="0" fontId="0" fillId="3" borderId="6" xfId="0" applyFill="1" applyBorder="1"/>
    <xf numFmtId="9" fontId="0" fillId="3" borderId="2" xfId="2" applyFont="1" applyFill="1" applyBorder="1" applyAlignment="1">
      <alignment wrapText="1"/>
    </xf>
    <xf numFmtId="0" fontId="2" fillId="3" borderId="0" xfId="0" applyFont="1" applyFill="1"/>
    <xf numFmtId="0" fontId="2" fillId="0" borderId="0" xfId="0" applyFont="1"/>
    <xf numFmtId="164" fontId="2" fillId="0" borderId="3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center" vertical="center" wrapText="1"/>
    </xf>
    <xf numFmtId="164" fontId="2" fillId="0" borderId="8" xfId="1" applyNumberFormat="1" applyFont="1" applyBorder="1" applyAlignment="1">
      <alignment horizontal="center" vertical="center" wrapText="1"/>
    </xf>
    <xf numFmtId="0" fontId="0" fillId="0" borderId="1" xfId="0" applyFill="1" applyBorder="1"/>
    <xf numFmtId="164" fontId="0" fillId="3" borderId="3" xfId="1" applyNumberFormat="1" applyFont="1" applyFill="1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6" fontId="0" fillId="0" borderId="3" xfId="1" applyNumberFormat="1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wrapText="1"/>
    </xf>
    <xf numFmtId="164" fontId="0" fillId="3" borderId="1" xfId="1" applyNumberFormat="1" applyFont="1" applyFill="1" applyBorder="1"/>
    <xf numFmtId="164" fontId="0" fillId="2" borderId="0" xfId="1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0" borderId="3" xfId="1" applyNumberFormat="1" applyFont="1" applyBorder="1"/>
    <xf numFmtId="164" fontId="2" fillId="4" borderId="2" xfId="1" applyNumberFormat="1" applyFont="1" applyFill="1" applyBorder="1"/>
    <xf numFmtId="164" fontId="0" fillId="3" borderId="6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0" fillId="0" borderId="2" xfId="0" applyBorder="1" applyAlignment="1">
      <alignment wrapText="1"/>
    </xf>
    <xf numFmtId="1" fontId="0" fillId="0" borderId="2" xfId="1" applyNumberFormat="1" applyFont="1" applyBorder="1"/>
    <xf numFmtId="1" fontId="0" fillId="0" borderId="0" xfId="1" applyNumberFormat="1" applyFont="1" applyBorder="1"/>
    <xf numFmtId="1" fontId="0" fillId="0" borderId="6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Net</a:t>
            </a:r>
            <a:r>
              <a:rPr lang="en-US" sz="1600" baseline="0"/>
              <a:t> present value (NPV) for taking SOA Exam before graduation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5369957907735"/>
          <c:y val="0.16245370370370371"/>
          <c:w val="0.85449070739125077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'NPV of single exam'!$I$2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'NPV of single exam'!$A$3:$A$10</c:f>
              <c:strCache>
                <c:ptCount val="8"/>
                <c:pt idx="0">
                  <c:v>P</c:v>
                </c:pt>
                <c:pt idx="1">
                  <c:v>FM</c:v>
                </c:pt>
                <c:pt idx="2">
                  <c:v>IFM</c:v>
                </c:pt>
                <c:pt idx="3">
                  <c:v>LTAM</c:v>
                </c:pt>
                <c:pt idx="4">
                  <c:v>STAM</c:v>
                </c:pt>
                <c:pt idx="5">
                  <c:v>SRM</c:v>
                </c:pt>
                <c:pt idx="6">
                  <c:v>PA</c:v>
                </c:pt>
                <c:pt idx="7">
                  <c:v>FAP</c:v>
                </c:pt>
              </c:strCache>
            </c:strRef>
          </c:cat>
          <c:val>
            <c:numRef>
              <c:f>'NPV of single exam'!$I$3:$I$10</c:f>
              <c:numCache>
                <c:formatCode>_(* #,##0_);_(* \(#,##0\);_(* "-"??_);_(@_)</c:formatCode>
                <c:ptCount val="8"/>
                <c:pt idx="0">
                  <c:v>209.03822938723778</c:v>
                </c:pt>
                <c:pt idx="1">
                  <c:v>254.94205232596153</c:v>
                </c:pt>
                <c:pt idx="2">
                  <c:v>475.17827586673673</c:v>
                </c:pt>
                <c:pt idx="3">
                  <c:v>839.35262193928793</c:v>
                </c:pt>
                <c:pt idx="4">
                  <c:v>594.5622719390401</c:v>
                </c:pt>
                <c:pt idx="5">
                  <c:v>732.45247615488165</c:v>
                </c:pt>
                <c:pt idx="6">
                  <c:v>-284.66672753238822</c:v>
                </c:pt>
                <c:pt idx="7">
                  <c:v>622.31605320815515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44A-9C3F-39BC2B98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2848144"/>
        <c:axId val="2108860176"/>
      </c:barChart>
      <c:catAx>
        <c:axId val="15828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alpha val="3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60176"/>
        <c:crosses val="autoZero"/>
        <c:auto val="1"/>
        <c:lblAlgn val="ctr"/>
        <c:lblOffset val="100"/>
        <c:noMultiLvlLbl val="0"/>
      </c:catAx>
      <c:valAx>
        <c:axId val="2108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Yearly Cash Flow (Gradating in July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'NPV of passing all'!$T$2</c:f>
              <c:strCache>
                <c:ptCount val="1"/>
                <c:pt idx="0">
                  <c:v>Option 1: Pass Exam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'NPV of passing all'!$S$3:$S$10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'NPV of passing all'!$T$3:$T$10</c:f>
              <c:numCache>
                <c:formatCode>0</c:formatCode>
                <c:ptCount val="8"/>
                <c:pt idx="0">
                  <c:v>-625</c:v>
                </c:pt>
                <c:pt idx="1">
                  <c:v>-2450</c:v>
                </c:pt>
                <c:pt idx="2">
                  <c:v>10258.333333333332</c:v>
                </c:pt>
                <c:pt idx="3">
                  <c:v>34999.999999999993</c:v>
                </c:pt>
                <c:pt idx="4">
                  <c:v>41666.66666666665</c:v>
                </c:pt>
                <c:pt idx="5">
                  <c:v>43499.999999999993</c:v>
                </c:pt>
                <c:pt idx="6">
                  <c:v>43499.999999999993</c:v>
                </c:pt>
                <c:pt idx="7">
                  <c:v>43499.999999999993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5-47CC-AB07-E2AE414BBB75}"/>
            </c:ext>
          </c:extLst>
        </c:ser>
        <c:ser>
          <c:idx val="1"/>
          <c:order val="1"/>
          <c:tx>
            <c:strRef>
              <c:f>'NPV of passing all'!$U$2</c:f>
              <c:strCache>
                <c:ptCount val="1"/>
                <c:pt idx="0">
                  <c:v>Option 2: Wait until grad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'NPV of passing all'!$S$3:$S$10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'NPV of passing all'!$U$3:$U$10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4250</c:v>
                </c:pt>
                <c:pt idx="3">
                  <c:v>16208.333333333332</c:v>
                </c:pt>
                <c:pt idx="4">
                  <c:v>26250.000000000004</c:v>
                </c:pt>
                <c:pt idx="5">
                  <c:v>34999.999999999993</c:v>
                </c:pt>
                <c:pt idx="6">
                  <c:v>41666.66666666665</c:v>
                </c:pt>
                <c:pt idx="7">
                  <c:v>43499.999999999993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5-47CC-AB07-E2AE414B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027600"/>
        <c:axId val="1334028016"/>
      </c:barChart>
      <c:catAx>
        <c:axId val="13340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28016"/>
        <c:crosses val="autoZero"/>
        <c:auto val="1"/>
        <c:lblAlgn val="ctr"/>
        <c:lblOffset val="100"/>
        <c:noMultiLvlLbl val="0"/>
      </c:catAx>
      <c:valAx>
        <c:axId val="1334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Cash</a:t>
                </a:r>
                <a:r>
                  <a:rPr lang="en-US" sz="1400" baseline="0"/>
                  <a:t> Flow (USD)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Marginal</a:t>
            </a:r>
            <a:r>
              <a:rPr lang="en-US" sz="1800" baseline="0"/>
              <a:t> </a:t>
            </a:r>
            <a:r>
              <a:rPr lang="en-US" sz="1800"/>
              <a:t>Cash Flow (Gradating in July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'NPV of passing all'!$V$2</c:f>
              <c:strCache>
                <c:ptCount val="1"/>
                <c:pt idx="0">
                  <c:v>Marginal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'NPV of passing all'!$S$3:$S$10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'NPV of passing all'!$V$3:$V$10</c:f>
              <c:numCache>
                <c:formatCode>0</c:formatCode>
                <c:ptCount val="8"/>
                <c:pt idx="0">
                  <c:v>-625</c:v>
                </c:pt>
                <c:pt idx="1">
                  <c:v>-2450</c:v>
                </c:pt>
                <c:pt idx="2">
                  <c:v>6008.3333333333321</c:v>
                </c:pt>
                <c:pt idx="3">
                  <c:v>18791.666666666661</c:v>
                </c:pt>
                <c:pt idx="4">
                  <c:v>15416.666666666664</c:v>
                </c:pt>
                <c:pt idx="5">
                  <c:v>8499.9999999999982</c:v>
                </c:pt>
                <c:pt idx="6">
                  <c:v>1833.3333333333348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B81-A67F-36A00ED4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027600"/>
        <c:axId val="1334028016"/>
      </c:barChart>
      <c:catAx>
        <c:axId val="13340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28016"/>
        <c:crosses val="autoZero"/>
        <c:auto val="1"/>
        <c:lblAlgn val="ctr"/>
        <c:lblOffset val="100"/>
        <c:noMultiLvlLbl val="0"/>
      </c:catAx>
      <c:valAx>
        <c:axId val="1334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Cash</a:t>
                </a:r>
                <a:r>
                  <a:rPr lang="en-US" sz="1400" baseline="0"/>
                  <a:t> Flow (USD)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14</xdr:row>
      <xdr:rowOff>133350</xdr:rowOff>
    </xdr:from>
    <xdr:to>
      <xdr:col>9</xdr:col>
      <xdr:colOff>933449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5760E-0C93-4168-8CBB-325658B6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411816</xdr:colOff>
      <xdr:row>12</xdr:row>
      <xdr:rowOff>64434</xdr:rowOff>
    </xdr:from>
    <xdr:to>
      <xdr:col>26</xdr:col>
      <xdr:colOff>174811</xdr:colOff>
      <xdr:row>33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9CC1-9777-445B-9FD5-CD5D973A9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384922</xdr:colOff>
      <xdr:row>34</xdr:row>
      <xdr:rowOff>185458</xdr:rowOff>
    </xdr:from>
    <xdr:to>
      <xdr:col>26</xdr:col>
      <xdr:colOff>146797</xdr:colOff>
      <xdr:row>57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EACB-C037-4B09-AF99-974FFB05C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B4F9-1501-441B-A8BF-42495B11E387}">
  <dimension ref="A1:L19"/>
  <sheetViews>
    <sheetView workbookViewId="0">
      <selection activeCell="C38" sqref="C38"/>
    </sheetView>
  </sheetViews>
  <sheetFormatPr defaultRowHeight="15" x14ac:dyDescent="0.25"/>
  <cols>
    <col min="1" max="1" width="19.7109375" bestFit="1" customWidth="1"/>
    <col min="2" max="3" width="16.140625" customWidth="1"/>
    <col min="4" max="4" width="12.28515625" customWidth="1"/>
    <col min="5" max="7" width="15.85546875" customWidth="1"/>
    <col min="8" max="8" width="15.7109375" customWidth="1"/>
    <col min="9" max="9" width="10.85546875" customWidth="1"/>
    <col min="10" max="10" width="19.7109375" customWidth="1"/>
    <col min="12" max="12" width="12.42578125" customWidth="1"/>
  </cols>
  <sheetData>
    <row r="1" spans="1:12" x14ac:dyDescent="0.25">
      <c r="A1" s="43" t="s">
        <v>0</v>
      </c>
      <c r="B1" s="35" t="s">
        <v>16</v>
      </c>
      <c r="C1" s="36"/>
      <c r="D1" s="39" t="s">
        <v>8</v>
      </c>
      <c r="E1" s="41" t="s">
        <v>19</v>
      </c>
      <c r="F1" s="45" t="s">
        <v>23</v>
      </c>
      <c r="G1" s="41" t="s">
        <v>24</v>
      </c>
      <c r="H1" s="37" t="s">
        <v>11</v>
      </c>
      <c r="I1" s="35" t="s">
        <v>13</v>
      </c>
      <c r="J1" s="36"/>
    </row>
    <row r="2" spans="1:12" s="5" customFormat="1" x14ac:dyDescent="0.25">
      <c r="A2" s="44"/>
      <c r="B2" s="27" t="s">
        <v>17</v>
      </c>
      <c r="C2" s="28" t="s">
        <v>18</v>
      </c>
      <c r="D2" s="40"/>
      <c r="E2" s="42"/>
      <c r="F2" s="46"/>
      <c r="G2" s="42"/>
      <c r="H2" s="38"/>
      <c r="I2" s="29" t="s">
        <v>14</v>
      </c>
      <c r="J2" s="30" t="s">
        <v>15</v>
      </c>
    </row>
    <row r="3" spans="1:12" x14ac:dyDescent="0.25">
      <c r="A3" t="s">
        <v>1</v>
      </c>
      <c r="B3" s="18">
        <v>3000</v>
      </c>
      <c r="C3" s="3">
        <f>B3/12</f>
        <v>250</v>
      </c>
      <c r="D3" s="16">
        <v>250</v>
      </c>
      <c r="E3" s="18">
        <v>2</v>
      </c>
      <c r="F3" s="1">
        <f>E3+2</f>
        <v>4</v>
      </c>
      <c r="G3" s="19">
        <v>0.49</v>
      </c>
      <c r="H3" s="21">
        <f t="shared" ref="H3:H10" si="0">D3/C3</f>
        <v>1</v>
      </c>
      <c r="I3" s="20">
        <f>-D3 + C3 * G3 * (VLOOKUP($B$14 + F3/12, Interest!$A:$C, 3) - VLOOKUP($B$14, Interest!$A:$C, 3))</f>
        <v>209.03822938723778</v>
      </c>
      <c r="J3" s="22">
        <f t="shared" ref="J3:J10" si="1">I3/D3</f>
        <v>0.83615291754895116</v>
      </c>
    </row>
    <row r="4" spans="1:12" x14ac:dyDescent="0.25">
      <c r="A4" t="s">
        <v>2</v>
      </c>
      <c r="B4" s="18">
        <v>3000</v>
      </c>
      <c r="C4" s="3">
        <f t="shared" ref="C4:C10" si="2">B4/12</f>
        <v>250</v>
      </c>
      <c r="D4" s="16">
        <v>250</v>
      </c>
      <c r="E4" s="18">
        <v>2</v>
      </c>
      <c r="F4" s="1">
        <f t="shared" ref="F4:F10" si="3">E4+2</f>
        <v>4</v>
      </c>
      <c r="G4" s="19">
        <v>0.53900000000000003</v>
      </c>
      <c r="H4" s="21">
        <f t="shared" si="0"/>
        <v>1</v>
      </c>
      <c r="I4" s="20">
        <f>-D4 + C4 * G4 * (VLOOKUP($B$14 + F4/12, Interest!$A:$C, 3) - VLOOKUP($B$14, Interest!$A:$C, 3))</f>
        <v>254.94205232596153</v>
      </c>
      <c r="J4" s="22">
        <f t="shared" si="1"/>
        <v>1.019768209303846</v>
      </c>
      <c r="L4" s="26"/>
    </row>
    <row r="5" spans="1:12" x14ac:dyDescent="0.25">
      <c r="A5" t="s">
        <v>3</v>
      </c>
      <c r="B5" s="18">
        <v>3000</v>
      </c>
      <c r="C5" s="3">
        <f t="shared" si="2"/>
        <v>250</v>
      </c>
      <c r="D5" s="16">
        <v>300</v>
      </c>
      <c r="E5" s="18">
        <v>4</v>
      </c>
      <c r="F5" s="1">
        <f t="shared" si="3"/>
        <v>6</v>
      </c>
      <c r="G5" s="19">
        <v>0.55300000000000005</v>
      </c>
      <c r="H5" s="21">
        <f t="shared" si="0"/>
        <v>1.2</v>
      </c>
      <c r="I5" s="20">
        <f>-D5 + C5 * G5 * (VLOOKUP($B$14 + F5/12, Interest!$A:$C, 3) - VLOOKUP($B$14, Interest!$A:$C, 3))</f>
        <v>475.17827586673673</v>
      </c>
      <c r="J5" s="22">
        <f t="shared" si="1"/>
        <v>1.5839275862224558</v>
      </c>
    </row>
    <row r="6" spans="1:12" x14ac:dyDescent="0.25">
      <c r="A6" s="2" t="s">
        <v>4</v>
      </c>
      <c r="B6" s="18">
        <v>4000</v>
      </c>
      <c r="C6" s="3">
        <f t="shared" si="2"/>
        <v>333.33333333333331</v>
      </c>
      <c r="D6" s="17">
        <v>365</v>
      </c>
      <c r="E6" s="18">
        <v>6</v>
      </c>
      <c r="F6" s="1">
        <f t="shared" si="3"/>
        <v>8</v>
      </c>
      <c r="G6" s="19">
        <v>0.55300000000000005</v>
      </c>
      <c r="H6" s="21">
        <f t="shared" si="0"/>
        <v>1.095</v>
      </c>
      <c r="I6" s="20">
        <f>-D6 + C6 * G6 * (VLOOKUP($B$14 + F6/12, Interest!$A:$C, 3) - VLOOKUP($B$14, Interest!$A:$C, 3))</f>
        <v>839.35262193928793</v>
      </c>
      <c r="J6" s="22">
        <f t="shared" si="1"/>
        <v>2.2995962244911996</v>
      </c>
    </row>
    <row r="7" spans="1:12" x14ac:dyDescent="0.25">
      <c r="A7" s="2" t="s">
        <v>5</v>
      </c>
      <c r="B7" s="18">
        <v>3500</v>
      </c>
      <c r="C7" s="3">
        <f t="shared" si="2"/>
        <v>291.66666666666669</v>
      </c>
      <c r="D7" s="17">
        <v>300</v>
      </c>
      <c r="E7" s="18">
        <v>4</v>
      </c>
      <c r="F7" s="1">
        <f t="shared" si="3"/>
        <v>6</v>
      </c>
      <c r="G7" s="19">
        <v>0.54700000000000004</v>
      </c>
      <c r="H7" s="21">
        <f t="shared" si="0"/>
        <v>1.0285714285714285</v>
      </c>
      <c r="I7" s="20">
        <f>-D7 + C7 * G7 * (VLOOKUP($B$14 + F7/12, Interest!$A:$C, 3) - VLOOKUP($B$14, Interest!$A:$C, 3))</f>
        <v>594.5622719390401</v>
      </c>
      <c r="J7" s="22">
        <f t="shared" si="1"/>
        <v>1.9818742397968003</v>
      </c>
    </row>
    <row r="8" spans="1:12" x14ac:dyDescent="0.25">
      <c r="A8" s="2" t="s">
        <v>6</v>
      </c>
      <c r="B8" s="18">
        <v>3000</v>
      </c>
      <c r="C8" s="3">
        <f t="shared" si="2"/>
        <v>250</v>
      </c>
      <c r="D8" s="17">
        <v>260</v>
      </c>
      <c r="E8" s="18">
        <v>4</v>
      </c>
      <c r="F8" s="1">
        <f t="shared" si="3"/>
        <v>6</v>
      </c>
      <c r="G8" s="19">
        <v>0.70799999999999996</v>
      </c>
      <c r="H8" s="21">
        <f t="shared" si="0"/>
        <v>1.04</v>
      </c>
      <c r="I8" s="20">
        <f>-D8 + C8 * G8 * (VLOOKUP($B$14 + F8/12, Interest!$A:$C, 3) - VLOOKUP($B$14, Interest!$A:$C, 3))</f>
        <v>732.45247615488165</v>
      </c>
      <c r="J8" s="22">
        <f t="shared" si="1"/>
        <v>2.8171249082880063</v>
      </c>
    </row>
    <row r="9" spans="1:12" x14ac:dyDescent="0.25">
      <c r="A9" s="2" t="s">
        <v>7</v>
      </c>
      <c r="B9" s="18">
        <v>3000</v>
      </c>
      <c r="C9" s="3">
        <f t="shared" si="2"/>
        <v>250</v>
      </c>
      <c r="D9" s="17">
        <v>1250</v>
      </c>
      <c r="E9" s="18">
        <v>6</v>
      </c>
      <c r="F9" s="1">
        <f t="shared" si="3"/>
        <v>8</v>
      </c>
      <c r="G9" s="19">
        <v>0.59099999999999997</v>
      </c>
      <c r="H9" s="21">
        <f t="shared" si="0"/>
        <v>5</v>
      </c>
      <c r="I9" s="20">
        <f>-D9 + C9 * G9 * (VLOOKUP($B$14 + F9/12, Interest!$A:$C, 3) - VLOOKUP($B$14, Interest!$A:$C, 3))</f>
        <v>-284.66672753238822</v>
      </c>
      <c r="J9" s="22">
        <f t="shared" si="1"/>
        <v>-0.22773338202591059</v>
      </c>
    </row>
    <row r="10" spans="1:12" x14ac:dyDescent="0.25">
      <c r="A10" s="4" t="s">
        <v>9</v>
      </c>
      <c r="B10" s="18">
        <v>5000</v>
      </c>
      <c r="C10" s="3">
        <f t="shared" si="2"/>
        <v>416.66666666666669</v>
      </c>
      <c r="D10" s="17">
        <v>2100</v>
      </c>
      <c r="E10" s="18">
        <v>6</v>
      </c>
      <c r="F10" s="1">
        <f t="shared" si="3"/>
        <v>8</v>
      </c>
      <c r="G10" s="19">
        <v>1</v>
      </c>
      <c r="H10" s="21">
        <f t="shared" si="0"/>
        <v>5.04</v>
      </c>
      <c r="I10" s="20">
        <f>-D10 + C10 * G10 * (VLOOKUP($B$14 + F10/12, Interest!$A:$C, 3) - VLOOKUP($B$14, Interest!$A:$C, 3))</f>
        <v>622.31605320815515</v>
      </c>
      <c r="J10" s="22">
        <f t="shared" si="1"/>
        <v>0.29634097771816914</v>
      </c>
    </row>
    <row r="11" spans="1:12" x14ac:dyDescent="0.25">
      <c r="A11" s="2"/>
      <c r="B11" s="20"/>
      <c r="C11" s="3"/>
      <c r="D11" s="3"/>
      <c r="E11" s="12"/>
      <c r="G11" s="12"/>
      <c r="H11" s="12"/>
      <c r="I11" s="12"/>
      <c r="J11" s="2"/>
    </row>
    <row r="13" spans="1:12" x14ac:dyDescent="0.25">
      <c r="A13" s="33" t="s">
        <v>25</v>
      </c>
      <c r="B13" s="34"/>
    </row>
    <row r="14" spans="1:12" x14ac:dyDescent="0.25">
      <c r="A14" t="s">
        <v>12</v>
      </c>
      <c r="B14" s="23">
        <v>2</v>
      </c>
    </row>
    <row r="15" spans="1:12" x14ac:dyDescent="0.25">
      <c r="A15" s="6" t="s">
        <v>10</v>
      </c>
      <c r="B15" s="24">
        <v>0.03</v>
      </c>
    </row>
    <row r="16" spans="1:12" x14ac:dyDescent="0.25">
      <c r="B16" s="12"/>
    </row>
    <row r="19" spans="1:1" x14ac:dyDescent="0.25">
      <c r="A19" s="25" t="s">
        <v>26</v>
      </c>
    </row>
  </sheetData>
  <mergeCells count="9">
    <mergeCell ref="A13:B13"/>
    <mergeCell ref="I1:J1"/>
    <mergeCell ref="B1:C1"/>
    <mergeCell ref="H1:H2"/>
    <mergeCell ref="D1:D2"/>
    <mergeCell ref="E1:E2"/>
    <mergeCell ref="A1:A2"/>
    <mergeCell ref="G1:G2"/>
    <mergeCell ref="F1:F2"/>
  </mergeCells>
  <pageMargins left="0.7" right="0.7" top="0.75" bottom="0.75" header="0.3" footer="0.3"/>
  <drawing r:id="rId1"/>
  <webPublishItems count="1">
    <webPublishItem id="1956" divId="NPV_1956" sourceType="range" sourceRef="A1:J10" destinationFile="D:\Git\website_WIP\files\2021-03-01-How-many-exams\NPV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9431-09BE-42F7-882A-5E348C6537D6}">
  <dimension ref="A1:V106"/>
  <sheetViews>
    <sheetView tabSelected="1" topLeftCell="N13" zoomScaleNormal="100" workbookViewId="0">
      <selection activeCell="AK21" sqref="AK21"/>
    </sheetView>
  </sheetViews>
  <sheetFormatPr defaultRowHeight="15" x14ac:dyDescent="0.25"/>
  <cols>
    <col min="2" max="2" width="8.28515625" style="68" customWidth="1"/>
    <col min="3" max="3" width="12.28515625" customWidth="1"/>
    <col min="4" max="4" width="9.140625" style="12"/>
    <col min="5" max="5" width="17" style="12" bestFit="1" customWidth="1"/>
    <col min="6" max="6" width="12" style="1" customWidth="1"/>
    <col min="7" max="7" width="18.7109375" style="12" customWidth="1"/>
    <col min="8" max="8" width="11.85546875" style="1" customWidth="1"/>
    <col min="9" max="9" width="13" style="12" customWidth="1"/>
    <col min="11" max="11" width="23" bestFit="1" customWidth="1"/>
    <col min="12" max="12" width="13.140625" customWidth="1"/>
    <col min="14" max="14" width="14.140625" bestFit="1" customWidth="1"/>
    <col min="15" max="15" width="9.5703125" bestFit="1" customWidth="1"/>
    <col min="20" max="20" width="20.140625" customWidth="1"/>
    <col min="21" max="21" width="24" customWidth="1"/>
    <col min="22" max="22" width="18.28515625" bestFit="1" customWidth="1"/>
  </cols>
  <sheetData>
    <row r="1" spans="1:22" ht="15" customHeight="1" x14ac:dyDescent="0.25">
      <c r="A1" s="70" t="s">
        <v>20</v>
      </c>
      <c r="B1" s="71" t="s">
        <v>60</v>
      </c>
      <c r="C1" s="72" t="s">
        <v>27</v>
      </c>
      <c r="D1" s="73" t="s">
        <v>21</v>
      </c>
      <c r="E1" s="56" t="s">
        <v>32</v>
      </c>
      <c r="F1" s="57"/>
      <c r="G1" s="56" t="s">
        <v>33</v>
      </c>
      <c r="H1" s="57"/>
      <c r="I1" s="80" t="s">
        <v>63</v>
      </c>
      <c r="N1" s="43" t="s">
        <v>0</v>
      </c>
      <c r="O1" s="35" t="s">
        <v>16</v>
      </c>
      <c r="P1" s="36"/>
      <c r="Q1" s="39" t="s">
        <v>8</v>
      </c>
      <c r="T1" s="78" t="s">
        <v>62</v>
      </c>
      <c r="U1" s="79"/>
      <c r="V1" s="84"/>
    </row>
    <row r="2" spans="1:22" x14ac:dyDescent="0.25">
      <c r="A2" s="74"/>
      <c r="B2" s="75"/>
      <c r="C2" s="76"/>
      <c r="D2" s="77"/>
      <c r="E2" s="9" t="s">
        <v>34</v>
      </c>
      <c r="F2" s="66" t="s">
        <v>35</v>
      </c>
      <c r="G2" s="9" t="s">
        <v>34</v>
      </c>
      <c r="H2" s="66" t="s">
        <v>35</v>
      </c>
      <c r="I2" s="81"/>
      <c r="K2" s="52"/>
      <c r="L2" s="9" t="s">
        <v>14</v>
      </c>
      <c r="N2" s="44"/>
      <c r="O2" s="32" t="s">
        <v>17</v>
      </c>
      <c r="P2" s="31" t="s">
        <v>18</v>
      </c>
      <c r="Q2" s="40"/>
      <c r="S2" s="8" t="s">
        <v>61</v>
      </c>
      <c r="T2" s="55" t="s">
        <v>32</v>
      </c>
      <c r="U2" s="52" t="s">
        <v>33</v>
      </c>
      <c r="V2" s="58" t="s">
        <v>65</v>
      </c>
    </row>
    <row r="3" spans="1:22" x14ac:dyDescent="0.25">
      <c r="A3" s="61">
        <v>0</v>
      </c>
      <c r="B3" s="68">
        <f>YEAR(C3)</f>
        <v>2019</v>
      </c>
      <c r="C3" s="51">
        <v>43496</v>
      </c>
      <c r="D3" s="10">
        <f>VLOOKUP(A3,Interest!$A:$B,2) / VLOOKUP($A$33,Interest!$A:$B,2)</f>
        <v>1.0766959061406336</v>
      </c>
      <c r="E3" s="12" t="s">
        <v>41</v>
      </c>
      <c r="F3" s="1">
        <f>-Q8</f>
        <v>-260</v>
      </c>
      <c r="H3" s="1">
        <v>0</v>
      </c>
      <c r="I3" s="20">
        <f>F3-H3</f>
        <v>-260</v>
      </c>
      <c r="K3" t="s">
        <v>32</v>
      </c>
      <c r="L3" s="20">
        <f>SUMPRODUCT(D3:D85,F3:F85)</f>
        <v>157728.55568174183</v>
      </c>
      <c r="N3" t="s">
        <v>1</v>
      </c>
      <c r="O3" s="18">
        <v>3000</v>
      </c>
      <c r="P3" s="3">
        <f>O3/12</f>
        <v>250</v>
      </c>
      <c r="Q3" s="16">
        <v>250</v>
      </c>
      <c r="S3" s="50">
        <v>2019</v>
      </c>
      <c r="T3" s="85">
        <f>SUMIFS(F:F, $B:$B,S3)</f>
        <v>-625</v>
      </c>
      <c r="U3" s="86">
        <f>SUMIFS(H:H, $B:$B,S3)</f>
        <v>0</v>
      </c>
      <c r="V3" s="87">
        <f>SUMIFS(I:I, $B:$B,S3)</f>
        <v>-625</v>
      </c>
    </row>
    <row r="4" spans="1:22" x14ac:dyDescent="0.25">
      <c r="A4" s="61">
        <f>A3+1/12</f>
        <v>8.3333333333333329E-2</v>
      </c>
      <c r="B4" s="68">
        <f t="shared" ref="B4:B67" si="0">YEAR(C4)</f>
        <v>2019</v>
      </c>
      <c r="C4" s="51">
        <f>EOMONTH(C3,1)</f>
        <v>43524</v>
      </c>
      <c r="D4" s="10">
        <f>VLOOKUP(A4,Interest!$A:$B,2) / VLOOKUP($A$33,Interest!$A:$B,2)</f>
        <v>1.0740470164499301</v>
      </c>
      <c r="F4" s="1">
        <v>0</v>
      </c>
      <c r="H4" s="1">
        <v>0</v>
      </c>
      <c r="I4" s="20">
        <f t="shared" ref="I4:I67" si="1">F4-H4</f>
        <v>0</v>
      </c>
      <c r="K4" s="52" t="s">
        <v>33</v>
      </c>
      <c r="L4" s="63">
        <f>SUMPRODUCT(D3:D85,H3:H85)</f>
        <v>112548.95701571422</v>
      </c>
      <c r="N4" t="s">
        <v>2</v>
      </c>
      <c r="O4" s="18">
        <v>3000</v>
      </c>
      <c r="P4" s="3">
        <f t="shared" ref="P4:P15" si="2">O4/12</f>
        <v>250</v>
      </c>
      <c r="Q4" s="16">
        <v>250</v>
      </c>
      <c r="S4" s="50">
        <v>2020</v>
      </c>
      <c r="T4" s="85">
        <f>SUMIFS(F:F, $B:$B,S4)</f>
        <v>-2450</v>
      </c>
      <c r="U4" s="67">
        <f>SUMIFS(H:H, $B:$B,S4)</f>
        <v>0</v>
      </c>
      <c r="V4" s="85">
        <f t="shared" ref="V4:V10" si="3">SUMIFS(I:I, $B:$B,S4)</f>
        <v>-2450</v>
      </c>
    </row>
    <row r="5" spans="1:22" x14ac:dyDescent="0.25">
      <c r="A5" s="61">
        <f t="shared" ref="A5:A68" si="4">A4+1/12</f>
        <v>0.16666666666666666</v>
      </c>
      <c r="B5" s="68">
        <f t="shared" si="0"/>
        <v>2019</v>
      </c>
      <c r="C5" s="51">
        <f t="shared" ref="C5:C68" si="5">EOMONTH(C4,1)</f>
        <v>43555</v>
      </c>
      <c r="D5" s="10">
        <f>VLOOKUP(A5,Interest!$A:$B,2) / VLOOKUP($A$33,Interest!$A:$B,2)</f>
        <v>1.0714046435636038</v>
      </c>
      <c r="F5" s="1">
        <v>0</v>
      </c>
      <c r="H5" s="1">
        <v>0</v>
      </c>
      <c r="I5" s="20">
        <f t="shared" si="1"/>
        <v>0</v>
      </c>
      <c r="K5" s="26" t="s">
        <v>58</v>
      </c>
      <c r="L5" s="64">
        <f>L3-L4</f>
        <v>45179.59866602761</v>
      </c>
      <c r="N5" t="s">
        <v>3</v>
      </c>
      <c r="O5" s="18">
        <v>3000</v>
      </c>
      <c r="P5" s="3">
        <f t="shared" si="2"/>
        <v>250</v>
      </c>
      <c r="Q5" s="16">
        <v>300</v>
      </c>
      <c r="S5" s="50">
        <v>2021</v>
      </c>
      <c r="T5" s="85">
        <f>SUMIFS(F:F, $B:$B,S5)</f>
        <v>10258.333333333332</v>
      </c>
      <c r="U5" s="67">
        <f>SUMIFS(H:H, $B:$B,S5)</f>
        <v>4250</v>
      </c>
      <c r="V5" s="85">
        <f t="shared" si="3"/>
        <v>6008.3333333333321</v>
      </c>
    </row>
    <row r="6" spans="1:22" x14ac:dyDescent="0.25">
      <c r="A6" s="61">
        <f t="shared" si="4"/>
        <v>0.25</v>
      </c>
      <c r="B6" s="68">
        <f t="shared" si="0"/>
        <v>2019</v>
      </c>
      <c r="C6" s="51">
        <f t="shared" si="5"/>
        <v>43585</v>
      </c>
      <c r="D6" s="10">
        <f>VLOOKUP(A6,Interest!$A:$B,2) / VLOOKUP($A$33,Interest!$A:$B,2)</f>
        <v>1.0687687714489971</v>
      </c>
      <c r="F6" s="1">
        <v>0</v>
      </c>
      <c r="H6" s="1">
        <v>0</v>
      </c>
      <c r="I6" s="20">
        <f t="shared" si="1"/>
        <v>0</v>
      </c>
      <c r="N6" s="2" t="s">
        <v>4</v>
      </c>
      <c r="O6" s="18">
        <v>4000</v>
      </c>
      <c r="P6" s="3">
        <f t="shared" si="2"/>
        <v>333.33333333333331</v>
      </c>
      <c r="Q6" s="17">
        <v>365</v>
      </c>
      <c r="S6" s="50">
        <v>2022</v>
      </c>
      <c r="T6" s="85">
        <f>SUMIFS(F:F, $B:$B,S6)</f>
        <v>34999.999999999993</v>
      </c>
      <c r="U6" s="67">
        <f>SUMIFS(H:H, $B:$B,S6)</f>
        <v>16208.333333333332</v>
      </c>
      <c r="V6" s="85">
        <f t="shared" si="3"/>
        <v>18791.666666666661</v>
      </c>
    </row>
    <row r="7" spans="1:22" x14ac:dyDescent="0.25">
      <c r="A7" s="61">
        <f t="shared" si="4"/>
        <v>0.33333333333333331</v>
      </c>
      <c r="B7" s="68">
        <f t="shared" si="0"/>
        <v>2019</v>
      </c>
      <c r="C7" s="51">
        <f t="shared" si="5"/>
        <v>43616</v>
      </c>
      <c r="D7" s="10">
        <f>VLOOKUP(A7,Interest!$A:$B,2) / VLOOKUP($A$33,Interest!$A:$B,2)</f>
        <v>1.066139384112897</v>
      </c>
      <c r="F7" s="1">
        <v>0</v>
      </c>
      <c r="H7" s="1">
        <v>0</v>
      </c>
      <c r="I7" s="20">
        <f t="shared" si="1"/>
        <v>0</v>
      </c>
      <c r="K7" s="82" t="s">
        <v>64</v>
      </c>
      <c r="L7" s="83">
        <f>SUMPRODUCT(D:D,I:I) - L5</f>
        <v>0</v>
      </c>
      <c r="N7" s="2" t="s">
        <v>5</v>
      </c>
      <c r="O7" s="18">
        <v>3500</v>
      </c>
      <c r="P7" s="3">
        <f t="shared" si="2"/>
        <v>291.66666666666669</v>
      </c>
      <c r="Q7" s="17">
        <v>300</v>
      </c>
      <c r="S7" s="50">
        <v>2023</v>
      </c>
      <c r="T7" s="85">
        <f>SUMIFS(F:F, $B:$B,S7)</f>
        <v>41666.66666666665</v>
      </c>
      <c r="U7" s="67">
        <f>SUMIFS(H:H, $B:$B,S7)</f>
        <v>26250.000000000004</v>
      </c>
      <c r="V7" s="85">
        <f t="shared" si="3"/>
        <v>15416.666666666664</v>
      </c>
    </row>
    <row r="8" spans="1:22" x14ac:dyDescent="0.25">
      <c r="A8" s="61">
        <f t="shared" si="4"/>
        <v>0.41666666666666663</v>
      </c>
      <c r="B8" s="68">
        <f t="shared" si="0"/>
        <v>2019</v>
      </c>
      <c r="C8" s="51">
        <f t="shared" si="5"/>
        <v>43646</v>
      </c>
      <c r="D8" s="10">
        <f>VLOOKUP(A8,Interest!$A:$B,2) / VLOOKUP($A$33,Interest!$A:$B,2)</f>
        <v>1.0635164656014371</v>
      </c>
      <c r="F8" s="1">
        <v>0</v>
      </c>
      <c r="H8" s="1">
        <v>0</v>
      </c>
      <c r="I8" s="20">
        <f t="shared" si="1"/>
        <v>0</v>
      </c>
      <c r="N8" s="2" t="s">
        <v>6</v>
      </c>
      <c r="O8" s="18">
        <v>3000</v>
      </c>
      <c r="P8" s="3">
        <f t="shared" si="2"/>
        <v>250</v>
      </c>
      <c r="Q8" s="17">
        <v>260</v>
      </c>
      <c r="S8" s="50">
        <v>2024</v>
      </c>
      <c r="T8" s="85">
        <f>SUMIFS(F:F, $B:$B,S8)</f>
        <v>43499.999999999993</v>
      </c>
      <c r="U8" s="67">
        <f>SUMIFS(H:H, $B:$B,S8)</f>
        <v>34999.999999999993</v>
      </c>
      <c r="V8" s="85">
        <f t="shared" si="3"/>
        <v>8499.9999999999982</v>
      </c>
    </row>
    <row r="9" spans="1:22" x14ac:dyDescent="0.25">
      <c r="A9" s="61">
        <f t="shared" si="4"/>
        <v>0.49999999999999994</v>
      </c>
      <c r="B9" s="68">
        <f t="shared" si="0"/>
        <v>2019</v>
      </c>
      <c r="C9" s="51">
        <f t="shared" si="5"/>
        <v>43677</v>
      </c>
      <c r="D9" s="10">
        <f>VLOOKUP(A9,Interest!$A:$B,2) / VLOOKUP($A$33,Interest!$A:$B,2)</f>
        <v>1.0609</v>
      </c>
      <c r="F9" s="1">
        <v>0</v>
      </c>
      <c r="H9" s="1">
        <v>0</v>
      </c>
      <c r="I9" s="20">
        <f t="shared" si="1"/>
        <v>0</v>
      </c>
      <c r="N9" s="2" t="s">
        <v>7</v>
      </c>
      <c r="O9" s="18">
        <v>3000</v>
      </c>
      <c r="P9" s="3">
        <f t="shared" si="2"/>
        <v>250</v>
      </c>
      <c r="Q9" s="17">
        <v>1250</v>
      </c>
      <c r="S9" s="50">
        <v>2025</v>
      </c>
      <c r="T9" s="85">
        <f>SUMIFS(F:F, $B:$B,S9)</f>
        <v>43499.999999999993</v>
      </c>
      <c r="U9" s="67">
        <f>SUMIFS(H:H, $B:$B,S9)</f>
        <v>41666.66666666665</v>
      </c>
      <c r="V9" s="85">
        <f t="shared" si="3"/>
        <v>1833.3333333333348</v>
      </c>
    </row>
    <row r="10" spans="1:22" x14ac:dyDescent="0.25">
      <c r="A10" s="61">
        <f t="shared" si="4"/>
        <v>0.58333333333333326</v>
      </c>
      <c r="B10" s="68">
        <f t="shared" si="0"/>
        <v>2019</v>
      </c>
      <c r="C10" s="51">
        <f t="shared" si="5"/>
        <v>43708</v>
      </c>
      <c r="D10" s="10">
        <f>VLOOKUP(A10,Interest!$A:$B,2) / VLOOKUP($A$33,Interest!$A:$B,2)</f>
        <v>1.0582899714331226</v>
      </c>
      <c r="F10" s="1">
        <v>0</v>
      </c>
      <c r="H10" s="1">
        <v>0</v>
      </c>
      <c r="I10" s="20">
        <f t="shared" si="1"/>
        <v>0</v>
      </c>
      <c r="N10" s="47" t="s">
        <v>9</v>
      </c>
      <c r="O10" s="48">
        <v>5000</v>
      </c>
      <c r="P10" s="49">
        <f t="shared" si="2"/>
        <v>416.66666666666669</v>
      </c>
      <c r="Q10" s="59">
        <f>900 + 1200</f>
        <v>2100</v>
      </c>
      <c r="S10" s="50">
        <v>2026</v>
      </c>
      <c r="T10" s="85">
        <f>SUMIFS(F:F, $B:$B,S10)</f>
        <v>43499.999999999993</v>
      </c>
      <c r="U10" s="67">
        <f>SUMIFS(H:H, $B:$B,S10)</f>
        <v>43499.999999999993</v>
      </c>
      <c r="V10" s="85">
        <f t="shared" si="3"/>
        <v>0</v>
      </c>
    </row>
    <row r="11" spans="1:22" x14ac:dyDescent="0.25">
      <c r="A11" s="61">
        <f t="shared" si="4"/>
        <v>0.66666666666666663</v>
      </c>
      <c r="B11" s="68">
        <f t="shared" si="0"/>
        <v>2019</v>
      </c>
      <c r="C11" s="51">
        <f t="shared" si="5"/>
        <v>43738</v>
      </c>
      <c r="D11" s="10">
        <f>VLOOKUP(A11,Interest!$A:$B,2) / VLOOKUP($A$33,Interest!$A:$B,2)</f>
        <v>1.0556863640643974</v>
      </c>
      <c r="F11" s="1">
        <v>0</v>
      </c>
      <c r="H11" s="1">
        <v>0</v>
      </c>
      <c r="I11" s="20">
        <f t="shared" si="1"/>
        <v>0</v>
      </c>
      <c r="N11" s="4" t="s">
        <v>28</v>
      </c>
      <c r="O11" s="65">
        <v>5000</v>
      </c>
      <c r="P11" s="1">
        <f t="shared" si="2"/>
        <v>416.66666666666669</v>
      </c>
    </row>
    <row r="12" spans="1:22" x14ac:dyDescent="0.25">
      <c r="A12" s="61">
        <f t="shared" si="4"/>
        <v>0.75</v>
      </c>
      <c r="B12" s="68">
        <f t="shared" si="0"/>
        <v>2019</v>
      </c>
      <c r="C12" s="51">
        <f t="shared" si="5"/>
        <v>43769</v>
      </c>
      <c r="D12" s="10">
        <f>VLOOKUP(A12,Interest!$A:$B,2) / VLOOKUP($A$33,Interest!$A:$B,2)</f>
        <v>1.0530891620963785</v>
      </c>
      <c r="E12" s="12" t="s">
        <v>40</v>
      </c>
      <c r="F12" s="1">
        <f>-Q6</f>
        <v>-365</v>
      </c>
      <c r="H12" s="1">
        <v>0</v>
      </c>
      <c r="I12" s="20">
        <f t="shared" si="1"/>
        <v>-365</v>
      </c>
      <c r="N12" s="4" t="s">
        <v>29</v>
      </c>
      <c r="O12" s="18">
        <v>5000</v>
      </c>
      <c r="P12" s="1">
        <f t="shared" si="2"/>
        <v>416.66666666666669</v>
      </c>
    </row>
    <row r="13" spans="1:22" x14ac:dyDescent="0.25">
      <c r="A13" s="61">
        <f t="shared" si="4"/>
        <v>0.83333333333333337</v>
      </c>
      <c r="B13" s="68">
        <f t="shared" si="0"/>
        <v>2019</v>
      </c>
      <c r="C13" s="51">
        <f t="shared" si="5"/>
        <v>43799</v>
      </c>
      <c r="D13" s="10">
        <f>VLOOKUP(A13,Interest!$A:$B,2) / VLOOKUP($A$33,Interest!$A:$B,2)</f>
        <v>1.0504983497704847</v>
      </c>
      <c r="F13" s="1">
        <v>0</v>
      </c>
      <c r="H13" s="1">
        <v>0</v>
      </c>
      <c r="I13" s="20">
        <f t="shared" si="1"/>
        <v>0</v>
      </c>
      <c r="N13" s="4" t="s">
        <v>30</v>
      </c>
      <c r="O13" s="18">
        <v>2000</v>
      </c>
      <c r="P13" s="1">
        <f t="shared" si="2"/>
        <v>166.66666666666666</v>
      </c>
    </row>
    <row r="14" spans="1:22" x14ac:dyDescent="0.25">
      <c r="A14" s="61">
        <f t="shared" si="4"/>
        <v>0.91666666666666674</v>
      </c>
      <c r="B14" s="68">
        <f t="shared" si="0"/>
        <v>2019</v>
      </c>
      <c r="C14" s="51">
        <f t="shared" si="5"/>
        <v>43830</v>
      </c>
      <c r="D14" s="10">
        <f>VLOOKUP(A14,Interest!$A:$B,2) / VLOOKUP($A$33,Interest!$A:$B,2)</f>
        <v>1.047913911366904</v>
      </c>
      <c r="F14" s="1">
        <v>0</v>
      </c>
      <c r="H14" s="1">
        <v>0</v>
      </c>
      <c r="I14" s="20">
        <f t="shared" si="1"/>
        <v>0</v>
      </c>
      <c r="N14" s="4" t="s">
        <v>59</v>
      </c>
      <c r="O14" s="18">
        <f>1000 * 3</f>
        <v>3000</v>
      </c>
      <c r="P14" s="1">
        <f t="shared" si="2"/>
        <v>250</v>
      </c>
    </row>
    <row r="15" spans="1:22" x14ac:dyDescent="0.25">
      <c r="A15" s="61">
        <f t="shared" si="4"/>
        <v>1</v>
      </c>
      <c r="B15" s="68">
        <f t="shared" si="0"/>
        <v>2020</v>
      </c>
      <c r="C15" s="51">
        <f t="shared" si="5"/>
        <v>43861</v>
      </c>
      <c r="D15" s="10">
        <f>VLOOKUP(A15,Interest!$A:$B,2) / VLOOKUP($A$33,Interest!$A:$B,2)</f>
        <v>1.0453358312044987</v>
      </c>
      <c r="F15" s="1">
        <v>0</v>
      </c>
      <c r="H15" s="1">
        <v>0</v>
      </c>
      <c r="I15" s="20">
        <f t="shared" si="1"/>
        <v>0</v>
      </c>
      <c r="N15" s="4" t="s">
        <v>31</v>
      </c>
      <c r="O15" s="18">
        <v>1000</v>
      </c>
      <c r="P15" s="1">
        <f t="shared" si="2"/>
        <v>83.333333333333329</v>
      </c>
    </row>
    <row r="16" spans="1:22" x14ac:dyDescent="0.25">
      <c r="A16" s="61">
        <f t="shared" si="4"/>
        <v>1.0833333333333333</v>
      </c>
      <c r="B16" s="68">
        <f t="shared" si="0"/>
        <v>2020</v>
      </c>
      <c r="C16" s="51">
        <f t="shared" si="5"/>
        <v>43890</v>
      </c>
      <c r="D16" s="10">
        <f>VLOOKUP(A16,Interest!$A:$B,2) / VLOOKUP($A$33,Interest!$A:$B,2)</f>
        <v>1.042764093640709</v>
      </c>
      <c r="F16" s="1">
        <v>0</v>
      </c>
      <c r="H16" s="1">
        <v>0</v>
      </c>
      <c r="I16" s="20">
        <f t="shared" si="1"/>
        <v>0</v>
      </c>
    </row>
    <row r="17" spans="1:14" x14ac:dyDescent="0.25">
      <c r="A17" s="61">
        <f t="shared" si="4"/>
        <v>1.1666666666666665</v>
      </c>
      <c r="B17" s="68">
        <f t="shared" si="0"/>
        <v>2020</v>
      </c>
      <c r="C17" s="51">
        <f t="shared" si="5"/>
        <v>43921</v>
      </c>
      <c r="D17" s="10">
        <f>VLOOKUP(A17,Interest!$A:$B,2) / VLOOKUP($A$33,Interest!$A:$B,2)</f>
        <v>1.0401986830714598</v>
      </c>
      <c r="F17" s="1">
        <v>0</v>
      </c>
      <c r="H17" s="1">
        <v>0</v>
      </c>
      <c r="I17" s="20">
        <f t="shared" si="1"/>
        <v>0</v>
      </c>
    </row>
    <row r="18" spans="1:14" x14ac:dyDescent="0.25">
      <c r="A18" s="61">
        <f t="shared" si="4"/>
        <v>1.2499999999999998</v>
      </c>
      <c r="B18" s="68">
        <f t="shared" si="0"/>
        <v>2020</v>
      </c>
      <c r="C18" s="51">
        <f t="shared" si="5"/>
        <v>43951</v>
      </c>
      <c r="D18" s="10">
        <f>VLOOKUP(A18,Interest!$A:$B,2) / VLOOKUP($A$33,Interest!$A:$B,2)</f>
        <v>1.0376395839310648</v>
      </c>
      <c r="F18" s="1">
        <v>0</v>
      </c>
      <c r="H18" s="1">
        <v>0</v>
      </c>
      <c r="I18" s="20">
        <f t="shared" si="1"/>
        <v>0</v>
      </c>
      <c r="N18" s="25" t="s">
        <v>26</v>
      </c>
    </row>
    <row r="19" spans="1:14" x14ac:dyDescent="0.25">
      <c r="A19" s="61">
        <f t="shared" si="4"/>
        <v>1.333333333333333</v>
      </c>
      <c r="B19" s="68">
        <f t="shared" si="0"/>
        <v>2020</v>
      </c>
      <c r="C19" s="51">
        <f t="shared" si="5"/>
        <v>43982</v>
      </c>
      <c r="D19" s="10">
        <f>VLOOKUP(A19,Interest!$A:$B,2) / VLOOKUP($A$33,Interest!$A:$B,2)</f>
        <v>1.0350867806921329</v>
      </c>
      <c r="F19" s="1">
        <v>0</v>
      </c>
      <c r="H19" s="1">
        <v>0</v>
      </c>
      <c r="I19" s="20">
        <f t="shared" si="1"/>
        <v>0</v>
      </c>
    </row>
    <row r="20" spans="1:14" x14ac:dyDescent="0.25">
      <c r="A20" s="61">
        <f t="shared" si="4"/>
        <v>1.4166666666666663</v>
      </c>
      <c r="B20" s="68">
        <f t="shared" si="0"/>
        <v>2020</v>
      </c>
      <c r="C20" s="51">
        <f t="shared" si="5"/>
        <v>44012</v>
      </c>
      <c r="D20" s="10">
        <f>VLOOKUP(A20,Interest!$A:$B,2) / VLOOKUP($A$33,Interest!$A:$B,2)</f>
        <v>1.0325402578654728</v>
      </c>
      <c r="E20" s="12" t="s">
        <v>37</v>
      </c>
      <c r="F20" s="1">
        <f>-Q9</f>
        <v>-1250</v>
      </c>
      <c r="H20" s="1">
        <v>0</v>
      </c>
      <c r="I20" s="20">
        <f t="shared" si="1"/>
        <v>-1250</v>
      </c>
    </row>
    <row r="21" spans="1:14" x14ac:dyDescent="0.25">
      <c r="A21" s="61">
        <f t="shared" si="4"/>
        <v>1.4999999999999996</v>
      </c>
      <c r="B21" s="68">
        <f t="shared" si="0"/>
        <v>2020</v>
      </c>
      <c r="C21" s="51">
        <f t="shared" si="5"/>
        <v>44043</v>
      </c>
      <c r="D21" s="10">
        <f>VLOOKUP(A21,Interest!$A:$B,2) / VLOOKUP($A$33,Interest!$A:$B,2)</f>
        <v>1.03</v>
      </c>
      <c r="E21" s="12" t="s">
        <v>42</v>
      </c>
      <c r="F21" s="1">
        <v>-900</v>
      </c>
      <c r="H21" s="1">
        <v>0</v>
      </c>
      <c r="I21" s="20">
        <f t="shared" si="1"/>
        <v>-900</v>
      </c>
    </row>
    <row r="22" spans="1:14" x14ac:dyDescent="0.25">
      <c r="A22" s="61">
        <f t="shared" si="4"/>
        <v>1.5833333333333328</v>
      </c>
      <c r="B22" s="68">
        <f t="shared" si="0"/>
        <v>2020</v>
      </c>
      <c r="C22" s="51">
        <f t="shared" si="5"/>
        <v>44074</v>
      </c>
      <c r="D22" s="10">
        <f>VLOOKUP(A22,Interest!$A:$B,2) / VLOOKUP($A$33,Interest!$A:$B,2)</f>
        <v>1.0274659916826432</v>
      </c>
      <c r="F22" s="1">
        <v>0</v>
      </c>
      <c r="H22" s="1">
        <v>0</v>
      </c>
      <c r="I22" s="20">
        <f t="shared" si="1"/>
        <v>0</v>
      </c>
    </row>
    <row r="23" spans="1:14" x14ac:dyDescent="0.25">
      <c r="A23" s="61">
        <f t="shared" si="4"/>
        <v>1.6666666666666661</v>
      </c>
      <c r="B23" s="68">
        <f t="shared" si="0"/>
        <v>2020</v>
      </c>
      <c r="C23" s="51">
        <f t="shared" si="5"/>
        <v>44104</v>
      </c>
      <c r="D23" s="10">
        <f>VLOOKUP(A23,Interest!$A:$B,2) / VLOOKUP($A$33,Interest!$A:$B,2)</f>
        <v>1.0249382175382498</v>
      </c>
      <c r="F23" s="1">
        <v>0</v>
      </c>
      <c r="H23" s="1">
        <v>0</v>
      </c>
      <c r="I23" s="20">
        <f t="shared" si="1"/>
        <v>0</v>
      </c>
    </row>
    <row r="24" spans="1:14" x14ac:dyDescent="0.25">
      <c r="A24" s="61">
        <f t="shared" si="4"/>
        <v>1.7499999999999993</v>
      </c>
      <c r="B24" s="68">
        <f t="shared" si="0"/>
        <v>2020</v>
      </c>
      <c r="C24" s="51">
        <f t="shared" si="5"/>
        <v>44135</v>
      </c>
      <c r="D24" s="10">
        <f>VLOOKUP(A24,Interest!$A:$B,2) / VLOOKUP($A$33,Interest!$A:$B,2)</f>
        <v>1.0224166622294939</v>
      </c>
      <c r="E24" s="12" t="s">
        <v>39</v>
      </c>
      <c r="F24" s="1">
        <f>-Q7</f>
        <v>-300</v>
      </c>
      <c r="H24" s="1">
        <v>0</v>
      </c>
      <c r="I24" s="20">
        <f t="shared" si="1"/>
        <v>-300</v>
      </c>
    </row>
    <row r="25" spans="1:14" x14ac:dyDescent="0.25">
      <c r="A25" s="61">
        <f t="shared" si="4"/>
        <v>1.8333333333333326</v>
      </c>
      <c r="B25" s="68">
        <f t="shared" si="0"/>
        <v>2020</v>
      </c>
      <c r="C25" s="51">
        <f t="shared" si="5"/>
        <v>44165</v>
      </c>
      <c r="D25" s="10">
        <f>VLOOKUP(A25,Interest!$A:$B,2) / VLOOKUP($A$33,Interest!$A:$B,2)</f>
        <v>1.0199013104567813</v>
      </c>
      <c r="F25" s="1">
        <v>0</v>
      </c>
      <c r="H25" s="1">
        <v>0</v>
      </c>
      <c r="I25" s="20">
        <f t="shared" si="1"/>
        <v>0</v>
      </c>
    </row>
    <row r="26" spans="1:14" x14ac:dyDescent="0.25">
      <c r="A26" s="61">
        <f t="shared" si="4"/>
        <v>1.9166666666666659</v>
      </c>
      <c r="B26" s="68">
        <f t="shared" si="0"/>
        <v>2020</v>
      </c>
      <c r="C26" s="51">
        <f t="shared" si="5"/>
        <v>44196</v>
      </c>
      <c r="D26" s="10">
        <f>VLOOKUP(A26,Interest!$A:$B,2) / VLOOKUP($A$33,Interest!$A:$B,2)</f>
        <v>1.0173921469581593</v>
      </c>
      <c r="F26" s="1">
        <v>0</v>
      </c>
      <c r="H26" s="1">
        <v>0</v>
      </c>
      <c r="I26" s="20">
        <f t="shared" si="1"/>
        <v>0</v>
      </c>
    </row>
    <row r="27" spans="1:14" x14ac:dyDescent="0.25">
      <c r="A27" s="61">
        <f t="shared" si="4"/>
        <v>1.9999999999999991</v>
      </c>
      <c r="B27" s="68">
        <f t="shared" si="0"/>
        <v>2021</v>
      </c>
      <c r="C27" s="51">
        <f t="shared" si="5"/>
        <v>44227</v>
      </c>
      <c r="D27" s="10">
        <f>VLOOKUP(A27,Interest!$A:$B,2) / VLOOKUP($A$33,Interest!$A:$B,2)</f>
        <v>1.014889156509222</v>
      </c>
      <c r="F27" s="1">
        <v>0</v>
      </c>
      <c r="H27" s="1">
        <v>0</v>
      </c>
      <c r="I27" s="20">
        <f t="shared" si="1"/>
        <v>0</v>
      </c>
    </row>
    <row r="28" spans="1:14" x14ac:dyDescent="0.25">
      <c r="A28" s="61">
        <f t="shared" si="4"/>
        <v>2.0833333333333326</v>
      </c>
      <c r="B28" s="68">
        <f t="shared" si="0"/>
        <v>2021</v>
      </c>
      <c r="C28" s="51">
        <f t="shared" si="5"/>
        <v>44255</v>
      </c>
      <c r="D28" s="10">
        <f>VLOOKUP(A28,Interest!$A:$B,2) / VLOOKUP($A$33,Interest!$A:$B,2)</f>
        <v>1.0123923239230186</v>
      </c>
      <c r="F28" s="1">
        <v>0</v>
      </c>
      <c r="H28" s="1">
        <v>0</v>
      </c>
      <c r="I28" s="20">
        <f t="shared" si="1"/>
        <v>0</v>
      </c>
    </row>
    <row r="29" spans="1:14" x14ac:dyDescent="0.25">
      <c r="A29" s="61">
        <f t="shared" si="4"/>
        <v>2.1666666666666661</v>
      </c>
      <c r="B29" s="68">
        <f t="shared" si="0"/>
        <v>2021</v>
      </c>
      <c r="C29" s="51">
        <f t="shared" si="5"/>
        <v>44286</v>
      </c>
      <c r="D29" s="10">
        <f>VLOOKUP(A29,Interest!$A:$B,2) / VLOOKUP($A$33,Interest!$A:$B,2)</f>
        <v>1.0099016340499609</v>
      </c>
      <c r="E29" s="12" t="s">
        <v>43</v>
      </c>
      <c r="F29" s="1">
        <v>-1200</v>
      </c>
      <c r="H29" s="1">
        <v>0</v>
      </c>
      <c r="I29" s="20">
        <f t="shared" si="1"/>
        <v>-1200</v>
      </c>
    </row>
    <row r="30" spans="1:14" x14ac:dyDescent="0.25">
      <c r="A30" s="61">
        <f t="shared" si="4"/>
        <v>2.2499999999999996</v>
      </c>
      <c r="B30" s="68">
        <f t="shared" si="0"/>
        <v>2021</v>
      </c>
      <c r="C30" s="51">
        <f t="shared" si="5"/>
        <v>44316</v>
      </c>
      <c r="D30" s="10">
        <f>VLOOKUP(A30,Interest!$A:$B,2) / VLOOKUP($A$33,Interest!$A:$B,2)</f>
        <v>1.0074170717777331</v>
      </c>
      <c r="F30" s="1">
        <v>0</v>
      </c>
      <c r="H30" s="1">
        <v>0</v>
      </c>
      <c r="I30" s="20">
        <f t="shared" si="1"/>
        <v>0</v>
      </c>
    </row>
    <row r="31" spans="1:14" x14ac:dyDescent="0.25">
      <c r="A31" s="61">
        <f t="shared" si="4"/>
        <v>2.333333333333333</v>
      </c>
      <c r="B31" s="68">
        <f t="shared" si="0"/>
        <v>2021</v>
      </c>
      <c r="C31" s="51">
        <f t="shared" si="5"/>
        <v>44347</v>
      </c>
      <c r="D31" s="10">
        <f>VLOOKUP(A31,Interest!$A:$B,2) / VLOOKUP($A$33,Interest!$A:$B,2)</f>
        <v>1.0049386220311969</v>
      </c>
      <c r="F31" s="1">
        <v>0</v>
      </c>
      <c r="H31" s="1">
        <v>0</v>
      </c>
      <c r="I31" s="20">
        <f t="shared" si="1"/>
        <v>0</v>
      </c>
    </row>
    <row r="32" spans="1:14" x14ac:dyDescent="0.25">
      <c r="A32" s="61">
        <f t="shared" si="4"/>
        <v>2.4166666666666665</v>
      </c>
      <c r="B32" s="68">
        <f t="shared" si="0"/>
        <v>2021</v>
      </c>
      <c r="C32" s="51">
        <f t="shared" si="5"/>
        <v>44377</v>
      </c>
      <c r="D32" s="10">
        <f>VLOOKUP(A32,Interest!$A:$B,2) / VLOOKUP($A$33,Interest!$A:$B,2)</f>
        <v>1.0024662697723035</v>
      </c>
      <c r="F32" s="1">
        <v>0</v>
      </c>
      <c r="H32" s="1">
        <v>0</v>
      </c>
      <c r="I32" s="20">
        <f t="shared" si="1"/>
        <v>0</v>
      </c>
    </row>
    <row r="33" spans="1:9" ht="30" x14ac:dyDescent="0.25">
      <c r="A33" s="62">
        <f t="shared" si="4"/>
        <v>2.5</v>
      </c>
      <c r="B33" s="69">
        <f t="shared" si="0"/>
        <v>2021</v>
      </c>
      <c r="C33" s="53">
        <f t="shared" si="5"/>
        <v>44408</v>
      </c>
      <c r="D33" s="54">
        <f>VLOOKUP(A33,Interest!$A:$B,2) / VLOOKUP($A$33,Interest!$A:$B,2)</f>
        <v>1</v>
      </c>
      <c r="E33" s="58" t="s">
        <v>38</v>
      </c>
      <c r="F33" s="49">
        <v>0</v>
      </c>
      <c r="G33" s="55" t="s">
        <v>36</v>
      </c>
      <c r="H33" s="49">
        <v>0</v>
      </c>
      <c r="I33" s="20">
        <f t="shared" si="1"/>
        <v>0</v>
      </c>
    </row>
    <row r="34" spans="1:9" x14ac:dyDescent="0.25">
      <c r="A34" s="61">
        <f t="shared" si="4"/>
        <v>2.5833333333333335</v>
      </c>
      <c r="B34" s="68">
        <f t="shared" si="0"/>
        <v>2021</v>
      </c>
      <c r="C34" s="51">
        <f t="shared" si="5"/>
        <v>44439</v>
      </c>
      <c r="D34" s="10">
        <f>VLOOKUP(A34,Interest!$A:$B,2) / VLOOKUP($A$33,Interest!$A:$B,2)</f>
        <v>0.99753979775013901</v>
      </c>
      <c r="F34" s="60">
        <f>SUM(P3:P10)</f>
        <v>2291.6666666666665</v>
      </c>
      <c r="H34" s="60">
        <f>SUM(P3:P5)</f>
        <v>750</v>
      </c>
      <c r="I34" s="20">
        <f t="shared" si="1"/>
        <v>1541.6666666666665</v>
      </c>
    </row>
    <row r="35" spans="1:9" x14ac:dyDescent="0.25">
      <c r="A35" s="61">
        <f t="shared" si="4"/>
        <v>2.666666666666667</v>
      </c>
      <c r="B35" s="68">
        <f t="shared" si="0"/>
        <v>2021</v>
      </c>
      <c r="C35" s="51">
        <f t="shared" si="5"/>
        <v>44469</v>
      </c>
      <c r="D35" s="10">
        <f>VLOOKUP(A35,Interest!$A:$B,2) / VLOOKUP($A$33,Interest!$A:$B,2)</f>
        <v>0.99508564809538813</v>
      </c>
      <c r="F35" s="1">
        <f t="shared" ref="F35:F38" si="6">F34</f>
        <v>2291.6666666666665</v>
      </c>
      <c r="G35" s="12" t="s">
        <v>54</v>
      </c>
      <c r="H35" s="1">
        <f>H34</f>
        <v>750</v>
      </c>
      <c r="I35" s="20">
        <f t="shared" si="1"/>
        <v>1541.6666666666665</v>
      </c>
    </row>
    <row r="36" spans="1:9" x14ac:dyDescent="0.25">
      <c r="A36" s="61">
        <f t="shared" si="4"/>
        <v>2.7500000000000004</v>
      </c>
      <c r="B36" s="68">
        <f t="shared" si="0"/>
        <v>2021</v>
      </c>
      <c r="C36" s="51">
        <f t="shared" si="5"/>
        <v>44500</v>
      </c>
      <c r="D36" s="10">
        <f>VLOOKUP(A36,Interest!$A:$B,2) / VLOOKUP($A$33,Interest!$A:$B,2)</f>
        <v>0.9926375361451395</v>
      </c>
      <c r="E36" s="12" t="s">
        <v>44</v>
      </c>
      <c r="F36" s="1">
        <f t="shared" si="6"/>
        <v>2291.6666666666665</v>
      </c>
      <c r="H36" s="1">
        <f>H35</f>
        <v>750</v>
      </c>
      <c r="I36" s="20">
        <f t="shared" si="1"/>
        <v>1541.6666666666665</v>
      </c>
    </row>
    <row r="37" spans="1:9" x14ac:dyDescent="0.25">
      <c r="A37" s="61">
        <f t="shared" si="4"/>
        <v>2.8333333333333339</v>
      </c>
      <c r="B37" s="68">
        <f t="shared" si="0"/>
        <v>2021</v>
      </c>
      <c r="C37" s="51">
        <f t="shared" si="5"/>
        <v>44530</v>
      </c>
      <c r="D37" s="12">
        <f>VLOOKUP(A37,Interest!$A:$B,2) / VLOOKUP($A$33,Interest!$A:$B,2)</f>
        <v>0.99019544704541873</v>
      </c>
      <c r="F37" s="1">
        <f t="shared" si="6"/>
        <v>2291.6666666666665</v>
      </c>
      <c r="G37" s="12" t="s">
        <v>57</v>
      </c>
      <c r="H37" s="60">
        <f>H36+$P$8</f>
        <v>1000</v>
      </c>
      <c r="I37" s="20">
        <f t="shared" si="1"/>
        <v>1291.6666666666665</v>
      </c>
    </row>
    <row r="38" spans="1:9" x14ac:dyDescent="0.25">
      <c r="A38" s="61">
        <f t="shared" si="4"/>
        <v>2.9166666666666674</v>
      </c>
      <c r="B38" s="68">
        <f t="shared" si="0"/>
        <v>2021</v>
      </c>
      <c r="C38" s="51">
        <f t="shared" si="5"/>
        <v>44561</v>
      </c>
      <c r="D38" s="12">
        <f>VLOOKUP(A38,Interest!$A:$B,2) / VLOOKUP($A$33,Interest!$A:$B,2)</f>
        <v>0.98775936597879543</v>
      </c>
      <c r="F38" s="1">
        <f t="shared" si="6"/>
        <v>2291.6666666666665</v>
      </c>
      <c r="H38" s="1">
        <f t="shared" ref="H38:H62" si="7">H37</f>
        <v>1000</v>
      </c>
      <c r="I38" s="20">
        <f t="shared" si="1"/>
        <v>1291.6666666666665</v>
      </c>
    </row>
    <row r="39" spans="1:9" x14ac:dyDescent="0.25">
      <c r="A39" s="61">
        <f t="shared" si="4"/>
        <v>3.0000000000000009</v>
      </c>
      <c r="B39" s="68">
        <f t="shared" si="0"/>
        <v>2022</v>
      </c>
      <c r="C39" s="51">
        <f t="shared" si="5"/>
        <v>44592</v>
      </c>
      <c r="D39" s="12">
        <f>VLOOKUP(A39,Interest!$A:$B,2) / VLOOKUP($A$33,Interest!$A:$B,2)</f>
        <v>0.98532927816429317</v>
      </c>
      <c r="E39" s="12" t="s">
        <v>45</v>
      </c>
      <c r="F39" s="60">
        <f>F38+$P$11</f>
        <v>2708.333333333333</v>
      </c>
      <c r="H39" s="1">
        <f t="shared" si="7"/>
        <v>1000</v>
      </c>
      <c r="I39" s="20">
        <f t="shared" si="1"/>
        <v>1708.333333333333</v>
      </c>
    </row>
    <row r="40" spans="1:9" x14ac:dyDescent="0.25">
      <c r="A40" s="61">
        <f t="shared" si="4"/>
        <v>3.0833333333333344</v>
      </c>
      <c r="B40" s="68">
        <f t="shared" si="0"/>
        <v>2022</v>
      </c>
      <c r="C40" s="51">
        <f t="shared" si="5"/>
        <v>44620</v>
      </c>
      <c r="D40" s="12">
        <f>VLOOKUP(A40,Interest!$A:$B,2) / VLOOKUP($A$33,Interest!$A:$B,2)</f>
        <v>0.98290516885729939</v>
      </c>
      <c r="F40" s="1">
        <f t="shared" ref="F40:F44" si="8">F39</f>
        <v>2708.333333333333</v>
      </c>
      <c r="G40" s="12" t="s">
        <v>53</v>
      </c>
      <c r="H40" s="1">
        <f t="shared" si="7"/>
        <v>1000</v>
      </c>
      <c r="I40" s="20">
        <f t="shared" si="1"/>
        <v>1708.333333333333</v>
      </c>
    </row>
    <row r="41" spans="1:9" x14ac:dyDescent="0.25">
      <c r="A41" s="61">
        <f t="shared" si="4"/>
        <v>3.1666666666666679</v>
      </c>
      <c r="B41" s="68">
        <f t="shared" si="0"/>
        <v>2022</v>
      </c>
      <c r="C41" s="51">
        <f t="shared" si="5"/>
        <v>44651</v>
      </c>
      <c r="D41" s="12">
        <f>VLOOKUP(A41,Interest!$A:$B,2) / VLOOKUP($A$33,Interest!$A:$B,2)</f>
        <v>0.98048702334947646</v>
      </c>
      <c r="F41" s="1">
        <f t="shared" si="8"/>
        <v>2708.333333333333</v>
      </c>
      <c r="H41" s="1">
        <f t="shared" si="7"/>
        <v>1000</v>
      </c>
      <c r="I41" s="20">
        <f t="shared" si="1"/>
        <v>1708.333333333333</v>
      </c>
    </row>
    <row r="42" spans="1:9" x14ac:dyDescent="0.25">
      <c r="A42" s="61">
        <f t="shared" si="4"/>
        <v>3.2500000000000013</v>
      </c>
      <c r="B42" s="68">
        <f t="shared" si="0"/>
        <v>2022</v>
      </c>
      <c r="C42" s="51">
        <f t="shared" si="5"/>
        <v>44681</v>
      </c>
      <c r="D42" s="12">
        <f>VLOOKUP(A42,Interest!$A:$B,2) / VLOOKUP($A$33,Interest!$A:$B,2)</f>
        <v>0.97807482696867254</v>
      </c>
      <c r="E42" s="12" t="s">
        <v>46</v>
      </c>
      <c r="F42" s="1">
        <f t="shared" si="8"/>
        <v>2708.333333333333</v>
      </c>
      <c r="G42" s="12" t="s">
        <v>57</v>
      </c>
      <c r="H42" s="60">
        <f>H41+$P$7</f>
        <v>1291.6666666666667</v>
      </c>
      <c r="I42" s="20">
        <f t="shared" si="1"/>
        <v>1416.6666666666663</v>
      </c>
    </row>
    <row r="43" spans="1:9" x14ac:dyDescent="0.25">
      <c r="A43" s="61">
        <f t="shared" si="4"/>
        <v>3.3333333333333348</v>
      </c>
      <c r="B43" s="68">
        <f t="shared" si="0"/>
        <v>2022</v>
      </c>
      <c r="C43" s="51">
        <f t="shared" si="5"/>
        <v>44712</v>
      </c>
      <c r="D43" s="12">
        <f>VLOOKUP(A43,Interest!$A:$B,2) / VLOOKUP($A$33,Interest!$A:$B,2)</f>
        <v>0.97566856507883182</v>
      </c>
      <c r="F43" s="1">
        <f t="shared" si="8"/>
        <v>2708.333333333333</v>
      </c>
      <c r="H43" s="1">
        <f t="shared" si="7"/>
        <v>1291.6666666666667</v>
      </c>
      <c r="I43" s="20">
        <f t="shared" si="1"/>
        <v>1416.6666666666663</v>
      </c>
    </row>
    <row r="44" spans="1:9" x14ac:dyDescent="0.25">
      <c r="A44" s="61">
        <f t="shared" si="4"/>
        <v>3.4166666666666683</v>
      </c>
      <c r="B44" s="68">
        <f t="shared" si="0"/>
        <v>2022</v>
      </c>
      <c r="C44" s="51">
        <f t="shared" si="5"/>
        <v>44742</v>
      </c>
      <c r="D44" s="12">
        <f>VLOOKUP(A44,Interest!$A:$B,2) / VLOOKUP($A$33,Interest!$A:$B,2)</f>
        <v>0.97326822307990635</v>
      </c>
      <c r="F44" s="1">
        <f t="shared" si="8"/>
        <v>2708.333333333333</v>
      </c>
      <c r="G44" s="12" t="s">
        <v>52</v>
      </c>
      <c r="H44" s="1">
        <f t="shared" si="7"/>
        <v>1291.6666666666667</v>
      </c>
      <c r="I44" s="20">
        <f t="shared" si="1"/>
        <v>1416.6666666666663</v>
      </c>
    </row>
    <row r="45" spans="1:9" x14ac:dyDescent="0.25">
      <c r="A45" s="61">
        <f t="shared" si="4"/>
        <v>3.5000000000000018</v>
      </c>
      <c r="B45" s="68">
        <f t="shared" si="0"/>
        <v>2022</v>
      </c>
      <c r="C45" s="51">
        <f t="shared" si="5"/>
        <v>44773</v>
      </c>
      <c r="D45" s="12">
        <f>VLOOKUP(A45,Interest!$A:$B,2) / VLOOKUP($A$33,Interest!$A:$B,2)</f>
        <v>0.97087378640776689</v>
      </c>
      <c r="E45" s="12" t="s">
        <v>47</v>
      </c>
      <c r="F45" s="60">
        <f>F44+$P$12</f>
        <v>3124.9999999999995</v>
      </c>
      <c r="H45" s="1">
        <f t="shared" si="7"/>
        <v>1291.6666666666667</v>
      </c>
      <c r="I45" s="20">
        <f t="shared" si="1"/>
        <v>1833.3333333333328</v>
      </c>
    </row>
    <row r="46" spans="1:9" x14ac:dyDescent="0.25">
      <c r="A46" s="61">
        <f t="shared" si="4"/>
        <v>3.5833333333333353</v>
      </c>
      <c r="B46" s="68">
        <f t="shared" si="0"/>
        <v>2022</v>
      </c>
      <c r="C46" s="51">
        <f t="shared" si="5"/>
        <v>44804</v>
      </c>
      <c r="D46" s="12">
        <f>VLOOKUP(A46,Interest!$A:$B,2) / VLOOKUP($A$33,Interest!$A:$B,2)</f>
        <v>0.96848524053411522</v>
      </c>
      <c r="F46" s="1">
        <f t="shared" ref="F46:H86" si="9">F45</f>
        <v>3124.9999999999995</v>
      </c>
      <c r="G46" s="12" t="s">
        <v>57</v>
      </c>
      <c r="H46" s="60">
        <f>H45+$P$9</f>
        <v>1541.6666666666667</v>
      </c>
      <c r="I46" s="20">
        <f t="shared" si="1"/>
        <v>1583.3333333333328</v>
      </c>
    </row>
    <row r="47" spans="1:9" x14ac:dyDescent="0.25">
      <c r="A47" s="61">
        <f t="shared" si="4"/>
        <v>3.6666666666666687</v>
      </c>
      <c r="B47" s="68">
        <f t="shared" si="0"/>
        <v>2022</v>
      </c>
      <c r="C47" s="51">
        <f t="shared" si="5"/>
        <v>44834</v>
      </c>
      <c r="D47" s="12">
        <f>VLOOKUP(A47,Interest!$A:$B,2) / VLOOKUP($A$33,Interest!$A:$B,2)</f>
        <v>0.96610257096639618</v>
      </c>
      <c r="F47" s="1">
        <f t="shared" si="9"/>
        <v>3124.9999999999995</v>
      </c>
      <c r="H47" s="1">
        <f t="shared" si="7"/>
        <v>1541.6666666666667</v>
      </c>
      <c r="I47" s="20">
        <f t="shared" si="1"/>
        <v>1583.3333333333328</v>
      </c>
    </row>
    <row r="48" spans="1:9" x14ac:dyDescent="0.25">
      <c r="A48" s="61">
        <f t="shared" si="4"/>
        <v>3.7500000000000022</v>
      </c>
      <c r="B48" s="68">
        <f t="shared" si="0"/>
        <v>2022</v>
      </c>
      <c r="C48" s="51">
        <f t="shared" si="5"/>
        <v>44865</v>
      </c>
      <c r="D48" s="12">
        <f>VLOOKUP(A48,Interest!$A:$B,2) / VLOOKUP($A$33,Interest!$A:$B,2)</f>
        <v>0.9637257632477082</v>
      </c>
      <c r="E48" s="12" t="s">
        <v>48</v>
      </c>
      <c r="F48" s="1">
        <f t="shared" si="9"/>
        <v>3124.9999999999995</v>
      </c>
      <c r="G48" s="12" t="s">
        <v>55</v>
      </c>
      <c r="H48" s="1">
        <f t="shared" si="7"/>
        <v>1541.6666666666667</v>
      </c>
      <c r="I48" s="20">
        <f t="shared" si="1"/>
        <v>1583.3333333333328</v>
      </c>
    </row>
    <row r="49" spans="1:9" x14ac:dyDescent="0.25">
      <c r="A49" s="61">
        <f t="shared" si="4"/>
        <v>3.8333333333333357</v>
      </c>
      <c r="B49" s="68">
        <f t="shared" si="0"/>
        <v>2022</v>
      </c>
      <c r="C49" s="51">
        <f t="shared" si="5"/>
        <v>44895</v>
      </c>
      <c r="D49" s="12">
        <f>VLOOKUP(A49,Interest!$A:$B,2) / VLOOKUP($A$33,Interest!$A:$B,2)</f>
        <v>0.96135480295671705</v>
      </c>
      <c r="F49" s="1">
        <f t="shared" si="9"/>
        <v>3124.9999999999995</v>
      </c>
      <c r="H49" s="1">
        <f t="shared" si="7"/>
        <v>1541.6666666666667</v>
      </c>
      <c r="I49" s="20">
        <f t="shared" si="1"/>
        <v>1583.3333333333328</v>
      </c>
    </row>
    <row r="50" spans="1:9" x14ac:dyDescent="0.25">
      <c r="A50" s="61">
        <f t="shared" si="4"/>
        <v>3.9166666666666692</v>
      </c>
      <c r="B50" s="68">
        <f t="shared" si="0"/>
        <v>2022</v>
      </c>
      <c r="C50" s="51">
        <f t="shared" si="5"/>
        <v>44926</v>
      </c>
      <c r="D50" s="12">
        <f>VLOOKUP(A50,Interest!$A:$B,2) / VLOOKUP($A$33,Interest!$A:$B,2)</f>
        <v>0.95898967570756832</v>
      </c>
      <c r="F50" s="1">
        <f t="shared" si="9"/>
        <v>3124.9999999999995</v>
      </c>
      <c r="G50" s="12" t="s">
        <v>57</v>
      </c>
      <c r="H50" s="60">
        <f>H49+$P$6</f>
        <v>1875</v>
      </c>
      <c r="I50" s="20">
        <f t="shared" si="1"/>
        <v>1249.9999999999995</v>
      </c>
    </row>
    <row r="51" spans="1:9" x14ac:dyDescent="0.25">
      <c r="A51" s="61">
        <f t="shared" si="4"/>
        <v>4.0000000000000027</v>
      </c>
      <c r="B51" s="68">
        <f t="shared" si="0"/>
        <v>2023</v>
      </c>
      <c r="C51" s="51">
        <f t="shared" si="5"/>
        <v>44957</v>
      </c>
      <c r="D51" s="12">
        <f>VLOOKUP(A51,Interest!$A:$B,2) / VLOOKUP($A$33,Interest!$A:$B,2)</f>
        <v>0.9566303671497991</v>
      </c>
      <c r="E51" s="12" t="s">
        <v>49</v>
      </c>
      <c r="F51" s="60">
        <f>F50+$P$13</f>
        <v>3291.6666666666661</v>
      </c>
      <c r="H51" s="1">
        <f t="shared" si="7"/>
        <v>1875</v>
      </c>
      <c r="I51" s="20">
        <f t="shared" si="1"/>
        <v>1416.6666666666661</v>
      </c>
    </row>
    <row r="52" spans="1:9" x14ac:dyDescent="0.25">
      <c r="A52" s="61">
        <f t="shared" si="4"/>
        <v>4.0833333333333357</v>
      </c>
      <c r="B52" s="68">
        <f t="shared" si="0"/>
        <v>2023</v>
      </c>
      <c r="C52" s="51">
        <f t="shared" si="5"/>
        <v>44985</v>
      </c>
      <c r="D52" s="12">
        <f>VLOOKUP(A52,Interest!$A:$B,2) / VLOOKUP($A$33,Interest!$A:$B,2)</f>
        <v>0.95427686296825165</v>
      </c>
      <c r="F52" s="1">
        <f t="shared" si="9"/>
        <v>3291.6666666666661</v>
      </c>
      <c r="H52" s="1">
        <f t="shared" si="7"/>
        <v>1875</v>
      </c>
      <c r="I52" s="20">
        <f t="shared" si="1"/>
        <v>1416.6666666666661</v>
      </c>
    </row>
    <row r="53" spans="1:9" x14ac:dyDescent="0.25">
      <c r="A53" s="61">
        <f t="shared" si="4"/>
        <v>4.1666666666666687</v>
      </c>
      <c r="B53" s="68">
        <f t="shared" si="0"/>
        <v>2023</v>
      </c>
      <c r="C53" s="51">
        <f t="shared" si="5"/>
        <v>45016</v>
      </c>
      <c r="D53" s="12">
        <f>VLOOKUP(A53,Interest!$A:$B,2) / VLOOKUP($A$33,Interest!$A:$B,2)</f>
        <v>0.95192914888298685</v>
      </c>
      <c r="F53" s="1">
        <f t="shared" si="9"/>
        <v>3291.6666666666661</v>
      </c>
      <c r="H53" s="1">
        <f t="shared" si="7"/>
        <v>1875</v>
      </c>
      <c r="I53" s="20">
        <f t="shared" si="1"/>
        <v>1416.6666666666661</v>
      </c>
    </row>
    <row r="54" spans="1:9" x14ac:dyDescent="0.25">
      <c r="A54" s="61">
        <f t="shared" si="4"/>
        <v>4.2500000000000018</v>
      </c>
      <c r="B54" s="68">
        <f t="shared" si="0"/>
        <v>2023</v>
      </c>
      <c r="C54" s="51">
        <f t="shared" si="5"/>
        <v>45046</v>
      </c>
      <c r="D54" s="12">
        <f>VLOOKUP(A54,Interest!$A:$B,2) / VLOOKUP($A$33,Interest!$A:$B,2)</f>
        <v>0.94958721064919671</v>
      </c>
      <c r="F54" s="1">
        <f t="shared" si="9"/>
        <v>3291.6666666666661</v>
      </c>
      <c r="G54" s="12" t="s">
        <v>56</v>
      </c>
      <c r="H54" s="60">
        <f>H53+$P$10</f>
        <v>2291.6666666666665</v>
      </c>
      <c r="I54" s="20">
        <f t="shared" si="1"/>
        <v>999.99999999999955</v>
      </c>
    </row>
    <row r="55" spans="1:9" x14ac:dyDescent="0.25">
      <c r="A55" s="61">
        <f t="shared" si="4"/>
        <v>4.3333333333333348</v>
      </c>
      <c r="B55" s="68">
        <f t="shared" si="0"/>
        <v>2023</v>
      </c>
      <c r="C55" s="51">
        <f t="shared" si="5"/>
        <v>45077</v>
      </c>
      <c r="D55" s="12">
        <f>VLOOKUP(A55,Interest!$A:$B,2) / VLOOKUP($A$33,Interest!$A:$B,2)</f>
        <v>0.94725103405711841</v>
      </c>
      <c r="E55" s="12" t="s">
        <v>50</v>
      </c>
      <c r="F55" s="60">
        <f>F54+$P$14</f>
        <v>3541.6666666666661</v>
      </c>
      <c r="H55" s="1">
        <f t="shared" si="7"/>
        <v>2291.6666666666665</v>
      </c>
      <c r="I55" s="20">
        <f t="shared" si="1"/>
        <v>1249.9999999999995</v>
      </c>
    </row>
    <row r="56" spans="1:9" x14ac:dyDescent="0.25">
      <c r="A56" s="61">
        <f t="shared" si="4"/>
        <v>4.4166666666666679</v>
      </c>
      <c r="B56" s="68">
        <f t="shared" si="0"/>
        <v>2023</v>
      </c>
      <c r="C56" s="51">
        <f t="shared" si="5"/>
        <v>45107</v>
      </c>
      <c r="D56" s="12">
        <f>VLOOKUP(A56,Interest!$A:$B,2) / VLOOKUP($A$33,Interest!$A:$B,2)</f>
        <v>0.94492060493194774</v>
      </c>
      <c r="F56" s="1">
        <f t="shared" si="9"/>
        <v>3541.6666666666661</v>
      </c>
      <c r="H56" s="1">
        <f t="shared" si="7"/>
        <v>2291.6666666666665</v>
      </c>
      <c r="I56" s="20">
        <f t="shared" si="1"/>
        <v>1249.9999999999995</v>
      </c>
    </row>
    <row r="57" spans="1:9" x14ac:dyDescent="0.25">
      <c r="A57" s="61">
        <f t="shared" si="4"/>
        <v>4.5000000000000009</v>
      </c>
      <c r="B57" s="68">
        <f t="shared" si="0"/>
        <v>2023</v>
      </c>
      <c r="C57" s="51">
        <f t="shared" si="5"/>
        <v>45138</v>
      </c>
      <c r="D57" s="12">
        <f>VLOOKUP(A57,Interest!$A:$B,2) / VLOOKUP($A$33,Interest!$A:$B,2)</f>
        <v>0.94259590913375424</v>
      </c>
      <c r="F57" s="1">
        <f t="shared" si="9"/>
        <v>3541.6666666666661</v>
      </c>
      <c r="H57" s="1">
        <f t="shared" si="7"/>
        <v>2291.6666666666665</v>
      </c>
      <c r="I57" s="20">
        <f t="shared" si="1"/>
        <v>1249.9999999999995</v>
      </c>
    </row>
    <row r="58" spans="1:9" x14ac:dyDescent="0.25">
      <c r="A58" s="61">
        <f t="shared" si="4"/>
        <v>4.5833333333333339</v>
      </c>
      <c r="B58" s="68">
        <f t="shared" si="0"/>
        <v>2023</v>
      </c>
      <c r="C58" s="51">
        <f t="shared" si="5"/>
        <v>45169</v>
      </c>
      <c r="D58" s="12">
        <f>VLOOKUP(A58,Interest!$A:$B,2) / VLOOKUP($A$33,Interest!$A:$B,2)</f>
        <v>0.94027693255739364</v>
      </c>
      <c r="F58" s="1">
        <f t="shared" si="9"/>
        <v>3541.6666666666661</v>
      </c>
      <c r="H58" s="1">
        <f t="shared" si="7"/>
        <v>2291.6666666666665</v>
      </c>
      <c r="I58" s="20">
        <f t="shared" si="1"/>
        <v>1249.9999999999995</v>
      </c>
    </row>
    <row r="59" spans="1:9" x14ac:dyDescent="0.25">
      <c r="A59" s="61">
        <f t="shared" si="4"/>
        <v>4.666666666666667</v>
      </c>
      <c r="B59" s="68">
        <f t="shared" si="0"/>
        <v>2023</v>
      </c>
      <c r="C59" s="51">
        <f t="shared" si="5"/>
        <v>45199</v>
      </c>
      <c r="D59" s="12">
        <f>VLOOKUP(A59,Interest!$A:$B,2) / VLOOKUP($A$33,Interest!$A:$B,2)</f>
        <v>0.93796366113242358</v>
      </c>
      <c r="F59" s="1">
        <f t="shared" si="9"/>
        <v>3541.6666666666661</v>
      </c>
      <c r="H59" s="1">
        <f t="shared" si="7"/>
        <v>2291.6666666666665</v>
      </c>
      <c r="I59" s="20">
        <f t="shared" si="1"/>
        <v>1249.9999999999995</v>
      </c>
    </row>
    <row r="60" spans="1:9" x14ac:dyDescent="0.25">
      <c r="A60" s="61">
        <f t="shared" si="4"/>
        <v>4.75</v>
      </c>
      <c r="B60" s="68">
        <f t="shared" si="0"/>
        <v>2023</v>
      </c>
      <c r="C60" s="51">
        <f t="shared" si="5"/>
        <v>45230</v>
      </c>
      <c r="D60" s="12">
        <f>VLOOKUP(A60,Interest!$A:$B,2) / VLOOKUP($A$33,Interest!$A:$B,2)</f>
        <v>0.93565608082301766</v>
      </c>
      <c r="F60" s="1">
        <f t="shared" si="9"/>
        <v>3541.6666666666661</v>
      </c>
      <c r="G60" s="12" t="s">
        <v>44</v>
      </c>
      <c r="H60" s="1">
        <f t="shared" si="7"/>
        <v>2291.6666666666665</v>
      </c>
      <c r="I60" s="20">
        <f t="shared" si="1"/>
        <v>1249.9999999999995</v>
      </c>
    </row>
    <row r="61" spans="1:9" x14ac:dyDescent="0.25">
      <c r="A61" s="61">
        <f t="shared" si="4"/>
        <v>4.833333333333333</v>
      </c>
      <c r="B61" s="68">
        <f t="shared" si="0"/>
        <v>2023</v>
      </c>
      <c r="C61" s="51">
        <f t="shared" si="5"/>
        <v>45260</v>
      </c>
      <c r="D61" s="12">
        <f>VLOOKUP(A61,Interest!$A:$B,2) / VLOOKUP($A$33,Interest!$A:$B,2)</f>
        <v>0.93335417762788064</v>
      </c>
      <c r="E61" s="12" t="s">
        <v>51</v>
      </c>
      <c r="F61" s="60">
        <f>F60+$P$15</f>
        <v>3624.9999999999995</v>
      </c>
      <c r="H61" s="1">
        <f t="shared" si="7"/>
        <v>2291.6666666666665</v>
      </c>
      <c r="I61" s="20">
        <f t="shared" si="1"/>
        <v>1333.333333333333</v>
      </c>
    </row>
    <row r="62" spans="1:9" x14ac:dyDescent="0.25">
      <c r="A62" s="61">
        <f t="shared" si="4"/>
        <v>4.9166666666666661</v>
      </c>
      <c r="B62" s="68">
        <f t="shared" si="0"/>
        <v>2023</v>
      </c>
      <c r="C62" s="51">
        <f t="shared" si="5"/>
        <v>45291</v>
      </c>
      <c r="D62" s="12">
        <f>VLOOKUP(A62,Interest!$A:$B,2) / VLOOKUP($A$33,Interest!$A:$B,2)</f>
        <v>0.93105793758016353</v>
      </c>
      <c r="F62" s="1">
        <f t="shared" si="9"/>
        <v>3624.9999999999995</v>
      </c>
      <c r="H62" s="1">
        <f t="shared" si="7"/>
        <v>2291.6666666666665</v>
      </c>
      <c r="I62" s="20">
        <f t="shared" si="1"/>
        <v>1333.333333333333</v>
      </c>
    </row>
    <row r="63" spans="1:9" x14ac:dyDescent="0.25">
      <c r="A63" s="61">
        <f t="shared" si="4"/>
        <v>4.9999999999999991</v>
      </c>
      <c r="B63" s="68">
        <f t="shared" si="0"/>
        <v>2024</v>
      </c>
      <c r="C63" s="51">
        <f t="shared" si="5"/>
        <v>45322</v>
      </c>
      <c r="D63" s="12">
        <f>VLOOKUP(A63,Interest!$A:$B,2) / VLOOKUP($A$33,Interest!$A:$B,2)</f>
        <v>0.92876734674737771</v>
      </c>
      <c r="F63" s="1">
        <f t="shared" si="9"/>
        <v>3624.9999999999995</v>
      </c>
      <c r="G63" s="12" t="s">
        <v>45</v>
      </c>
      <c r="H63" s="60">
        <f>H62+$P$11</f>
        <v>2708.333333333333</v>
      </c>
      <c r="I63" s="20">
        <f t="shared" si="1"/>
        <v>916.66666666666652</v>
      </c>
    </row>
    <row r="64" spans="1:9" x14ac:dyDescent="0.25">
      <c r="A64" s="61">
        <f t="shared" si="4"/>
        <v>5.0833333333333321</v>
      </c>
      <c r="B64" s="68">
        <f t="shared" si="0"/>
        <v>2024</v>
      </c>
      <c r="C64" s="51">
        <f t="shared" si="5"/>
        <v>45351</v>
      </c>
      <c r="D64" s="12">
        <f>VLOOKUP(A64,Interest!$A:$B,2) / VLOOKUP($A$33,Interest!$A:$B,2)</f>
        <v>0.92876734674737771</v>
      </c>
      <c r="F64" s="1">
        <f t="shared" si="9"/>
        <v>3624.9999999999995</v>
      </c>
      <c r="H64" s="1">
        <f t="shared" ref="H64:H68" si="10">H63</f>
        <v>2708.333333333333</v>
      </c>
      <c r="I64" s="20">
        <f t="shared" si="1"/>
        <v>916.66666666666652</v>
      </c>
    </row>
    <row r="65" spans="1:9" x14ac:dyDescent="0.25">
      <c r="A65" s="61">
        <f t="shared" si="4"/>
        <v>5.1666666666666652</v>
      </c>
      <c r="B65" s="68">
        <f t="shared" si="0"/>
        <v>2024</v>
      </c>
      <c r="C65" s="51">
        <f t="shared" si="5"/>
        <v>45382</v>
      </c>
      <c r="D65" s="12">
        <f>VLOOKUP(A65,Interest!$A:$B,2) / VLOOKUP($A$33,Interest!$A:$B,2)</f>
        <v>0.92876734674737771</v>
      </c>
      <c r="F65" s="1">
        <f t="shared" si="9"/>
        <v>3624.9999999999995</v>
      </c>
      <c r="H65" s="1">
        <f t="shared" si="10"/>
        <v>2708.333333333333</v>
      </c>
      <c r="I65" s="20">
        <f t="shared" si="1"/>
        <v>916.66666666666652</v>
      </c>
    </row>
    <row r="66" spans="1:9" x14ac:dyDescent="0.25">
      <c r="A66" s="61">
        <f t="shared" si="4"/>
        <v>5.2499999999999982</v>
      </c>
      <c r="B66" s="68">
        <f t="shared" si="0"/>
        <v>2024</v>
      </c>
      <c r="C66" s="51">
        <f t="shared" si="5"/>
        <v>45412</v>
      </c>
      <c r="D66" s="12">
        <f>VLOOKUP(A66,Interest!$A:$B,2) / VLOOKUP($A$33,Interest!$A:$B,2)</f>
        <v>0.92876734674737771</v>
      </c>
      <c r="F66" s="1">
        <f t="shared" si="9"/>
        <v>3624.9999999999995</v>
      </c>
      <c r="G66" s="12" t="s">
        <v>46</v>
      </c>
      <c r="H66" s="1">
        <f t="shared" si="10"/>
        <v>2708.333333333333</v>
      </c>
      <c r="I66" s="20">
        <f t="shared" si="1"/>
        <v>916.66666666666652</v>
      </c>
    </row>
    <row r="67" spans="1:9" x14ac:dyDescent="0.25">
      <c r="A67" s="61">
        <f t="shared" si="4"/>
        <v>5.3333333333333313</v>
      </c>
      <c r="B67" s="68">
        <f t="shared" si="0"/>
        <v>2024</v>
      </c>
      <c r="C67" s="51">
        <f t="shared" si="5"/>
        <v>45443</v>
      </c>
      <c r="D67" s="12">
        <f>VLOOKUP(A67,Interest!$A:$B,2) / VLOOKUP($A$33,Interest!$A:$B,2)</f>
        <v>0.92876734674737771</v>
      </c>
      <c r="F67" s="1">
        <f t="shared" si="9"/>
        <v>3624.9999999999995</v>
      </c>
      <c r="H67" s="1">
        <f t="shared" si="10"/>
        <v>2708.333333333333</v>
      </c>
      <c r="I67" s="20">
        <f t="shared" si="1"/>
        <v>916.66666666666652</v>
      </c>
    </row>
    <row r="68" spans="1:9" x14ac:dyDescent="0.25">
      <c r="A68" s="61">
        <f t="shared" si="4"/>
        <v>5.4166666666666643</v>
      </c>
      <c r="B68" s="68">
        <f t="shared" ref="B68:B98" si="11">YEAR(C68)</f>
        <v>2024</v>
      </c>
      <c r="C68" s="51">
        <f t="shared" si="5"/>
        <v>45473</v>
      </c>
      <c r="D68" s="12">
        <f>VLOOKUP(A68,Interest!$A:$B,2) / VLOOKUP($A$33,Interest!$A:$B,2)</f>
        <v>0.92876734674737771</v>
      </c>
      <c r="F68" s="1">
        <f t="shared" si="9"/>
        <v>3624.9999999999995</v>
      </c>
      <c r="H68" s="1">
        <f t="shared" si="10"/>
        <v>2708.333333333333</v>
      </c>
      <c r="I68" s="20">
        <f t="shared" ref="I68:I98" si="12">F68-H68</f>
        <v>916.66666666666652</v>
      </c>
    </row>
    <row r="69" spans="1:9" x14ac:dyDescent="0.25">
      <c r="A69" s="61">
        <f t="shared" ref="A69:A86" si="13">A68+1/12</f>
        <v>5.4999999999999973</v>
      </c>
      <c r="B69" s="68">
        <f t="shared" si="11"/>
        <v>2024</v>
      </c>
      <c r="C69" s="51">
        <f t="shared" ref="C69:C85" si="14">EOMONTH(C68,1)</f>
        <v>45504</v>
      </c>
      <c r="D69" s="12">
        <f>VLOOKUP(A69,Interest!$A:$B,2) / VLOOKUP($A$33,Interest!$A:$B,2)</f>
        <v>0.92876734674737771</v>
      </c>
      <c r="F69" s="1">
        <f t="shared" si="9"/>
        <v>3624.9999999999995</v>
      </c>
      <c r="G69" s="12" t="s">
        <v>47</v>
      </c>
      <c r="H69" s="60">
        <f>H68+$P$12</f>
        <v>3124.9999999999995</v>
      </c>
      <c r="I69" s="20">
        <f t="shared" si="12"/>
        <v>500</v>
      </c>
    </row>
    <row r="70" spans="1:9" x14ac:dyDescent="0.25">
      <c r="A70" s="61">
        <f t="shared" si="13"/>
        <v>5.5833333333333304</v>
      </c>
      <c r="B70" s="68">
        <f t="shared" si="11"/>
        <v>2024</v>
      </c>
      <c r="C70" s="51">
        <f t="shared" si="14"/>
        <v>45535</v>
      </c>
      <c r="D70" s="12">
        <f>VLOOKUP(A70,Interest!$A:$B,2) / VLOOKUP($A$33,Interest!$A:$B,2)</f>
        <v>0.92876734674737771</v>
      </c>
      <c r="F70" s="1">
        <f t="shared" si="9"/>
        <v>3624.9999999999995</v>
      </c>
      <c r="H70" s="1">
        <f t="shared" si="9"/>
        <v>3124.9999999999995</v>
      </c>
      <c r="I70" s="20">
        <f t="shared" si="12"/>
        <v>500</v>
      </c>
    </row>
    <row r="71" spans="1:9" x14ac:dyDescent="0.25">
      <c r="A71" s="61">
        <f t="shared" si="13"/>
        <v>5.6666666666666634</v>
      </c>
      <c r="B71" s="68">
        <f t="shared" si="11"/>
        <v>2024</v>
      </c>
      <c r="C71" s="51">
        <f t="shared" si="14"/>
        <v>45565</v>
      </c>
      <c r="D71" s="12">
        <f>VLOOKUP(A71,Interest!$A:$B,2) / VLOOKUP($A$33,Interest!$A:$B,2)</f>
        <v>0.92876734674737771</v>
      </c>
      <c r="F71" s="1">
        <f t="shared" si="9"/>
        <v>3624.9999999999995</v>
      </c>
      <c r="H71" s="1">
        <f t="shared" si="9"/>
        <v>3124.9999999999995</v>
      </c>
      <c r="I71" s="20">
        <f t="shared" si="12"/>
        <v>500</v>
      </c>
    </row>
    <row r="72" spans="1:9" x14ac:dyDescent="0.25">
      <c r="A72" s="61">
        <f t="shared" si="13"/>
        <v>5.7499999999999964</v>
      </c>
      <c r="B72" s="68">
        <f t="shared" si="11"/>
        <v>2024</v>
      </c>
      <c r="C72" s="51">
        <f t="shared" si="14"/>
        <v>45596</v>
      </c>
      <c r="D72" s="12">
        <f>VLOOKUP(A72,Interest!$A:$B,2) / VLOOKUP($A$33,Interest!$A:$B,2)</f>
        <v>0.92876734674737771</v>
      </c>
      <c r="F72" s="1">
        <f t="shared" si="9"/>
        <v>3624.9999999999995</v>
      </c>
      <c r="G72" s="12" t="s">
        <v>48</v>
      </c>
      <c r="H72" s="1">
        <f t="shared" si="9"/>
        <v>3124.9999999999995</v>
      </c>
      <c r="I72" s="20">
        <f t="shared" si="12"/>
        <v>500</v>
      </c>
    </row>
    <row r="73" spans="1:9" x14ac:dyDescent="0.25">
      <c r="A73" s="61">
        <f t="shared" si="13"/>
        <v>5.8333333333333295</v>
      </c>
      <c r="B73" s="68">
        <f t="shared" si="11"/>
        <v>2024</v>
      </c>
      <c r="C73" s="51">
        <f t="shared" si="14"/>
        <v>45626</v>
      </c>
      <c r="D73" s="12">
        <f>VLOOKUP(A73,Interest!$A:$B,2) / VLOOKUP($A$33,Interest!$A:$B,2)</f>
        <v>0.92876734674737771</v>
      </c>
      <c r="F73" s="1">
        <f t="shared" si="9"/>
        <v>3624.9999999999995</v>
      </c>
      <c r="H73" s="1">
        <f t="shared" si="9"/>
        <v>3124.9999999999995</v>
      </c>
      <c r="I73" s="20">
        <f t="shared" si="12"/>
        <v>500</v>
      </c>
    </row>
    <row r="74" spans="1:9" x14ac:dyDescent="0.25">
      <c r="A74" s="61">
        <f t="shared" si="13"/>
        <v>5.9166666666666625</v>
      </c>
      <c r="B74" s="68">
        <f t="shared" si="11"/>
        <v>2024</v>
      </c>
      <c r="C74" s="51">
        <f t="shared" si="14"/>
        <v>45657</v>
      </c>
      <c r="D74" s="12">
        <f>VLOOKUP(A74,Interest!$A:$B,2) / VLOOKUP($A$33,Interest!$A:$B,2)</f>
        <v>0.92876734674737771</v>
      </c>
      <c r="F74" s="1">
        <f t="shared" si="9"/>
        <v>3624.9999999999995</v>
      </c>
      <c r="H74" s="1">
        <f t="shared" si="9"/>
        <v>3124.9999999999995</v>
      </c>
      <c r="I74" s="20">
        <f t="shared" si="12"/>
        <v>500</v>
      </c>
    </row>
    <row r="75" spans="1:9" x14ac:dyDescent="0.25">
      <c r="A75" s="61">
        <f t="shared" si="13"/>
        <v>5.9999999999999956</v>
      </c>
      <c r="B75" s="68">
        <f t="shared" si="11"/>
        <v>2025</v>
      </c>
      <c r="C75" s="51">
        <f t="shared" si="14"/>
        <v>45688</v>
      </c>
      <c r="D75" s="12">
        <f>VLOOKUP(A75,Interest!$A:$B,2) / VLOOKUP($A$33,Interest!$A:$B,2)</f>
        <v>0.92876734674737771</v>
      </c>
      <c r="F75" s="1">
        <f t="shared" si="9"/>
        <v>3624.9999999999995</v>
      </c>
      <c r="G75" s="12" t="s">
        <v>49</v>
      </c>
      <c r="H75" s="60">
        <f>H74+$P$13</f>
        <v>3291.6666666666661</v>
      </c>
      <c r="I75" s="20">
        <f t="shared" si="12"/>
        <v>333.33333333333348</v>
      </c>
    </row>
    <row r="76" spans="1:9" x14ac:dyDescent="0.25">
      <c r="A76" s="61">
        <f t="shared" si="13"/>
        <v>6.0833333333333286</v>
      </c>
      <c r="B76" s="68">
        <f t="shared" si="11"/>
        <v>2025</v>
      </c>
      <c r="C76" s="51">
        <f t="shared" si="14"/>
        <v>45716</v>
      </c>
      <c r="D76" s="12">
        <f>VLOOKUP(A76,Interest!$A:$B,2) / VLOOKUP($A$33,Interest!$A:$B,2)</f>
        <v>0.92876734674737771</v>
      </c>
      <c r="F76" s="1">
        <f t="shared" si="9"/>
        <v>3624.9999999999995</v>
      </c>
      <c r="H76" s="1">
        <f t="shared" si="9"/>
        <v>3291.6666666666661</v>
      </c>
      <c r="I76" s="20">
        <f t="shared" si="12"/>
        <v>333.33333333333348</v>
      </c>
    </row>
    <row r="77" spans="1:9" x14ac:dyDescent="0.25">
      <c r="A77" s="61">
        <f t="shared" si="13"/>
        <v>6.1666666666666616</v>
      </c>
      <c r="B77" s="68">
        <f t="shared" si="11"/>
        <v>2025</v>
      </c>
      <c r="C77" s="51">
        <f t="shared" si="14"/>
        <v>45747</v>
      </c>
      <c r="D77" s="12">
        <f>VLOOKUP(A77,Interest!$A:$B,2) / VLOOKUP($A$33,Interest!$A:$B,2)</f>
        <v>0.92876734674737771</v>
      </c>
      <c r="F77" s="1">
        <f t="shared" si="9"/>
        <v>3624.9999999999995</v>
      </c>
      <c r="H77" s="1">
        <f t="shared" si="9"/>
        <v>3291.6666666666661</v>
      </c>
      <c r="I77" s="20">
        <f t="shared" si="12"/>
        <v>333.33333333333348</v>
      </c>
    </row>
    <row r="78" spans="1:9" x14ac:dyDescent="0.25">
      <c r="A78" s="61">
        <f t="shared" si="13"/>
        <v>6.2499999999999947</v>
      </c>
      <c r="B78" s="68">
        <f t="shared" si="11"/>
        <v>2025</v>
      </c>
      <c r="C78" s="51">
        <f t="shared" si="14"/>
        <v>45777</v>
      </c>
      <c r="D78" s="12">
        <f>VLOOKUP(A78,Interest!$A:$B,2) / VLOOKUP($A$33,Interest!$A:$B,2)</f>
        <v>0.92876734674737771</v>
      </c>
      <c r="F78" s="1">
        <f t="shared" si="9"/>
        <v>3624.9999999999995</v>
      </c>
      <c r="H78" s="1">
        <f t="shared" si="9"/>
        <v>3291.6666666666661</v>
      </c>
      <c r="I78" s="20">
        <f t="shared" si="12"/>
        <v>333.33333333333348</v>
      </c>
    </row>
    <row r="79" spans="1:9" x14ac:dyDescent="0.25">
      <c r="A79" s="61">
        <f t="shared" si="13"/>
        <v>6.3333333333333277</v>
      </c>
      <c r="B79" s="68">
        <f t="shared" si="11"/>
        <v>2025</v>
      </c>
      <c r="C79" s="51">
        <f t="shared" si="14"/>
        <v>45808</v>
      </c>
      <c r="D79" s="12">
        <f>VLOOKUP(A79,Interest!$A:$B,2) / VLOOKUP($A$33,Interest!$A:$B,2)</f>
        <v>0.92876734674737771</v>
      </c>
      <c r="F79" s="1">
        <f t="shared" si="9"/>
        <v>3624.9999999999995</v>
      </c>
      <c r="G79" s="12" t="s">
        <v>50</v>
      </c>
      <c r="H79" s="60">
        <f>H78+$P$14</f>
        <v>3541.6666666666661</v>
      </c>
      <c r="I79" s="20">
        <f t="shared" si="12"/>
        <v>83.333333333333485</v>
      </c>
    </row>
    <row r="80" spans="1:9" x14ac:dyDescent="0.25">
      <c r="A80" s="61">
        <f t="shared" si="13"/>
        <v>6.4166666666666607</v>
      </c>
      <c r="B80" s="68">
        <f t="shared" si="11"/>
        <v>2025</v>
      </c>
      <c r="C80" s="51">
        <f t="shared" si="14"/>
        <v>45838</v>
      </c>
      <c r="D80" s="12">
        <f>VLOOKUP(A80,Interest!$A:$B,2) / VLOOKUP($A$33,Interest!$A:$B,2)</f>
        <v>0.92876734674737771</v>
      </c>
      <c r="F80" s="1">
        <f t="shared" si="9"/>
        <v>3624.9999999999995</v>
      </c>
      <c r="H80" s="1">
        <f t="shared" si="9"/>
        <v>3541.6666666666661</v>
      </c>
      <c r="I80" s="20">
        <f t="shared" si="12"/>
        <v>83.333333333333485</v>
      </c>
    </row>
    <row r="81" spans="1:9" x14ac:dyDescent="0.25">
      <c r="A81" s="61">
        <f t="shared" si="13"/>
        <v>6.4999999999999938</v>
      </c>
      <c r="B81" s="68">
        <f t="shared" si="11"/>
        <v>2025</v>
      </c>
      <c r="C81" s="51">
        <f t="shared" si="14"/>
        <v>45869</v>
      </c>
      <c r="D81" s="12">
        <f>VLOOKUP(A81,Interest!$A:$B,2) / VLOOKUP($A$33,Interest!$A:$B,2)</f>
        <v>0.92876734674737771</v>
      </c>
      <c r="F81" s="1">
        <f t="shared" si="9"/>
        <v>3624.9999999999995</v>
      </c>
      <c r="H81" s="1">
        <f t="shared" si="9"/>
        <v>3541.6666666666661</v>
      </c>
      <c r="I81" s="20">
        <f t="shared" si="12"/>
        <v>83.333333333333485</v>
      </c>
    </row>
    <row r="82" spans="1:9" x14ac:dyDescent="0.25">
      <c r="A82" s="61">
        <f t="shared" si="13"/>
        <v>6.5833333333333268</v>
      </c>
      <c r="B82" s="68">
        <f t="shared" si="11"/>
        <v>2025</v>
      </c>
      <c r="C82" s="51">
        <f t="shared" si="14"/>
        <v>45900</v>
      </c>
      <c r="D82" s="12">
        <f>VLOOKUP(A82,Interest!$A:$B,2) / VLOOKUP($A$33,Interest!$A:$B,2)</f>
        <v>0.92876734674737771</v>
      </c>
      <c r="F82" s="1">
        <f t="shared" si="9"/>
        <v>3624.9999999999995</v>
      </c>
      <c r="H82" s="1">
        <f t="shared" si="9"/>
        <v>3541.6666666666661</v>
      </c>
      <c r="I82" s="20">
        <f t="shared" si="12"/>
        <v>83.333333333333485</v>
      </c>
    </row>
    <row r="83" spans="1:9" x14ac:dyDescent="0.25">
      <c r="A83" s="61">
        <f t="shared" si="13"/>
        <v>6.6666666666666599</v>
      </c>
      <c r="B83" s="68">
        <f t="shared" si="11"/>
        <v>2025</v>
      </c>
      <c r="C83" s="51">
        <f t="shared" si="14"/>
        <v>45930</v>
      </c>
      <c r="D83" s="12">
        <f>VLOOKUP(A83,Interest!$A:$B,2) / VLOOKUP($A$33,Interest!$A:$B,2)</f>
        <v>0.92876734674737771</v>
      </c>
      <c r="F83" s="1">
        <f t="shared" si="9"/>
        <v>3624.9999999999995</v>
      </c>
      <c r="H83" s="1">
        <f t="shared" si="9"/>
        <v>3541.6666666666661</v>
      </c>
      <c r="I83" s="20">
        <f t="shared" si="12"/>
        <v>83.333333333333485</v>
      </c>
    </row>
    <row r="84" spans="1:9" x14ac:dyDescent="0.25">
      <c r="A84" s="61">
        <f t="shared" si="13"/>
        <v>6.7499999999999929</v>
      </c>
      <c r="B84" s="68">
        <f t="shared" si="11"/>
        <v>2025</v>
      </c>
      <c r="C84" s="51">
        <f t="shared" si="14"/>
        <v>45961</v>
      </c>
      <c r="D84" s="12">
        <f>VLOOKUP(A84,Interest!$A:$B,2) / VLOOKUP($A$33,Interest!$A:$B,2)</f>
        <v>0.92876734674737771</v>
      </c>
      <c r="F84" s="1">
        <f t="shared" si="9"/>
        <v>3624.9999999999995</v>
      </c>
      <c r="H84" s="1">
        <f t="shared" si="9"/>
        <v>3541.6666666666661</v>
      </c>
      <c r="I84" s="20">
        <f t="shared" si="12"/>
        <v>83.333333333333485</v>
      </c>
    </row>
    <row r="85" spans="1:9" x14ac:dyDescent="0.25">
      <c r="A85" s="61">
        <f t="shared" si="13"/>
        <v>6.8333333333333259</v>
      </c>
      <c r="B85" s="68">
        <f t="shared" si="11"/>
        <v>2025</v>
      </c>
      <c r="C85" s="51">
        <f t="shared" si="14"/>
        <v>45991</v>
      </c>
      <c r="D85" s="12">
        <f>VLOOKUP(A85,Interest!$A:$B,2) / VLOOKUP($A$33,Interest!$A:$B,2)</f>
        <v>0.92876734674737771</v>
      </c>
      <c r="F85" s="1">
        <f t="shared" si="9"/>
        <v>3624.9999999999995</v>
      </c>
      <c r="G85" s="12" t="s">
        <v>51</v>
      </c>
      <c r="H85" s="60">
        <f>H84+$P$15</f>
        <v>3624.9999999999995</v>
      </c>
      <c r="I85" s="20">
        <f t="shared" si="12"/>
        <v>0</v>
      </c>
    </row>
    <row r="86" spans="1:9" x14ac:dyDescent="0.25">
      <c r="A86" s="61">
        <f t="shared" si="13"/>
        <v>6.916666666666659</v>
      </c>
      <c r="B86" s="68">
        <f t="shared" si="11"/>
        <v>2025</v>
      </c>
      <c r="C86" s="51">
        <f t="shared" ref="C86" si="15">EOMONTH(C85,1)</f>
        <v>46022</v>
      </c>
      <c r="D86" s="12">
        <f>VLOOKUP(A86,Interest!$A:$B,2) / VLOOKUP($A$33,Interest!$A:$B,2)</f>
        <v>0.92876734674737771</v>
      </c>
      <c r="F86" s="1">
        <f t="shared" si="9"/>
        <v>3624.9999999999995</v>
      </c>
      <c r="H86" s="1">
        <f t="shared" ref="H86" si="16">H85</f>
        <v>3624.9999999999995</v>
      </c>
      <c r="I86" s="20">
        <f t="shared" si="12"/>
        <v>0</v>
      </c>
    </row>
    <row r="87" spans="1:9" x14ac:dyDescent="0.25">
      <c r="A87" s="61">
        <f t="shared" ref="A87:A98" si="17">A86+1/12</f>
        <v>6.999999999999992</v>
      </c>
      <c r="B87" s="68">
        <f t="shared" si="11"/>
        <v>2026</v>
      </c>
      <c r="C87" s="51">
        <f t="shared" ref="C87:C98" si="18">EOMONTH(C86,1)</f>
        <v>46053</v>
      </c>
      <c r="D87" s="12">
        <f>VLOOKUP(A87,Interest!$A:$B,2) / VLOOKUP($A$33,Interest!$A:$B,2)</f>
        <v>0.92876734674737771</v>
      </c>
      <c r="F87" s="1">
        <f t="shared" ref="F87:F98" si="19">F86</f>
        <v>3624.9999999999995</v>
      </c>
      <c r="H87" s="1">
        <f t="shared" ref="H87:H98" si="20">H86</f>
        <v>3624.9999999999995</v>
      </c>
      <c r="I87" s="20">
        <f t="shared" si="12"/>
        <v>0</v>
      </c>
    </row>
    <row r="88" spans="1:9" x14ac:dyDescent="0.25">
      <c r="A88" s="61">
        <f t="shared" si="17"/>
        <v>7.083333333333325</v>
      </c>
      <c r="B88" s="68">
        <f t="shared" si="11"/>
        <v>2026</v>
      </c>
      <c r="C88" s="51">
        <f t="shared" si="18"/>
        <v>46081</v>
      </c>
      <c r="D88" s="12">
        <f>VLOOKUP(A88,Interest!$A:$B,2) / VLOOKUP($A$33,Interest!$A:$B,2)</f>
        <v>0.92876734674737771</v>
      </c>
      <c r="F88" s="1">
        <f t="shared" si="19"/>
        <v>3624.9999999999995</v>
      </c>
      <c r="H88" s="1">
        <f t="shared" si="20"/>
        <v>3624.9999999999995</v>
      </c>
      <c r="I88" s="20">
        <f t="shared" si="12"/>
        <v>0</v>
      </c>
    </row>
    <row r="89" spans="1:9" x14ac:dyDescent="0.25">
      <c r="A89" s="61">
        <f t="shared" si="17"/>
        <v>7.1666666666666581</v>
      </c>
      <c r="B89" s="68">
        <f t="shared" si="11"/>
        <v>2026</v>
      </c>
      <c r="C89" s="51">
        <f t="shared" si="18"/>
        <v>46112</v>
      </c>
      <c r="D89" s="12">
        <f>VLOOKUP(A89,Interest!$A:$B,2) / VLOOKUP($A$33,Interest!$A:$B,2)</f>
        <v>0.92876734674737771</v>
      </c>
      <c r="F89" s="1">
        <f t="shared" si="19"/>
        <v>3624.9999999999995</v>
      </c>
      <c r="H89" s="1">
        <f t="shared" si="20"/>
        <v>3624.9999999999995</v>
      </c>
      <c r="I89" s="20">
        <f t="shared" si="12"/>
        <v>0</v>
      </c>
    </row>
    <row r="90" spans="1:9" x14ac:dyDescent="0.25">
      <c r="A90" s="61">
        <f t="shared" si="17"/>
        <v>7.2499999999999911</v>
      </c>
      <c r="B90" s="68">
        <f t="shared" si="11"/>
        <v>2026</v>
      </c>
      <c r="C90" s="51">
        <f t="shared" si="18"/>
        <v>46142</v>
      </c>
      <c r="D90" s="12">
        <f>VLOOKUP(A90,Interest!$A:$B,2) / VLOOKUP($A$33,Interest!$A:$B,2)</f>
        <v>0.92876734674737771</v>
      </c>
      <c r="F90" s="1">
        <f t="shared" si="19"/>
        <v>3624.9999999999995</v>
      </c>
      <c r="H90" s="1">
        <f t="shared" si="20"/>
        <v>3624.9999999999995</v>
      </c>
      <c r="I90" s="20">
        <f t="shared" si="12"/>
        <v>0</v>
      </c>
    </row>
    <row r="91" spans="1:9" x14ac:dyDescent="0.25">
      <c r="A91" s="61">
        <f t="shared" si="17"/>
        <v>7.3333333333333242</v>
      </c>
      <c r="B91" s="68">
        <f t="shared" si="11"/>
        <v>2026</v>
      </c>
      <c r="C91" s="51">
        <f t="shared" si="18"/>
        <v>46173</v>
      </c>
      <c r="D91" s="12">
        <f>VLOOKUP(A91,Interest!$A:$B,2) / VLOOKUP($A$33,Interest!$A:$B,2)</f>
        <v>0.92876734674737771</v>
      </c>
      <c r="F91" s="1">
        <f t="shared" si="19"/>
        <v>3624.9999999999995</v>
      </c>
      <c r="H91" s="1">
        <f t="shared" si="20"/>
        <v>3624.9999999999995</v>
      </c>
      <c r="I91" s="20">
        <f t="shared" si="12"/>
        <v>0</v>
      </c>
    </row>
    <row r="92" spans="1:9" x14ac:dyDescent="0.25">
      <c r="A92" s="61">
        <f t="shared" si="17"/>
        <v>7.4166666666666572</v>
      </c>
      <c r="B92" s="68">
        <f t="shared" si="11"/>
        <v>2026</v>
      </c>
      <c r="C92" s="51">
        <f t="shared" si="18"/>
        <v>46203</v>
      </c>
      <c r="D92" s="12">
        <f>VLOOKUP(A92,Interest!$A:$B,2) / VLOOKUP($A$33,Interest!$A:$B,2)</f>
        <v>0.92876734674737771</v>
      </c>
      <c r="F92" s="1">
        <f t="shared" si="19"/>
        <v>3624.9999999999995</v>
      </c>
      <c r="H92" s="1">
        <f t="shared" si="20"/>
        <v>3624.9999999999995</v>
      </c>
      <c r="I92" s="20">
        <f t="shared" si="12"/>
        <v>0</v>
      </c>
    </row>
    <row r="93" spans="1:9" x14ac:dyDescent="0.25">
      <c r="A93" s="61">
        <f t="shared" si="17"/>
        <v>7.4999999999999902</v>
      </c>
      <c r="B93" s="68">
        <f t="shared" si="11"/>
        <v>2026</v>
      </c>
      <c r="C93" s="51">
        <f t="shared" si="18"/>
        <v>46234</v>
      </c>
      <c r="D93" s="12">
        <f>VLOOKUP(A93,Interest!$A:$B,2) / VLOOKUP($A$33,Interest!$A:$B,2)</f>
        <v>0.92876734674737771</v>
      </c>
      <c r="F93" s="1">
        <f t="shared" si="19"/>
        <v>3624.9999999999995</v>
      </c>
      <c r="H93" s="1">
        <f t="shared" si="20"/>
        <v>3624.9999999999995</v>
      </c>
      <c r="I93" s="20">
        <f t="shared" si="12"/>
        <v>0</v>
      </c>
    </row>
    <row r="94" spans="1:9" x14ac:dyDescent="0.25">
      <c r="A94" s="61">
        <f t="shared" si="17"/>
        <v>7.5833333333333233</v>
      </c>
      <c r="B94" s="68">
        <f t="shared" si="11"/>
        <v>2026</v>
      </c>
      <c r="C94" s="51">
        <f t="shared" si="18"/>
        <v>46265</v>
      </c>
      <c r="D94" s="12">
        <f>VLOOKUP(A94,Interest!$A:$B,2) / VLOOKUP($A$33,Interest!$A:$B,2)</f>
        <v>0.92876734674737771</v>
      </c>
      <c r="F94" s="1">
        <f t="shared" si="19"/>
        <v>3624.9999999999995</v>
      </c>
      <c r="H94" s="1">
        <f t="shared" si="20"/>
        <v>3624.9999999999995</v>
      </c>
      <c r="I94" s="20">
        <f t="shared" si="12"/>
        <v>0</v>
      </c>
    </row>
    <row r="95" spans="1:9" x14ac:dyDescent="0.25">
      <c r="A95" s="61">
        <f t="shared" si="17"/>
        <v>7.6666666666666563</v>
      </c>
      <c r="B95" s="68">
        <f t="shared" si="11"/>
        <v>2026</v>
      </c>
      <c r="C95" s="51">
        <f t="shared" si="18"/>
        <v>46295</v>
      </c>
      <c r="D95" s="12">
        <f>VLOOKUP(A95,Interest!$A:$B,2) / VLOOKUP($A$33,Interest!$A:$B,2)</f>
        <v>0.92876734674737771</v>
      </c>
      <c r="F95" s="1">
        <f t="shared" si="19"/>
        <v>3624.9999999999995</v>
      </c>
      <c r="H95" s="1">
        <f t="shared" si="20"/>
        <v>3624.9999999999995</v>
      </c>
      <c r="I95" s="20">
        <f t="shared" si="12"/>
        <v>0</v>
      </c>
    </row>
    <row r="96" spans="1:9" x14ac:dyDescent="0.25">
      <c r="A96" s="61">
        <f t="shared" si="17"/>
        <v>7.7499999999999893</v>
      </c>
      <c r="B96" s="68">
        <f t="shared" si="11"/>
        <v>2026</v>
      </c>
      <c r="C96" s="51">
        <f t="shared" si="18"/>
        <v>46326</v>
      </c>
      <c r="D96" s="12">
        <f>VLOOKUP(A96,Interest!$A:$B,2) / VLOOKUP($A$33,Interest!$A:$B,2)</f>
        <v>0.92876734674737771</v>
      </c>
      <c r="F96" s="1">
        <f t="shared" si="19"/>
        <v>3624.9999999999995</v>
      </c>
      <c r="H96" s="1">
        <f t="shared" si="20"/>
        <v>3624.9999999999995</v>
      </c>
      <c r="I96" s="20">
        <f t="shared" si="12"/>
        <v>0</v>
      </c>
    </row>
    <row r="97" spans="1:9" x14ac:dyDescent="0.25">
      <c r="A97" s="61">
        <f t="shared" si="17"/>
        <v>7.8333333333333224</v>
      </c>
      <c r="B97" s="68">
        <f t="shared" si="11"/>
        <v>2026</v>
      </c>
      <c r="C97" s="51">
        <f t="shared" si="18"/>
        <v>46356</v>
      </c>
      <c r="D97" s="12">
        <f>VLOOKUP(A97,Interest!$A:$B,2) / VLOOKUP($A$33,Interest!$A:$B,2)</f>
        <v>0.92876734674737771</v>
      </c>
      <c r="F97" s="1">
        <f t="shared" si="19"/>
        <v>3624.9999999999995</v>
      </c>
      <c r="H97" s="1">
        <f t="shared" si="20"/>
        <v>3624.9999999999995</v>
      </c>
      <c r="I97" s="20">
        <f t="shared" si="12"/>
        <v>0</v>
      </c>
    </row>
    <row r="98" spans="1:9" x14ac:dyDescent="0.25">
      <c r="A98" s="61">
        <f t="shared" si="17"/>
        <v>7.9166666666666554</v>
      </c>
      <c r="B98" s="68">
        <f t="shared" si="11"/>
        <v>2026</v>
      </c>
      <c r="C98" s="51">
        <f t="shared" si="18"/>
        <v>46387</v>
      </c>
      <c r="D98" s="12">
        <f>VLOOKUP(A98,Interest!$A:$B,2) / VLOOKUP($A$33,Interest!$A:$B,2)</f>
        <v>0.92876734674737771</v>
      </c>
      <c r="F98" s="1">
        <f t="shared" si="19"/>
        <v>3624.9999999999995</v>
      </c>
      <c r="H98" s="1">
        <f t="shared" si="20"/>
        <v>3624.9999999999995</v>
      </c>
      <c r="I98" s="20">
        <f t="shared" si="12"/>
        <v>0</v>
      </c>
    </row>
    <row r="99" spans="1:9" x14ac:dyDescent="0.25">
      <c r="A99" s="61"/>
      <c r="C99" s="51"/>
    </row>
    <row r="100" spans="1:9" x14ac:dyDescent="0.25">
      <c r="A100" s="61"/>
      <c r="C100" s="51"/>
    </row>
    <row r="101" spans="1:9" x14ac:dyDescent="0.25">
      <c r="A101" s="61"/>
      <c r="C101" s="51"/>
    </row>
    <row r="102" spans="1:9" x14ac:dyDescent="0.25">
      <c r="A102" s="61"/>
      <c r="C102" s="51"/>
    </row>
    <row r="103" spans="1:9" x14ac:dyDescent="0.25">
      <c r="A103" s="61"/>
      <c r="C103" s="51"/>
    </row>
    <row r="104" spans="1:9" x14ac:dyDescent="0.25">
      <c r="A104" s="61"/>
      <c r="C104" s="51"/>
    </row>
    <row r="105" spans="1:9" x14ac:dyDescent="0.25">
      <c r="A105" s="61"/>
      <c r="C105" s="51"/>
    </row>
    <row r="106" spans="1:9" x14ac:dyDescent="0.25">
      <c r="A106" s="61"/>
      <c r="C106" s="51"/>
    </row>
  </sheetData>
  <mergeCells count="11">
    <mergeCell ref="T1:U1"/>
    <mergeCell ref="I1:I2"/>
    <mergeCell ref="Q1:Q2"/>
    <mergeCell ref="C1:C2"/>
    <mergeCell ref="B1:B2"/>
    <mergeCell ref="A1:A2"/>
    <mergeCell ref="D1:D2"/>
    <mergeCell ref="N1:N2"/>
    <mergeCell ref="O1:P1"/>
    <mergeCell ref="G1:H1"/>
    <mergeCell ref="E1:F1"/>
  </mergeCells>
  <conditionalFormatting sqref="L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1A07-7BFD-47E5-8F56-0B90237D4AF4}">
  <dimension ref="A1:F63"/>
  <sheetViews>
    <sheetView workbookViewId="0">
      <selection activeCell="O3" sqref="O3"/>
    </sheetView>
  </sheetViews>
  <sheetFormatPr defaultRowHeight="15" x14ac:dyDescent="0.25"/>
  <cols>
    <col min="2" max="2" width="12.42578125" customWidth="1"/>
    <col min="3" max="3" width="12.42578125" style="15" customWidth="1"/>
    <col min="5" max="5" width="16.85546875" customWidth="1"/>
    <col min="6" max="6" width="10.42578125" customWidth="1"/>
  </cols>
  <sheetData>
    <row r="1" spans="1:6" x14ac:dyDescent="0.25">
      <c r="A1" s="8" t="s">
        <v>20</v>
      </c>
      <c r="B1" s="9" t="s">
        <v>21</v>
      </c>
      <c r="C1" s="13" t="s">
        <v>22</v>
      </c>
      <c r="E1" s="33" t="s">
        <v>25</v>
      </c>
      <c r="F1" s="34"/>
    </row>
    <row r="2" spans="1:6" x14ac:dyDescent="0.25">
      <c r="A2" s="7">
        <v>0</v>
      </c>
      <c r="B2" s="10">
        <v>1</v>
      </c>
      <c r="C2" s="14"/>
      <c r="E2" s="6" t="s">
        <v>10</v>
      </c>
      <c r="F2" s="11">
        <f>'NPV of single exam'!B15</f>
        <v>0.03</v>
      </c>
    </row>
    <row r="3" spans="1:6" x14ac:dyDescent="0.25">
      <c r="A3" s="7">
        <f>A2+1/12</f>
        <v>8.3333333333333329E-2</v>
      </c>
      <c r="B3" s="10">
        <f t="shared" ref="B3:B34" si="0">(1+$F$2)^(-A3)</f>
        <v>0.9975397977501389</v>
      </c>
      <c r="C3" s="15">
        <f>SUM(B3:$B$3)</f>
        <v>0.9975397977501389</v>
      </c>
      <c r="F3" s="12"/>
    </row>
    <row r="4" spans="1:6" x14ac:dyDescent="0.25">
      <c r="A4" s="7">
        <f t="shared" ref="A4:A62" si="1">A3+1/12</f>
        <v>0.16666666666666666</v>
      </c>
      <c r="B4" s="10">
        <f t="shared" si="0"/>
        <v>0.99508564809538824</v>
      </c>
      <c r="C4" s="15">
        <f>SUM(B$3:$B4)</f>
        <v>1.992625445845527</v>
      </c>
    </row>
    <row r="5" spans="1:6" x14ac:dyDescent="0.25">
      <c r="A5" s="7">
        <f t="shared" si="1"/>
        <v>0.25</v>
      </c>
      <c r="B5" s="10">
        <f t="shared" si="0"/>
        <v>0.99263753614513961</v>
      </c>
      <c r="C5" s="15">
        <f>SUM(B$3:$B5)</f>
        <v>2.9852629819906666</v>
      </c>
    </row>
    <row r="6" spans="1:6" x14ac:dyDescent="0.25">
      <c r="A6" s="7">
        <f t="shared" si="1"/>
        <v>0.33333333333333331</v>
      </c>
      <c r="B6" s="10">
        <f t="shared" si="0"/>
        <v>0.99019544704541884</v>
      </c>
      <c r="C6" s="15">
        <f>SUM(B$3:$B6)</f>
        <v>3.9754584290360855</v>
      </c>
    </row>
    <row r="7" spans="1:6" x14ac:dyDescent="0.25">
      <c r="A7" s="7">
        <f t="shared" si="1"/>
        <v>0.41666666666666663</v>
      </c>
      <c r="B7" s="10">
        <f t="shared" si="0"/>
        <v>0.98775936597879554</v>
      </c>
      <c r="C7" s="15">
        <f>SUM(B$3:$B7)</f>
        <v>4.9632177950148808</v>
      </c>
    </row>
    <row r="8" spans="1:6" x14ac:dyDescent="0.25">
      <c r="A8" s="7">
        <f t="shared" si="1"/>
        <v>0.49999999999999994</v>
      </c>
      <c r="B8" s="10">
        <f t="shared" si="0"/>
        <v>0.98532927816429317</v>
      </c>
      <c r="C8" s="15">
        <f>SUM(B$3:$B8)</f>
        <v>5.9485470731791743</v>
      </c>
    </row>
    <row r="9" spans="1:6" x14ac:dyDescent="0.25">
      <c r="A9" s="7">
        <f t="shared" si="1"/>
        <v>0.58333333333333326</v>
      </c>
      <c r="B9" s="10">
        <f t="shared" si="0"/>
        <v>0.9829051688572995</v>
      </c>
      <c r="C9" s="15">
        <f>SUM(B$3:$B9)</f>
        <v>6.9314522420364737</v>
      </c>
    </row>
    <row r="10" spans="1:6" x14ac:dyDescent="0.25">
      <c r="A10" s="7">
        <f t="shared" si="1"/>
        <v>0.66666666666666663</v>
      </c>
      <c r="B10" s="10">
        <f t="shared" si="0"/>
        <v>0.98048702334947668</v>
      </c>
      <c r="C10" s="15">
        <f>SUM(B$3:$B10)</f>
        <v>7.9119392653859499</v>
      </c>
    </row>
    <row r="11" spans="1:6" x14ac:dyDescent="0.25">
      <c r="A11" s="7">
        <f t="shared" si="1"/>
        <v>0.75</v>
      </c>
      <c r="B11" s="10">
        <f t="shared" si="0"/>
        <v>0.97807482696867276</v>
      </c>
      <c r="C11" s="15">
        <f>SUM(B$3:$B11)</f>
        <v>8.8900140923546225</v>
      </c>
    </row>
    <row r="12" spans="1:6" x14ac:dyDescent="0.25">
      <c r="A12" s="7">
        <f t="shared" si="1"/>
        <v>0.83333333333333337</v>
      </c>
      <c r="B12" s="10">
        <f t="shared" si="0"/>
        <v>0.97566856507883204</v>
      </c>
      <c r="C12" s="15">
        <f>SUM(B$3:$B12)</f>
        <v>9.8656826574334548</v>
      </c>
    </row>
    <row r="13" spans="1:6" x14ac:dyDescent="0.25">
      <c r="A13" s="7">
        <f t="shared" si="1"/>
        <v>0.91666666666666674</v>
      </c>
      <c r="B13" s="10">
        <f t="shared" si="0"/>
        <v>0.97326822307990635</v>
      </c>
      <c r="C13" s="15">
        <f>SUM(B$3:$B13)</f>
        <v>10.838950880513361</v>
      </c>
    </row>
    <row r="14" spans="1:6" x14ac:dyDescent="0.25">
      <c r="A14" s="7">
        <f t="shared" si="1"/>
        <v>1</v>
      </c>
      <c r="B14" s="10">
        <f t="shared" si="0"/>
        <v>0.970873786407767</v>
      </c>
      <c r="C14" s="15">
        <f>SUM(B$3:$B14)</f>
        <v>11.809824666921127</v>
      </c>
    </row>
    <row r="15" spans="1:6" x14ac:dyDescent="0.25">
      <c r="A15" s="7">
        <f t="shared" si="1"/>
        <v>1.0833333333333333</v>
      </c>
      <c r="B15" s="10">
        <f t="shared" si="0"/>
        <v>0.96848524053411544</v>
      </c>
      <c r="C15" s="15">
        <f>SUM(B$3:$B15)</f>
        <v>12.778309907455242</v>
      </c>
    </row>
    <row r="16" spans="1:6" x14ac:dyDescent="0.25">
      <c r="A16" s="7">
        <f t="shared" si="1"/>
        <v>1.1666666666666665</v>
      </c>
      <c r="B16" s="10">
        <f t="shared" si="0"/>
        <v>0.96610257096639629</v>
      </c>
      <c r="C16" s="15">
        <f>SUM(B$3:$B16)</f>
        <v>13.744412478421639</v>
      </c>
    </row>
    <row r="17" spans="1:3" x14ac:dyDescent="0.25">
      <c r="A17" s="7">
        <f t="shared" si="1"/>
        <v>1.2499999999999998</v>
      </c>
      <c r="B17" s="10">
        <f t="shared" si="0"/>
        <v>0.9637257632477082</v>
      </c>
      <c r="C17" s="15">
        <f>SUM(B$3:$B17)</f>
        <v>14.708138241669348</v>
      </c>
    </row>
    <row r="18" spans="1:3" x14ac:dyDescent="0.25">
      <c r="A18" s="7">
        <f t="shared" si="1"/>
        <v>1.333333333333333</v>
      </c>
      <c r="B18" s="10">
        <f t="shared" si="0"/>
        <v>0.96135480295671727</v>
      </c>
      <c r="C18" s="15">
        <f>SUM(B$3:$B18)</f>
        <v>15.669493044626066</v>
      </c>
    </row>
    <row r="19" spans="1:3" x14ac:dyDescent="0.25">
      <c r="A19" s="7">
        <f t="shared" si="1"/>
        <v>1.4166666666666663</v>
      </c>
      <c r="B19" s="10">
        <f t="shared" si="0"/>
        <v>0.95898967570756843</v>
      </c>
      <c r="C19" s="15">
        <f>SUM(B$3:$B19)</f>
        <v>16.628482720333633</v>
      </c>
    </row>
    <row r="20" spans="1:3" x14ac:dyDescent="0.25">
      <c r="A20" s="7">
        <f t="shared" si="1"/>
        <v>1.4999999999999996</v>
      </c>
      <c r="B20" s="10">
        <f t="shared" si="0"/>
        <v>0.9566303671497991</v>
      </c>
      <c r="C20" s="15">
        <f>SUM(B$3:$B20)</f>
        <v>17.585113087483432</v>
      </c>
    </row>
    <row r="21" spans="1:3" x14ac:dyDescent="0.25">
      <c r="A21" s="7">
        <f t="shared" si="1"/>
        <v>1.5833333333333328</v>
      </c>
      <c r="B21" s="10">
        <f t="shared" si="0"/>
        <v>0.95427686296825198</v>
      </c>
      <c r="C21" s="15">
        <f>SUM(B$3:$B21)</f>
        <v>18.539389950451685</v>
      </c>
    </row>
    <row r="22" spans="1:3" x14ac:dyDescent="0.25">
      <c r="A22" s="7">
        <f t="shared" si="1"/>
        <v>1.6666666666666661</v>
      </c>
      <c r="B22" s="10">
        <f t="shared" si="0"/>
        <v>0.95192914888298708</v>
      </c>
      <c r="C22" s="15">
        <f>SUM(B$3:$B22)</f>
        <v>19.491319099334671</v>
      </c>
    </row>
    <row r="23" spans="1:3" x14ac:dyDescent="0.25">
      <c r="A23" s="7">
        <f t="shared" si="1"/>
        <v>1.7499999999999993</v>
      </c>
      <c r="B23" s="10">
        <f t="shared" si="0"/>
        <v>0.94958721064919693</v>
      </c>
      <c r="C23" s="15">
        <f>SUM(B$3:$B23)</f>
        <v>20.440906309983866</v>
      </c>
    </row>
    <row r="24" spans="1:3" x14ac:dyDescent="0.25">
      <c r="A24" s="7">
        <f t="shared" si="1"/>
        <v>1.8333333333333326</v>
      </c>
      <c r="B24" s="10">
        <f t="shared" si="0"/>
        <v>0.94725103405711841</v>
      </c>
      <c r="C24" s="15">
        <f>SUM(B$3:$B24)</f>
        <v>21.388157344040984</v>
      </c>
    </row>
    <row r="25" spans="1:3" x14ac:dyDescent="0.25">
      <c r="A25" s="7">
        <f>A24+1/12</f>
        <v>1.9166666666666659</v>
      </c>
      <c r="B25" s="10">
        <f t="shared" si="0"/>
        <v>0.94492060493194796</v>
      </c>
      <c r="C25" s="15">
        <f>SUM(B$3:$B25)</f>
        <v>22.333077948972932</v>
      </c>
    </row>
    <row r="26" spans="1:3" x14ac:dyDescent="0.25">
      <c r="A26" s="7">
        <f t="shared" si="1"/>
        <v>1.9999999999999991</v>
      </c>
      <c r="B26" s="10">
        <f t="shared" si="0"/>
        <v>0.94259590913375435</v>
      </c>
      <c r="C26" s="15">
        <f>SUM(B$3:$B26)</f>
        <v>23.275673858106686</v>
      </c>
    </row>
    <row r="27" spans="1:3" x14ac:dyDescent="0.25">
      <c r="A27" s="7">
        <f t="shared" si="1"/>
        <v>2.0833333333333326</v>
      </c>
      <c r="B27" s="10">
        <f t="shared" si="0"/>
        <v>0.94027693255739375</v>
      </c>
      <c r="C27" s="15">
        <f>SUM(B$3:$B27)</f>
        <v>24.215950790664078</v>
      </c>
    </row>
    <row r="28" spans="1:3" x14ac:dyDescent="0.25">
      <c r="A28" s="7">
        <f t="shared" si="1"/>
        <v>2.1666666666666661</v>
      </c>
      <c r="B28" s="10">
        <f t="shared" si="0"/>
        <v>0.93796366113242347</v>
      </c>
      <c r="C28" s="15">
        <f>SUM(B$3:$B28)</f>
        <v>25.153914451796503</v>
      </c>
    </row>
    <row r="29" spans="1:3" x14ac:dyDescent="0.25">
      <c r="A29" s="7">
        <f t="shared" si="1"/>
        <v>2.2499999999999996</v>
      </c>
      <c r="B29" s="10">
        <f t="shared" si="0"/>
        <v>0.93565608082301777</v>
      </c>
      <c r="C29" s="15">
        <f>SUM(B$3:$B29)</f>
        <v>26.089570532619522</v>
      </c>
    </row>
    <row r="30" spans="1:3" x14ac:dyDescent="0.25">
      <c r="A30" s="7">
        <f t="shared" si="1"/>
        <v>2.333333333333333</v>
      </c>
      <c r="B30" s="10">
        <f t="shared" si="0"/>
        <v>0.93335417762788064</v>
      </c>
      <c r="C30" s="15">
        <f>SUM(B$3:$B30)</f>
        <v>27.022924710247402</v>
      </c>
    </row>
    <row r="31" spans="1:3" x14ac:dyDescent="0.25">
      <c r="A31" s="7">
        <f t="shared" si="1"/>
        <v>2.4166666666666665</v>
      </c>
      <c r="B31" s="10">
        <f t="shared" si="0"/>
        <v>0.93105793758016342</v>
      </c>
      <c r="C31" s="15">
        <f>SUM(B$3:$B31)</f>
        <v>27.953982647827566</v>
      </c>
    </row>
    <row r="32" spans="1:3" x14ac:dyDescent="0.25">
      <c r="A32" s="7">
        <f t="shared" si="1"/>
        <v>2.5</v>
      </c>
      <c r="B32" s="10">
        <f t="shared" si="0"/>
        <v>0.92876734674737782</v>
      </c>
      <c r="C32" s="15">
        <f>SUM(B$3:$B32)</f>
        <v>28.882749994574944</v>
      </c>
    </row>
    <row r="33" spans="1:3" x14ac:dyDescent="0.25">
      <c r="A33" s="7">
        <f t="shared" si="1"/>
        <v>2.5833333333333335</v>
      </c>
      <c r="B33" s="10">
        <f t="shared" si="0"/>
        <v>0.92648239123131249</v>
      </c>
      <c r="C33" s="15">
        <f>SUM(B$3:$B33)</f>
        <v>29.809232385806258</v>
      </c>
    </row>
    <row r="34" spans="1:3" x14ac:dyDescent="0.25">
      <c r="A34" s="7">
        <f t="shared" si="1"/>
        <v>2.666666666666667</v>
      </c>
      <c r="B34" s="10">
        <f t="shared" si="0"/>
        <v>0.92420305716794848</v>
      </c>
      <c r="C34" s="15">
        <f>SUM(B$3:$B34)</f>
        <v>30.733435442974205</v>
      </c>
    </row>
    <row r="35" spans="1:3" x14ac:dyDescent="0.25">
      <c r="A35" s="7">
        <f t="shared" si="1"/>
        <v>2.7500000000000004</v>
      </c>
      <c r="B35" s="10">
        <f t="shared" ref="B35:B62" si="2">(1+$F$2)^(-A35)</f>
        <v>0.9219293307273756</v>
      </c>
      <c r="C35" s="15">
        <f>SUM(B$3:$B35)</f>
        <v>31.655364773701582</v>
      </c>
    </row>
    <row r="36" spans="1:3" x14ac:dyDescent="0.25">
      <c r="A36" s="7">
        <f t="shared" si="1"/>
        <v>2.8333333333333339</v>
      </c>
      <c r="B36" s="10">
        <f t="shared" si="2"/>
        <v>0.91966119811370717</v>
      </c>
      <c r="C36" s="15">
        <f>SUM(B$3:$B36)</f>
        <v>32.575025971815286</v>
      </c>
    </row>
    <row r="37" spans="1:3" x14ac:dyDescent="0.25">
      <c r="A37" s="7">
        <f t="shared" si="1"/>
        <v>2.9166666666666674</v>
      </c>
      <c r="B37" s="10">
        <f t="shared" si="2"/>
        <v>0.91739864556499795</v>
      </c>
      <c r="C37" s="15">
        <f>SUM(B$3:$B37)</f>
        <v>33.492424617380287</v>
      </c>
    </row>
    <row r="38" spans="1:3" x14ac:dyDescent="0.25">
      <c r="A38" s="7">
        <f t="shared" si="1"/>
        <v>3.0000000000000009</v>
      </c>
      <c r="B38" s="10">
        <f t="shared" si="2"/>
        <v>0.91514165935315961</v>
      </c>
      <c r="C38" s="15">
        <f>SUM(B$3:$B38)</f>
        <v>34.407566276733448</v>
      </c>
    </row>
    <row r="39" spans="1:3" x14ac:dyDescent="0.25">
      <c r="A39" s="7">
        <f t="shared" si="1"/>
        <v>3.0833333333333344</v>
      </c>
      <c r="B39" s="10">
        <f t="shared" si="2"/>
        <v>0.91289022578387735</v>
      </c>
      <c r="C39" s="15">
        <f>SUM(B$3:$B39)</f>
        <v>35.320456502517324</v>
      </c>
    </row>
    <row r="40" spans="1:3" x14ac:dyDescent="0.25">
      <c r="A40" s="7">
        <f t="shared" si="1"/>
        <v>3.1666666666666679</v>
      </c>
      <c r="B40" s="10">
        <f t="shared" si="2"/>
        <v>0.91064433119652755</v>
      </c>
      <c r="C40" s="15">
        <f>SUM(B$3:$B40)</f>
        <v>36.231100833713853</v>
      </c>
    </row>
    <row r="41" spans="1:3" x14ac:dyDescent="0.25">
      <c r="A41" s="7">
        <f t="shared" si="1"/>
        <v>3.2500000000000013</v>
      </c>
      <c r="B41" s="10">
        <f t="shared" si="2"/>
        <v>0.90840396196409467</v>
      </c>
      <c r="C41" s="15">
        <f>SUM(B$3:$B41)</f>
        <v>37.139504795677951</v>
      </c>
    </row>
    <row r="42" spans="1:3" x14ac:dyDescent="0.25">
      <c r="A42" s="7">
        <f t="shared" si="1"/>
        <v>3.3333333333333348</v>
      </c>
      <c r="B42" s="10">
        <f t="shared" si="2"/>
        <v>0.90616910449308796</v>
      </c>
      <c r="C42" s="15">
        <f>SUM(B$3:$B42)</f>
        <v>38.045673900171039</v>
      </c>
    </row>
    <row r="43" spans="1:3" x14ac:dyDescent="0.25">
      <c r="A43" s="7">
        <f t="shared" si="1"/>
        <v>3.4166666666666683</v>
      </c>
      <c r="B43" s="10">
        <f t="shared" si="2"/>
        <v>0.90393974522345966</v>
      </c>
      <c r="C43" s="15">
        <f>SUM(B$3:$B43)</f>
        <v>38.9496136453945</v>
      </c>
    </row>
    <row r="44" spans="1:3" x14ac:dyDescent="0.25">
      <c r="A44" s="7">
        <f t="shared" si="1"/>
        <v>3.5000000000000018</v>
      </c>
      <c r="B44" s="10">
        <f t="shared" si="2"/>
        <v>0.9017158706285221</v>
      </c>
      <c r="C44" s="15">
        <f>SUM(B$3:$B44)</f>
        <v>39.851329516023021</v>
      </c>
    </row>
    <row r="45" spans="1:3" x14ac:dyDescent="0.25">
      <c r="A45" s="7">
        <f t="shared" si="1"/>
        <v>3.5833333333333353</v>
      </c>
      <c r="B45" s="10">
        <f t="shared" si="2"/>
        <v>0.89949746721486623</v>
      </c>
      <c r="C45" s="15">
        <f>SUM(B$3:$B45)</f>
        <v>40.750826983237886</v>
      </c>
    </row>
    <row r="46" spans="1:3" x14ac:dyDescent="0.25">
      <c r="A46" s="7">
        <f t="shared" si="1"/>
        <v>3.6666666666666687</v>
      </c>
      <c r="B46" s="10">
        <f t="shared" si="2"/>
        <v>0.89728452152228011</v>
      </c>
      <c r="C46" s="15">
        <f>SUM(B$3:$B46)</f>
        <v>41.648111504760166</v>
      </c>
    </row>
    <row r="47" spans="1:3" x14ac:dyDescent="0.25">
      <c r="A47" s="7">
        <f t="shared" si="1"/>
        <v>3.7500000000000022</v>
      </c>
      <c r="B47" s="10">
        <f t="shared" si="2"/>
        <v>0.89507702012366552</v>
      </c>
      <c r="C47" s="15">
        <f>SUM(B$3:$B47)</f>
        <v>42.543188524883831</v>
      </c>
    </row>
    <row r="48" spans="1:3" x14ac:dyDescent="0.25">
      <c r="A48" s="7">
        <f t="shared" si="1"/>
        <v>3.8333333333333357</v>
      </c>
      <c r="B48" s="10">
        <f t="shared" si="2"/>
        <v>0.89287494962495828</v>
      </c>
      <c r="C48" s="15">
        <f>SUM(B$3:$B48)</f>
        <v>43.436063474508792</v>
      </c>
    </row>
    <row r="49" spans="1:3" x14ac:dyDescent="0.25">
      <c r="A49" s="7">
        <f t="shared" si="1"/>
        <v>3.9166666666666692</v>
      </c>
      <c r="B49" s="10">
        <f t="shared" si="2"/>
        <v>0.8906782966650465</v>
      </c>
      <c r="C49" s="15">
        <f>SUM(B$3:$B49)</f>
        <v>44.326741771173836</v>
      </c>
    </row>
    <row r="50" spans="1:3" x14ac:dyDescent="0.25">
      <c r="A50" s="7">
        <f t="shared" si="1"/>
        <v>4.0000000000000027</v>
      </c>
      <c r="B50" s="10">
        <f t="shared" si="2"/>
        <v>0.88848704791568878</v>
      </c>
      <c r="C50" s="15">
        <f>SUM(B$3:$B50)</f>
        <v>45.215228819089525</v>
      </c>
    </row>
    <row r="51" spans="1:3" x14ac:dyDescent="0.25">
      <c r="A51" s="7">
        <f t="shared" si="1"/>
        <v>4.0833333333333357</v>
      </c>
      <c r="B51" s="10">
        <f t="shared" si="2"/>
        <v>0.88630119008143415</v>
      </c>
      <c r="C51" s="15">
        <f>SUM(B$3:$B51)</f>
        <v>46.101530009170958</v>
      </c>
    </row>
    <row r="52" spans="1:3" x14ac:dyDescent="0.25">
      <c r="A52" s="7">
        <f t="shared" si="1"/>
        <v>4.1666666666666687</v>
      </c>
      <c r="B52" s="10">
        <f t="shared" si="2"/>
        <v>0.88412070989954128</v>
      </c>
      <c r="C52" s="15">
        <f>SUM(B$3:$B52)</f>
        <v>46.985650719070499</v>
      </c>
    </row>
    <row r="53" spans="1:3" x14ac:dyDescent="0.25">
      <c r="A53" s="7">
        <f t="shared" si="1"/>
        <v>4.2500000000000018</v>
      </c>
      <c r="B53" s="10">
        <f t="shared" si="2"/>
        <v>0.88194559413989781</v>
      </c>
      <c r="C53" s="15">
        <f>SUM(B$3:$B53)</f>
        <v>47.867596313210399</v>
      </c>
    </row>
    <row r="54" spans="1:3" x14ac:dyDescent="0.25">
      <c r="A54" s="7">
        <f t="shared" si="1"/>
        <v>4.3333333333333348</v>
      </c>
      <c r="B54" s="10">
        <f t="shared" si="2"/>
        <v>0.87977582960493994</v>
      </c>
      <c r="C54" s="15">
        <f>SUM(B$3:$B54)</f>
        <v>48.747372142815337</v>
      </c>
    </row>
    <row r="55" spans="1:3" x14ac:dyDescent="0.25">
      <c r="A55" s="7">
        <f t="shared" si="1"/>
        <v>4.4166666666666679</v>
      </c>
      <c r="B55" s="10">
        <f t="shared" si="2"/>
        <v>0.87761140312957231</v>
      </c>
      <c r="C55" s="15">
        <f>SUM(B$3:$B55)</f>
        <v>49.624983545944907</v>
      </c>
    </row>
    <row r="56" spans="1:3" x14ac:dyDescent="0.25">
      <c r="A56" s="7">
        <f t="shared" si="1"/>
        <v>4.5000000000000009</v>
      </c>
      <c r="B56" s="10">
        <f t="shared" si="2"/>
        <v>0.87545230158108933</v>
      </c>
      <c r="C56" s="15">
        <f>SUM(B$3:$B56)</f>
        <v>50.500435847525999</v>
      </c>
    </row>
    <row r="57" spans="1:3" x14ac:dyDescent="0.25">
      <c r="A57" s="7">
        <f t="shared" si="1"/>
        <v>4.5833333333333339</v>
      </c>
      <c r="B57" s="10">
        <f t="shared" si="2"/>
        <v>0.87329851185909357</v>
      </c>
      <c r="C57" s="15">
        <f>SUM(B$3:$B57)</f>
        <v>51.373734359385089</v>
      </c>
    </row>
    <row r="58" spans="1:3" x14ac:dyDescent="0.25">
      <c r="A58" s="7">
        <f t="shared" si="1"/>
        <v>4.666666666666667</v>
      </c>
      <c r="B58" s="10">
        <f t="shared" si="2"/>
        <v>0.8711500208954176</v>
      </c>
      <c r="C58" s="15">
        <f>SUM(B$3:$B58)</f>
        <v>52.24488438028051</v>
      </c>
    </row>
    <row r="59" spans="1:3" x14ac:dyDescent="0.25">
      <c r="A59" s="7">
        <f t="shared" si="1"/>
        <v>4.75</v>
      </c>
      <c r="B59" s="10">
        <f t="shared" si="2"/>
        <v>0.86900681565404425</v>
      </c>
      <c r="C59" s="15">
        <f>SUM(B$3:$B59)</f>
        <v>53.113891195934556</v>
      </c>
    </row>
    <row r="60" spans="1:3" x14ac:dyDescent="0.25">
      <c r="A60" s="7">
        <f t="shared" si="1"/>
        <v>4.833333333333333</v>
      </c>
      <c r="B60" s="10">
        <f t="shared" si="2"/>
        <v>0.8668688831310275</v>
      </c>
      <c r="C60" s="15">
        <f>SUM(B$3:$B60)</f>
        <v>53.980760079065583</v>
      </c>
    </row>
    <row r="61" spans="1:3" x14ac:dyDescent="0.25">
      <c r="A61" s="7">
        <f t="shared" si="1"/>
        <v>4.9166666666666661</v>
      </c>
      <c r="B61" s="10">
        <f t="shared" si="2"/>
        <v>0.86473621035441417</v>
      </c>
      <c r="C61" s="15">
        <f>SUM(B$3:$B61)</f>
        <v>54.845496289419998</v>
      </c>
    </row>
    <row r="62" spans="1:3" x14ac:dyDescent="0.25">
      <c r="A62" s="7">
        <f t="shared" si="1"/>
        <v>4.9999999999999991</v>
      </c>
      <c r="B62" s="10">
        <f t="shared" si="2"/>
        <v>0.86260878438416388</v>
      </c>
      <c r="C62" s="15">
        <f>SUM(B$3:$B62)</f>
        <v>55.708105073804163</v>
      </c>
    </row>
    <row r="63" spans="1:3" x14ac:dyDescent="0.25">
      <c r="A63" s="7"/>
    </row>
  </sheetData>
  <mergeCells count="1">
    <mergeCell ref="E1:F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 of single exam</vt:lpstr>
      <vt:lpstr>NPV of passing all</vt:lpstr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Leung</dc:creator>
  <cp:lastModifiedBy>Jackson Leung</cp:lastModifiedBy>
  <dcterms:created xsi:type="dcterms:W3CDTF">2021-02-23T03:28:10Z</dcterms:created>
  <dcterms:modified xsi:type="dcterms:W3CDTF">2021-02-24T12:48:24Z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fde6f284-4fc2-48cd-94b2-b4897c5f1808</vt:lpwstr>
  </property>
</Properties>
</file>