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9040" windowHeight="15840"/>
  </bookViews>
  <sheets>
    <sheet name="saving_model" sheetId="1" r:id="rId1"/>
    <sheet name="mortality" sheetId="2" r:id="rId2"/>
    <sheet name="lapse" sheetId="5" r:id="rId3"/>
    <sheet name="discount_curve" sheetId="3" r:id="rId4"/>
    <sheet name="Return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22" i="1"/>
  <c r="T22" i="1" l="1"/>
  <c r="C35" i="5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5" i="5"/>
  <c r="C997" i="4"/>
  <c r="C998" i="4" s="1"/>
  <c r="C999" i="4" s="1"/>
  <c r="C1000" i="4" s="1"/>
  <c r="C1001" i="4" s="1"/>
  <c r="C1002" i="4" s="1"/>
  <c r="C1003" i="4" s="1"/>
  <c r="C1004" i="4" s="1"/>
  <c r="C1005" i="4" s="1"/>
  <c r="C546" i="4"/>
  <c r="C547" i="4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/>
  <c r="C729" i="4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P3" i="4"/>
  <c r="P795" i="4" s="1"/>
  <c r="Q795" i="4" s="1"/>
  <c r="P204" i="4" l="1"/>
  <c r="Q204" i="4" s="1"/>
  <c r="S220" i="1" s="1"/>
  <c r="P47" i="4"/>
  <c r="Q47" i="4" s="1"/>
  <c r="S63" i="1" s="1"/>
  <c r="P12" i="4"/>
  <c r="Q12" i="4" s="1"/>
  <c r="S28" i="1" s="1"/>
  <c r="P31" i="4"/>
  <c r="Q31" i="4" s="1"/>
  <c r="S47" i="1" s="1"/>
  <c r="P118" i="4"/>
  <c r="Q118" i="4" s="1"/>
  <c r="S134" i="1" s="1"/>
  <c r="P60" i="4"/>
  <c r="Q60" i="4" s="1"/>
  <c r="S76" i="1" s="1"/>
  <c r="P28" i="4"/>
  <c r="Q28" i="4" s="1"/>
  <c r="S44" i="1" s="1"/>
  <c r="P88" i="4"/>
  <c r="Q88" i="4" s="1"/>
  <c r="S104" i="1" s="1"/>
  <c r="P20" i="4"/>
  <c r="Q20" i="4" s="1"/>
  <c r="S36" i="1" s="1"/>
  <c r="P44" i="4"/>
  <c r="Q44" i="4" s="1"/>
  <c r="S60" i="1" s="1"/>
  <c r="P81" i="4"/>
  <c r="Q81" i="4" s="1"/>
  <c r="S97" i="1" s="1"/>
  <c r="P180" i="4"/>
  <c r="Q180" i="4" s="1"/>
  <c r="S196" i="1" s="1"/>
  <c r="P15" i="4"/>
  <c r="Q15" i="4" s="1"/>
  <c r="S31" i="1" s="1"/>
  <c r="P36" i="4"/>
  <c r="Q36" i="4" s="1"/>
  <c r="S52" i="1" s="1"/>
  <c r="P63" i="4"/>
  <c r="Q63" i="4" s="1"/>
  <c r="S79" i="1" s="1"/>
  <c r="P126" i="4"/>
  <c r="Q126" i="4" s="1"/>
  <c r="S142" i="1" s="1"/>
  <c r="P52" i="4"/>
  <c r="Q52" i="4" s="1"/>
  <c r="S68" i="1" s="1"/>
  <c r="P68" i="4"/>
  <c r="Q68" i="4" s="1"/>
  <c r="S84" i="1" s="1"/>
  <c r="P92" i="4"/>
  <c r="Q92" i="4" s="1"/>
  <c r="S108" i="1" s="1"/>
  <c r="P148" i="4"/>
  <c r="Q148" i="4" s="1"/>
  <c r="S164" i="1" s="1"/>
  <c r="P224" i="4"/>
  <c r="Q224" i="4" s="1"/>
  <c r="S240" i="1" s="1"/>
  <c r="P7" i="4"/>
  <c r="Q7" i="4" s="1"/>
  <c r="S23" i="1" s="1"/>
  <c r="P23" i="4"/>
  <c r="Q23" i="4" s="1"/>
  <c r="S39" i="1" s="1"/>
  <c r="P39" i="4"/>
  <c r="Q39" i="4" s="1"/>
  <c r="S55" i="1" s="1"/>
  <c r="P55" i="4"/>
  <c r="Q55" i="4" s="1"/>
  <c r="S71" i="1" s="1"/>
  <c r="P71" i="4"/>
  <c r="Q71" i="4" s="1"/>
  <c r="S87" i="1" s="1"/>
  <c r="P105" i="4"/>
  <c r="Q105" i="4" s="1"/>
  <c r="S121" i="1" s="1"/>
  <c r="P168" i="4"/>
  <c r="Q168" i="4" s="1"/>
  <c r="S184" i="1" s="1"/>
  <c r="P232" i="4"/>
  <c r="Q232" i="4" s="1"/>
  <c r="S248" i="1" s="1"/>
  <c r="P77" i="4"/>
  <c r="Q77" i="4" s="1"/>
  <c r="S93" i="1" s="1"/>
  <c r="P100" i="4"/>
  <c r="Q100" i="4" s="1"/>
  <c r="S116" i="1" s="1"/>
  <c r="P140" i="4"/>
  <c r="Q140" i="4" s="1"/>
  <c r="S156" i="1" s="1"/>
  <c r="P200" i="4"/>
  <c r="Q200" i="4" s="1"/>
  <c r="S216" i="1" s="1"/>
  <c r="P254" i="4"/>
  <c r="Q254" i="4" s="1"/>
  <c r="S270" i="1" s="1"/>
  <c r="P8" i="4"/>
  <c r="Q8" i="4" s="1"/>
  <c r="S24" i="1" s="1"/>
  <c r="P16" i="4"/>
  <c r="Q16" i="4" s="1"/>
  <c r="S32" i="1" s="1"/>
  <c r="P24" i="4"/>
  <c r="Q24" i="4" s="1"/>
  <c r="S40" i="1" s="1"/>
  <c r="P32" i="4"/>
  <c r="Q32" i="4" s="1"/>
  <c r="S48" i="1" s="1"/>
  <c r="P40" i="4"/>
  <c r="Q40" i="4" s="1"/>
  <c r="S56" i="1" s="1"/>
  <c r="P48" i="4"/>
  <c r="Q48" i="4" s="1"/>
  <c r="S64" i="1" s="1"/>
  <c r="P56" i="4"/>
  <c r="Q56" i="4" s="1"/>
  <c r="S72" i="1" s="1"/>
  <c r="P64" i="4"/>
  <c r="Q64" i="4" s="1"/>
  <c r="S80" i="1" s="1"/>
  <c r="P72" i="4"/>
  <c r="Q72" i="4" s="1"/>
  <c r="S88" i="1" s="1"/>
  <c r="P82" i="4"/>
  <c r="Q82" i="4" s="1"/>
  <c r="S98" i="1" s="1"/>
  <c r="P93" i="4"/>
  <c r="Q93" i="4" s="1"/>
  <c r="S109" i="1" s="1"/>
  <c r="P108" i="4"/>
  <c r="Q108" i="4" s="1"/>
  <c r="S124" i="1" s="1"/>
  <c r="P128" i="4"/>
  <c r="Q128" i="4" s="1"/>
  <c r="S144" i="1" s="1"/>
  <c r="P158" i="4"/>
  <c r="Q158" i="4" s="1"/>
  <c r="S174" i="1" s="1"/>
  <c r="P182" i="4"/>
  <c r="Q182" i="4" s="1"/>
  <c r="S198" i="1" s="1"/>
  <c r="P212" i="4"/>
  <c r="Q212" i="4" s="1"/>
  <c r="S228" i="1" s="1"/>
  <c r="P244" i="4"/>
  <c r="Q244" i="4" s="1"/>
  <c r="S260" i="1" s="1"/>
  <c r="P308" i="4"/>
  <c r="Q308" i="4" s="1"/>
  <c r="S324" i="1" s="1"/>
  <c r="P11" i="4"/>
  <c r="Q11" i="4" s="1"/>
  <c r="S27" i="1" s="1"/>
  <c r="P19" i="4"/>
  <c r="Q19" i="4" s="1"/>
  <c r="S35" i="1" s="1"/>
  <c r="P27" i="4"/>
  <c r="Q27" i="4" s="1"/>
  <c r="S43" i="1" s="1"/>
  <c r="P35" i="4"/>
  <c r="Q35" i="4" s="1"/>
  <c r="S51" i="1" s="1"/>
  <c r="P43" i="4"/>
  <c r="Q43" i="4" s="1"/>
  <c r="S59" i="1" s="1"/>
  <c r="P51" i="4"/>
  <c r="Q51" i="4" s="1"/>
  <c r="S67" i="1" s="1"/>
  <c r="P59" i="4"/>
  <c r="Q59" i="4" s="1"/>
  <c r="S75" i="1" s="1"/>
  <c r="P67" i="4"/>
  <c r="Q67" i="4" s="1"/>
  <c r="S83" i="1" s="1"/>
  <c r="P76" i="4"/>
  <c r="Q76" i="4" s="1"/>
  <c r="S92" i="1" s="1"/>
  <c r="P86" i="4"/>
  <c r="Q86" i="4" s="1"/>
  <c r="S102" i="1" s="1"/>
  <c r="P98" i="4"/>
  <c r="Q98" i="4" s="1"/>
  <c r="S114" i="1" s="1"/>
  <c r="P116" i="4"/>
  <c r="Q116" i="4" s="1"/>
  <c r="S132" i="1" s="1"/>
  <c r="P136" i="4"/>
  <c r="Q136" i="4" s="1"/>
  <c r="S152" i="1" s="1"/>
  <c r="P160" i="4"/>
  <c r="Q160" i="4" s="1"/>
  <c r="S176" i="1" s="1"/>
  <c r="P190" i="4"/>
  <c r="Q190" i="4" s="1"/>
  <c r="S206" i="1" s="1"/>
  <c r="P222" i="4"/>
  <c r="Q222" i="4" s="1"/>
  <c r="S238" i="1" s="1"/>
  <c r="P246" i="4"/>
  <c r="Q246" i="4" s="1"/>
  <c r="S262" i="1" s="1"/>
  <c r="P439" i="4"/>
  <c r="Q439" i="4" s="1"/>
  <c r="S455" i="1" s="1"/>
  <c r="P288" i="4"/>
  <c r="Q288" i="4" s="1"/>
  <c r="S304" i="1" s="1"/>
  <c r="P150" i="4"/>
  <c r="Q150" i="4" s="1"/>
  <c r="S166" i="1" s="1"/>
  <c r="P172" i="4"/>
  <c r="Q172" i="4" s="1"/>
  <c r="S188" i="1" s="1"/>
  <c r="P192" i="4"/>
  <c r="Q192" i="4" s="1"/>
  <c r="S208" i="1" s="1"/>
  <c r="P214" i="4"/>
  <c r="Q214" i="4" s="1"/>
  <c r="S230" i="1" s="1"/>
  <c r="P236" i="4"/>
  <c r="Q236" i="4" s="1"/>
  <c r="S252" i="1" s="1"/>
  <c r="P264" i="4"/>
  <c r="Q264" i="4" s="1"/>
  <c r="S280" i="1" s="1"/>
  <c r="P356" i="4"/>
  <c r="Q356" i="4" s="1"/>
  <c r="S372" i="1" s="1"/>
  <c r="P328" i="4"/>
  <c r="Q328" i="4" s="1"/>
  <c r="S344" i="1" s="1"/>
  <c r="P9" i="4"/>
  <c r="Q9" i="4" s="1"/>
  <c r="S25" i="1" s="1"/>
  <c r="P17" i="4"/>
  <c r="Q17" i="4" s="1"/>
  <c r="S33" i="1" s="1"/>
  <c r="P21" i="4"/>
  <c r="Q21" i="4" s="1"/>
  <c r="S37" i="1" s="1"/>
  <c r="P29" i="4"/>
  <c r="Q29" i="4" s="1"/>
  <c r="S45" i="1" s="1"/>
  <c r="P37" i="4"/>
  <c r="Q37" i="4" s="1"/>
  <c r="S53" i="1" s="1"/>
  <c r="P45" i="4"/>
  <c r="Q45" i="4" s="1"/>
  <c r="S61" i="1" s="1"/>
  <c r="P53" i="4"/>
  <c r="Q53" i="4" s="1"/>
  <c r="S69" i="1" s="1"/>
  <c r="P57" i="4"/>
  <c r="Q57" i="4" s="1"/>
  <c r="S73" i="1" s="1"/>
  <c r="P65" i="4"/>
  <c r="Q65" i="4" s="1"/>
  <c r="S81" i="1" s="1"/>
  <c r="P73" i="4"/>
  <c r="Q73" i="4" s="1"/>
  <c r="S89" i="1" s="1"/>
  <c r="P78" i="4"/>
  <c r="Q78" i="4" s="1"/>
  <c r="S94" i="1" s="1"/>
  <c r="P89" i="4"/>
  <c r="Q89" i="4" s="1"/>
  <c r="S105" i="1" s="1"/>
  <c r="P102" i="4"/>
  <c r="Q102" i="4" s="1"/>
  <c r="S118" i="1" s="1"/>
  <c r="P120" i="4"/>
  <c r="Q120" i="4" s="1"/>
  <c r="S136" i="1" s="1"/>
  <c r="P132" i="4"/>
  <c r="Q132" i="4" s="1"/>
  <c r="S148" i="1" s="1"/>
  <c r="P152" i="4"/>
  <c r="Q152" i="4" s="1"/>
  <c r="S168" i="1" s="1"/>
  <c r="P164" i="4"/>
  <c r="Q164" i="4" s="1"/>
  <c r="S180" i="1" s="1"/>
  <c r="P184" i="4"/>
  <c r="Q184" i="4" s="1"/>
  <c r="S200" i="1" s="1"/>
  <c r="P196" i="4"/>
  <c r="Q196" i="4" s="1"/>
  <c r="S212" i="1" s="1"/>
  <c r="P216" i="4"/>
  <c r="Q216" i="4" s="1"/>
  <c r="S232" i="1" s="1"/>
  <c r="P238" i="4"/>
  <c r="Q238" i="4" s="1"/>
  <c r="S254" i="1" s="1"/>
  <c r="P260" i="4"/>
  <c r="Q260" i="4" s="1"/>
  <c r="S276" i="1" s="1"/>
  <c r="P6" i="4"/>
  <c r="Q6" i="4" s="1"/>
  <c r="S22" i="1" s="1"/>
  <c r="P10" i="4"/>
  <c r="Q10" i="4" s="1"/>
  <c r="S26" i="1" s="1"/>
  <c r="P14" i="4"/>
  <c r="Q14" i="4" s="1"/>
  <c r="S30" i="1" s="1"/>
  <c r="P18" i="4"/>
  <c r="Q18" i="4" s="1"/>
  <c r="S34" i="1" s="1"/>
  <c r="P22" i="4"/>
  <c r="Q22" i="4" s="1"/>
  <c r="S38" i="1" s="1"/>
  <c r="P26" i="4"/>
  <c r="Q26" i="4" s="1"/>
  <c r="S42" i="1" s="1"/>
  <c r="P30" i="4"/>
  <c r="Q30" i="4" s="1"/>
  <c r="S46" i="1" s="1"/>
  <c r="P34" i="4"/>
  <c r="Q34" i="4" s="1"/>
  <c r="S50" i="1" s="1"/>
  <c r="P38" i="4"/>
  <c r="Q38" i="4" s="1"/>
  <c r="S54" i="1" s="1"/>
  <c r="P42" i="4"/>
  <c r="Q42" i="4" s="1"/>
  <c r="S58" i="1" s="1"/>
  <c r="P46" i="4"/>
  <c r="Q46" i="4" s="1"/>
  <c r="S62" i="1" s="1"/>
  <c r="P50" i="4"/>
  <c r="Q50" i="4" s="1"/>
  <c r="S66" i="1" s="1"/>
  <c r="P54" i="4"/>
  <c r="Q54" i="4" s="1"/>
  <c r="S70" i="1" s="1"/>
  <c r="P58" i="4"/>
  <c r="Q58" i="4" s="1"/>
  <c r="S74" i="1" s="1"/>
  <c r="P62" i="4"/>
  <c r="Q62" i="4" s="1"/>
  <c r="S78" i="1" s="1"/>
  <c r="P66" i="4"/>
  <c r="Q66" i="4" s="1"/>
  <c r="S82" i="1" s="1"/>
  <c r="P70" i="4"/>
  <c r="Q70" i="4" s="1"/>
  <c r="S86" i="1" s="1"/>
  <c r="P74" i="4"/>
  <c r="Q74" i="4" s="1"/>
  <c r="S90" i="1" s="1"/>
  <c r="P80" i="4"/>
  <c r="Q80" i="4" s="1"/>
  <c r="S96" i="1" s="1"/>
  <c r="P85" i="4"/>
  <c r="Q85" i="4" s="1"/>
  <c r="S101" i="1" s="1"/>
  <c r="P90" i="4"/>
  <c r="Q90" i="4" s="1"/>
  <c r="S106" i="1" s="1"/>
  <c r="P97" i="4"/>
  <c r="Q97" i="4" s="1"/>
  <c r="S113" i="1" s="1"/>
  <c r="P104" i="4"/>
  <c r="Q104" i="4" s="1"/>
  <c r="S120" i="1" s="1"/>
  <c r="P112" i="4"/>
  <c r="Q112" i="4" s="1"/>
  <c r="S128" i="1" s="1"/>
  <c r="P124" i="4"/>
  <c r="Q124" i="4" s="1"/>
  <c r="S140" i="1" s="1"/>
  <c r="P134" i="4"/>
  <c r="Q134" i="4" s="1"/>
  <c r="S150" i="1" s="1"/>
  <c r="P144" i="4"/>
  <c r="Q144" i="4" s="1"/>
  <c r="S160" i="1" s="1"/>
  <c r="P156" i="4"/>
  <c r="Q156" i="4" s="1"/>
  <c r="S172" i="1" s="1"/>
  <c r="P166" i="4"/>
  <c r="Q166" i="4" s="1"/>
  <c r="S182" i="1" s="1"/>
  <c r="P176" i="4"/>
  <c r="Q176" i="4" s="1"/>
  <c r="S192" i="1" s="1"/>
  <c r="P188" i="4"/>
  <c r="Q188" i="4" s="1"/>
  <c r="S204" i="1" s="1"/>
  <c r="P198" i="4"/>
  <c r="Q198" i="4" s="1"/>
  <c r="S214" i="1" s="1"/>
  <c r="P208" i="4"/>
  <c r="Q208" i="4" s="1"/>
  <c r="S224" i="1" s="1"/>
  <c r="P220" i="4"/>
  <c r="Q220" i="4" s="1"/>
  <c r="S236" i="1" s="1"/>
  <c r="P230" i="4"/>
  <c r="Q230" i="4" s="1"/>
  <c r="S246" i="1" s="1"/>
  <c r="P240" i="4"/>
  <c r="Q240" i="4" s="1"/>
  <c r="S256" i="1" s="1"/>
  <c r="P252" i="4"/>
  <c r="Q252" i="4" s="1"/>
  <c r="S268" i="1" s="1"/>
  <c r="P262" i="4"/>
  <c r="Q262" i="4" s="1"/>
  <c r="S278" i="1" s="1"/>
  <c r="P280" i="4"/>
  <c r="Q280" i="4" s="1"/>
  <c r="S296" i="1" s="1"/>
  <c r="P304" i="4"/>
  <c r="Q304" i="4" s="1"/>
  <c r="S320" i="1" s="1"/>
  <c r="P324" i="4"/>
  <c r="Q324" i="4" s="1"/>
  <c r="S340" i="1" s="1"/>
  <c r="P352" i="4"/>
  <c r="Q352" i="4" s="1"/>
  <c r="S368" i="1" s="1"/>
  <c r="P423" i="4"/>
  <c r="Q423" i="4" s="1"/>
  <c r="S439" i="1" s="1"/>
  <c r="P256" i="4"/>
  <c r="Q256" i="4" s="1"/>
  <c r="S272" i="1" s="1"/>
  <c r="P272" i="4"/>
  <c r="Q272" i="4" s="1"/>
  <c r="S288" i="1" s="1"/>
  <c r="P292" i="4"/>
  <c r="Q292" i="4" s="1"/>
  <c r="S308" i="1" s="1"/>
  <c r="P312" i="4"/>
  <c r="Q312" i="4" s="1"/>
  <c r="S328" i="1" s="1"/>
  <c r="P336" i="4"/>
  <c r="Q336" i="4" s="1"/>
  <c r="S352" i="1" s="1"/>
  <c r="P375" i="4"/>
  <c r="Q375" i="4" s="1"/>
  <c r="S391" i="1" s="1"/>
  <c r="P13" i="4"/>
  <c r="Q13" i="4" s="1"/>
  <c r="S29" i="1" s="1"/>
  <c r="P25" i="4"/>
  <c r="Q25" i="4" s="1"/>
  <c r="S41" i="1" s="1"/>
  <c r="P33" i="4"/>
  <c r="Q33" i="4" s="1"/>
  <c r="S49" i="1" s="1"/>
  <c r="P41" i="4"/>
  <c r="Q41" i="4" s="1"/>
  <c r="S57" i="1" s="1"/>
  <c r="P49" i="4"/>
  <c r="Q49" i="4" s="1"/>
  <c r="S65" i="1" s="1"/>
  <c r="P61" i="4"/>
  <c r="Q61" i="4" s="1"/>
  <c r="S77" i="1" s="1"/>
  <c r="P69" i="4"/>
  <c r="Q69" i="4" s="1"/>
  <c r="S85" i="1" s="1"/>
  <c r="P84" i="4"/>
  <c r="Q84" i="4" s="1"/>
  <c r="S100" i="1" s="1"/>
  <c r="P94" i="4"/>
  <c r="Q94" i="4" s="1"/>
  <c r="S110" i="1" s="1"/>
  <c r="P110" i="4"/>
  <c r="Q110" i="4" s="1"/>
  <c r="S126" i="1" s="1"/>
  <c r="P142" i="4"/>
  <c r="Q142" i="4" s="1"/>
  <c r="S158" i="1" s="1"/>
  <c r="P174" i="4"/>
  <c r="Q174" i="4" s="1"/>
  <c r="S190" i="1" s="1"/>
  <c r="P206" i="4"/>
  <c r="Q206" i="4" s="1"/>
  <c r="S222" i="1" s="1"/>
  <c r="P228" i="4"/>
  <c r="Q228" i="4" s="1"/>
  <c r="S244" i="1" s="1"/>
  <c r="P248" i="4"/>
  <c r="Q248" i="4" s="1"/>
  <c r="S264" i="1" s="1"/>
  <c r="P276" i="4"/>
  <c r="Q276" i="4" s="1"/>
  <c r="S292" i="1" s="1"/>
  <c r="P296" i="4"/>
  <c r="Q296" i="4" s="1"/>
  <c r="S312" i="1" s="1"/>
  <c r="P320" i="4"/>
  <c r="Q320" i="4" s="1"/>
  <c r="S336" i="1" s="1"/>
  <c r="P340" i="4"/>
  <c r="Q340" i="4" s="1"/>
  <c r="S356" i="1" s="1"/>
  <c r="P384" i="4"/>
  <c r="Q384" i="4" s="1"/>
  <c r="S400" i="1" s="1"/>
  <c r="P75" i="4"/>
  <c r="Q75" i="4" s="1"/>
  <c r="S91" i="1" s="1"/>
  <c r="P79" i="4"/>
  <c r="Q79" i="4" s="1"/>
  <c r="S95" i="1" s="1"/>
  <c r="P83" i="4"/>
  <c r="Q83" i="4" s="1"/>
  <c r="S99" i="1" s="1"/>
  <c r="P87" i="4"/>
  <c r="Q87" i="4" s="1"/>
  <c r="S103" i="1" s="1"/>
  <c r="P91" i="4"/>
  <c r="Q91" i="4" s="1"/>
  <c r="S107" i="1" s="1"/>
  <c r="P96" i="4"/>
  <c r="Q96" i="4" s="1"/>
  <c r="S112" i="1" s="1"/>
  <c r="P101" i="4"/>
  <c r="Q101" i="4" s="1"/>
  <c r="S117" i="1" s="1"/>
  <c r="P106" i="4"/>
  <c r="Q106" i="4" s="1"/>
  <c r="S122" i="1" s="1"/>
  <c r="P114" i="4"/>
  <c r="Q114" i="4" s="1"/>
  <c r="S130" i="1" s="1"/>
  <c r="P122" i="4"/>
  <c r="Q122" i="4" s="1"/>
  <c r="S138" i="1" s="1"/>
  <c r="P130" i="4"/>
  <c r="Q130" i="4" s="1"/>
  <c r="S146" i="1" s="1"/>
  <c r="P138" i="4"/>
  <c r="Q138" i="4" s="1"/>
  <c r="S154" i="1" s="1"/>
  <c r="P146" i="4"/>
  <c r="Q146" i="4" s="1"/>
  <c r="S162" i="1" s="1"/>
  <c r="P154" i="4"/>
  <c r="Q154" i="4" s="1"/>
  <c r="S170" i="1" s="1"/>
  <c r="P162" i="4"/>
  <c r="Q162" i="4" s="1"/>
  <c r="S178" i="1" s="1"/>
  <c r="P170" i="4"/>
  <c r="Q170" i="4" s="1"/>
  <c r="S186" i="1" s="1"/>
  <c r="P178" i="4"/>
  <c r="Q178" i="4" s="1"/>
  <c r="S194" i="1" s="1"/>
  <c r="P186" i="4"/>
  <c r="Q186" i="4" s="1"/>
  <c r="S202" i="1" s="1"/>
  <c r="P194" i="4"/>
  <c r="Q194" i="4" s="1"/>
  <c r="S210" i="1" s="1"/>
  <c r="P202" i="4"/>
  <c r="Q202" i="4" s="1"/>
  <c r="S218" i="1" s="1"/>
  <c r="P210" i="4"/>
  <c r="Q210" i="4" s="1"/>
  <c r="S226" i="1" s="1"/>
  <c r="P218" i="4"/>
  <c r="Q218" i="4" s="1"/>
  <c r="S234" i="1" s="1"/>
  <c r="P226" i="4"/>
  <c r="Q226" i="4" s="1"/>
  <c r="S242" i="1" s="1"/>
  <c r="P234" i="4"/>
  <c r="Q234" i="4" s="1"/>
  <c r="S250" i="1" s="1"/>
  <c r="P242" i="4"/>
  <c r="Q242" i="4" s="1"/>
  <c r="S258" i="1" s="1"/>
  <c r="P250" i="4"/>
  <c r="Q250" i="4" s="1"/>
  <c r="S266" i="1" s="1"/>
  <c r="P258" i="4"/>
  <c r="Q258" i="4" s="1"/>
  <c r="S274" i="1" s="1"/>
  <c r="P268" i="4"/>
  <c r="Q268" i="4" s="1"/>
  <c r="S284" i="1" s="1"/>
  <c r="P284" i="4"/>
  <c r="Q284" i="4" s="1"/>
  <c r="S300" i="1" s="1"/>
  <c r="P300" i="4"/>
  <c r="Q300" i="4" s="1"/>
  <c r="S316" i="1" s="1"/>
  <c r="P316" i="4"/>
  <c r="Q316" i="4" s="1"/>
  <c r="S332" i="1" s="1"/>
  <c r="P332" i="4"/>
  <c r="Q332" i="4" s="1"/>
  <c r="S348" i="1" s="1"/>
  <c r="P348" i="4"/>
  <c r="Q348" i="4" s="1"/>
  <c r="S364" i="1" s="1"/>
  <c r="P364" i="4"/>
  <c r="Q364" i="4" s="1"/>
  <c r="S380" i="1" s="1"/>
  <c r="P407" i="4"/>
  <c r="Q407" i="4" s="1"/>
  <c r="S423" i="1" s="1"/>
  <c r="P471" i="4"/>
  <c r="Q471" i="4" s="1"/>
  <c r="S487" i="1" s="1"/>
  <c r="P487" i="4"/>
  <c r="Q487" i="4" s="1"/>
  <c r="S503" i="1" s="1"/>
  <c r="P344" i="4"/>
  <c r="Q344" i="4" s="1"/>
  <c r="S360" i="1" s="1"/>
  <c r="P360" i="4"/>
  <c r="Q360" i="4" s="1"/>
  <c r="S376" i="1" s="1"/>
  <c r="P395" i="4"/>
  <c r="Q395" i="4" s="1"/>
  <c r="S411" i="1" s="1"/>
  <c r="P455" i="4"/>
  <c r="Q455" i="4" s="1"/>
  <c r="S471" i="1" s="1"/>
  <c r="P503" i="4"/>
  <c r="Q503" i="4" s="1"/>
  <c r="S519" i="1" s="1"/>
  <c r="P519" i="4"/>
  <c r="Q519" i="4" s="1"/>
  <c r="S535" i="1" s="1"/>
  <c r="P95" i="4"/>
  <c r="Q95" i="4" s="1"/>
  <c r="S111" i="1" s="1"/>
  <c r="P99" i="4"/>
  <c r="Q99" i="4" s="1"/>
  <c r="S115" i="1" s="1"/>
  <c r="P103" i="4"/>
  <c r="Q103" i="4" s="1"/>
  <c r="S119" i="1" s="1"/>
  <c r="P107" i="4"/>
  <c r="Q107" i="4" s="1"/>
  <c r="S123" i="1" s="1"/>
  <c r="P111" i="4"/>
  <c r="Q111" i="4" s="1"/>
  <c r="S127" i="1" s="1"/>
  <c r="P115" i="4"/>
  <c r="Q115" i="4" s="1"/>
  <c r="S131" i="1" s="1"/>
  <c r="P119" i="4"/>
  <c r="Q119" i="4" s="1"/>
  <c r="S135" i="1" s="1"/>
  <c r="P123" i="4"/>
  <c r="Q123" i="4" s="1"/>
  <c r="S139" i="1" s="1"/>
  <c r="P127" i="4"/>
  <c r="Q127" i="4" s="1"/>
  <c r="S143" i="1" s="1"/>
  <c r="P131" i="4"/>
  <c r="Q131" i="4" s="1"/>
  <c r="S147" i="1" s="1"/>
  <c r="P135" i="4"/>
  <c r="Q135" i="4" s="1"/>
  <c r="S151" i="1" s="1"/>
  <c r="P139" i="4"/>
  <c r="Q139" i="4" s="1"/>
  <c r="S155" i="1" s="1"/>
  <c r="P143" i="4"/>
  <c r="Q143" i="4" s="1"/>
  <c r="S159" i="1" s="1"/>
  <c r="P147" i="4"/>
  <c r="Q147" i="4" s="1"/>
  <c r="S163" i="1" s="1"/>
  <c r="P151" i="4"/>
  <c r="Q151" i="4" s="1"/>
  <c r="S167" i="1" s="1"/>
  <c r="P155" i="4"/>
  <c r="Q155" i="4" s="1"/>
  <c r="S171" i="1" s="1"/>
  <c r="P159" i="4"/>
  <c r="Q159" i="4" s="1"/>
  <c r="S175" i="1" s="1"/>
  <c r="P163" i="4"/>
  <c r="Q163" i="4" s="1"/>
  <c r="S179" i="1" s="1"/>
  <c r="P167" i="4"/>
  <c r="Q167" i="4" s="1"/>
  <c r="S183" i="1" s="1"/>
  <c r="P171" i="4"/>
  <c r="Q171" i="4" s="1"/>
  <c r="S187" i="1" s="1"/>
  <c r="P175" i="4"/>
  <c r="Q175" i="4" s="1"/>
  <c r="S191" i="1" s="1"/>
  <c r="P179" i="4"/>
  <c r="Q179" i="4" s="1"/>
  <c r="S195" i="1" s="1"/>
  <c r="P183" i="4"/>
  <c r="Q183" i="4" s="1"/>
  <c r="S199" i="1" s="1"/>
  <c r="P187" i="4"/>
  <c r="Q187" i="4" s="1"/>
  <c r="S203" i="1" s="1"/>
  <c r="P191" i="4"/>
  <c r="Q191" i="4" s="1"/>
  <c r="S207" i="1" s="1"/>
  <c r="P195" i="4"/>
  <c r="Q195" i="4" s="1"/>
  <c r="S211" i="1" s="1"/>
  <c r="P199" i="4"/>
  <c r="Q199" i="4" s="1"/>
  <c r="S215" i="1" s="1"/>
  <c r="P203" i="4"/>
  <c r="Q203" i="4" s="1"/>
  <c r="S219" i="1" s="1"/>
  <c r="P207" i="4"/>
  <c r="Q207" i="4" s="1"/>
  <c r="S223" i="1" s="1"/>
  <c r="P211" i="4"/>
  <c r="Q211" i="4" s="1"/>
  <c r="S227" i="1" s="1"/>
  <c r="P215" i="4"/>
  <c r="Q215" i="4" s="1"/>
  <c r="S231" i="1" s="1"/>
  <c r="P219" i="4"/>
  <c r="Q219" i="4" s="1"/>
  <c r="S235" i="1" s="1"/>
  <c r="P223" i="4"/>
  <c r="Q223" i="4" s="1"/>
  <c r="S239" i="1" s="1"/>
  <c r="P227" i="4"/>
  <c r="Q227" i="4" s="1"/>
  <c r="S243" i="1" s="1"/>
  <c r="P231" i="4"/>
  <c r="Q231" i="4" s="1"/>
  <c r="S247" i="1" s="1"/>
  <c r="P235" i="4"/>
  <c r="Q235" i="4" s="1"/>
  <c r="S251" i="1" s="1"/>
  <c r="P239" i="4"/>
  <c r="Q239" i="4" s="1"/>
  <c r="S255" i="1" s="1"/>
  <c r="P243" i="4"/>
  <c r="Q243" i="4" s="1"/>
  <c r="S259" i="1" s="1"/>
  <c r="P247" i="4"/>
  <c r="Q247" i="4" s="1"/>
  <c r="S263" i="1" s="1"/>
  <c r="P251" i="4"/>
  <c r="Q251" i="4" s="1"/>
  <c r="S267" i="1" s="1"/>
  <c r="P255" i="4"/>
  <c r="Q255" i="4" s="1"/>
  <c r="S271" i="1" s="1"/>
  <c r="P259" i="4"/>
  <c r="Q259" i="4" s="1"/>
  <c r="S275" i="1" s="1"/>
  <c r="P263" i="4"/>
  <c r="Q263" i="4" s="1"/>
  <c r="S279" i="1" s="1"/>
  <c r="P267" i="4"/>
  <c r="Q267" i="4" s="1"/>
  <c r="S283" i="1" s="1"/>
  <c r="P271" i="4"/>
  <c r="Q271" i="4" s="1"/>
  <c r="S287" i="1" s="1"/>
  <c r="P275" i="4"/>
  <c r="Q275" i="4" s="1"/>
  <c r="S291" i="1" s="1"/>
  <c r="P279" i="4"/>
  <c r="Q279" i="4" s="1"/>
  <c r="S295" i="1" s="1"/>
  <c r="P283" i="4"/>
  <c r="Q283" i="4" s="1"/>
  <c r="S299" i="1" s="1"/>
  <c r="P287" i="4"/>
  <c r="Q287" i="4" s="1"/>
  <c r="S303" i="1" s="1"/>
  <c r="P291" i="4"/>
  <c r="Q291" i="4" s="1"/>
  <c r="S307" i="1" s="1"/>
  <c r="P295" i="4"/>
  <c r="Q295" i="4" s="1"/>
  <c r="S311" i="1" s="1"/>
  <c r="P299" i="4"/>
  <c r="Q299" i="4" s="1"/>
  <c r="S315" i="1" s="1"/>
  <c r="P303" i="4"/>
  <c r="Q303" i="4" s="1"/>
  <c r="S319" i="1" s="1"/>
  <c r="P307" i="4"/>
  <c r="Q307" i="4" s="1"/>
  <c r="S323" i="1" s="1"/>
  <c r="P311" i="4"/>
  <c r="Q311" i="4" s="1"/>
  <c r="S327" i="1" s="1"/>
  <c r="P315" i="4"/>
  <c r="Q315" i="4" s="1"/>
  <c r="S331" i="1" s="1"/>
  <c r="P319" i="4"/>
  <c r="Q319" i="4" s="1"/>
  <c r="S335" i="1" s="1"/>
  <c r="P323" i="4"/>
  <c r="Q323" i="4" s="1"/>
  <c r="S339" i="1" s="1"/>
  <c r="P327" i="4"/>
  <c r="Q327" i="4" s="1"/>
  <c r="S343" i="1" s="1"/>
  <c r="P331" i="4"/>
  <c r="Q331" i="4" s="1"/>
  <c r="S347" i="1" s="1"/>
  <c r="P335" i="4"/>
  <c r="Q335" i="4" s="1"/>
  <c r="S351" i="1" s="1"/>
  <c r="P339" i="4"/>
  <c r="Q339" i="4" s="1"/>
  <c r="S355" i="1" s="1"/>
  <c r="P343" i="4"/>
  <c r="Q343" i="4" s="1"/>
  <c r="S359" i="1" s="1"/>
  <c r="P347" i="4"/>
  <c r="Q347" i="4" s="1"/>
  <c r="S363" i="1" s="1"/>
  <c r="P351" i="4"/>
  <c r="Q351" i="4" s="1"/>
  <c r="S367" i="1" s="1"/>
  <c r="P355" i="4"/>
  <c r="Q355" i="4" s="1"/>
  <c r="S371" i="1" s="1"/>
  <c r="P359" i="4"/>
  <c r="Q359" i="4" s="1"/>
  <c r="S375" i="1" s="1"/>
  <c r="P363" i="4"/>
  <c r="Q363" i="4" s="1"/>
  <c r="S379" i="1" s="1"/>
  <c r="P371" i="4"/>
  <c r="Q371" i="4" s="1"/>
  <c r="S387" i="1" s="1"/>
  <c r="P383" i="4"/>
  <c r="Q383" i="4" s="1"/>
  <c r="S399" i="1" s="1"/>
  <c r="P392" i="4"/>
  <c r="Q392" i="4" s="1"/>
  <c r="S408" i="1" s="1"/>
  <c r="P403" i="4"/>
  <c r="Q403" i="4" s="1"/>
  <c r="S419" i="1" s="1"/>
  <c r="P419" i="4"/>
  <c r="Q419" i="4" s="1"/>
  <c r="S435" i="1" s="1"/>
  <c r="P435" i="4"/>
  <c r="Q435" i="4" s="1"/>
  <c r="S451" i="1" s="1"/>
  <c r="P451" i="4"/>
  <c r="Q451" i="4" s="1"/>
  <c r="S467" i="1" s="1"/>
  <c r="P467" i="4"/>
  <c r="Q467" i="4" s="1"/>
  <c r="S483" i="1" s="1"/>
  <c r="P483" i="4"/>
  <c r="Q483" i="4" s="1"/>
  <c r="S499" i="1" s="1"/>
  <c r="P499" i="4"/>
  <c r="Q499" i="4" s="1"/>
  <c r="S515" i="1" s="1"/>
  <c r="P515" i="4"/>
  <c r="Q515" i="4" s="1"/>
  <c r="S531" i="1" s="1"/>
  <c r="P537" i="4"/>
  <c r="Q537" i="4" s="1"/>
  <c r="S553" i="1" s="1"/>
  <c r="P109" i="4"/>
  <c r="Q109" i="4" s="1"/>
  <c r="S125" i="1" s="1"/>
  <c r="P113" i="4"/>
  <c r="Q113" i="4" s="1"/>
  <c r="S129" i="1" s="1"/>
  <c r="P117" i="4"/>
  <c r="Q117" i="4" s="1"/>
  <c r="S133" i="1" s="1"/>
  <c r="P121" i="4"/>
  <c r="Q121" i="4" s="1"/>
  <c r="S137" i="1" s="1"/>
  <c r="P125" i="4"/>
  <c r="Q125" i="4" s="1"/>
  <c r="S141" i="1" s="1"/>
  <c r="P129" i="4"/>
  <c r="Q129" i="4" s="1"/>
  <c r="S145" i="1" s="1"/>
  <c r="P133" i="4"/>
  <c r="Q133" i="4" s="1"/>
  <c r="S149" i="1" s="1"/>
  <c r="P137" i="4"/>
  <c r="Q137" i="4" s="1"/>
  <c r="S153" i="1" s="1"/>
  <c r="P141" i="4"/>
  <c r="Q141" i="4" s="1"/>
  <c r="S157" i="1" s="1"/>
  <c r="P145" i="4"/>
  <c r="Q145" i="4" s="1"/>
  <c r="S161" i="1" s="1"/>
  <c r="P149" i="4"/>
  <c r="Q149" i="4" s="1"/>
  <c r="S165" i="1" s="1"/>
  <c r="P153" i="4"/>
  <c r="Q153" i="4" s="1"/>
  <c r="S169" i="1" s="1"/>
  <c r="P157" i="4"/>
  <c r="Q157" i="4" s="1"/>
  <c r="S173" i="1" s="1"/>
  <c r="P161" i="4"/>
  <c r="Q161" i="4" s="1"/>
  <c r="S177" i="1" s="1"/>
  <c r="P165" i="4"/>
  <c r="Q165" i="4" s="1"/>
  <c r="S181" i="1" s="1"/>
  <c r="P169" i="4"/>
  <c r="Q169" i="4" s="1"/>
  <c r="S185" i="1" s="1"/>
  <c r="P173" i="4"/>
  <c r="Q173" i="4" s="1"/>
  <c r="S189" i="1" s="1"/>
  <c r="P177" i="4"/>
  <c r="Q177" i="4" s="1"/>
  <c r="S193" i="1" s="1"/>
  <c r="P181" i="4"/>
  <c r="Q181" i="4" s="1"/>
  <c r="S197" i="1" s="1"/>
  <c r="P185" i="4"/>
  <c r="Q185" i="4" s="1"/>
  <c r="S201" i="1" s="1"/>
  <c r="P189" i="4"/>
  <c r="Q189" i="4" s="1"/>
  <c r="S205" i="1" s="1"/>
  <c r="P193" i="4"/>
  <c r="Q193" i="4" s="1"/>
  <c r="S209" i="1" s="1"/>
  <c r="P197" i="4"/>
  <c r="Q197" i="4" s="1"/>
  <c r="S213" i="1" s="1"/>
  <c r="P201" i="4"/>
  <c r="Q201" i="4" s="1"/>
  <c r="S217" i="1" s="1"/>
  <c r="P205" i="4"/>
  <c r="Q205" i="4" s="1"/>
  <c r="S221" i="1" s="1"/>
  <c r="P209" i="4"/>
  <c r="Q209" i="4" s="1"/>
  <c r="S225" i="1" s="1"/>
  <c r="P213" i="4"/>
  <c r="Q213" i="4" s="1"/>
  <c r="S229" i="1" s="1"/>
  <c r="P217" i="4"/>
  <c r="Q217" i="4" s="1"/>
  <c r="S233" i="1" s="1"/>
  <c r="P221" i="4"/>
  <c r="Q221" i="4" s="1"/>
  <c r="S237" i="1" s="1"/>
  <c r="P225" i="4"/>
  <c r="Q225" i="4" s="1"/>
  <c r="S241" i="1" s="1"/>
  <c r="P229" i="4"/>
  <c r="Q229" i="4" s="1"/>
  <c r="S245" i="1" s="1"/>
  <c r="P233" i="4"/>
  <c r="Q233" i="4" s="1"/>
  <c r="S249" i="1" s="1"/>
  <c r="P237" i="4"/>
  <c r="Q237" i="4" s="1"/>
  <c r="S253" i="1" s="1"/>
  <c r="P241" i="4"/>
  <c r="Q241" i="4" s="1"/>
  <c r="S257" i="1" s="1"/>
  <c r="P245" i="4"/>
  <c r="Q245" i="4" s="1"/>
  <c r="S261" i="1" s="1"/>
  <c r="P249" i="4"/>
  <c r="Q249" i="4" s="1"/>
  <c r="S265" i="1" s="1"/>
  <c r="P253" i="4"/>
  <c r="Q253" i="4" s="1"/>
  <c r="S269" i="1" s="1"/>
  <c r="P257" i="4"/>
  <c r="Q257" i="4" s="1"/>
  <c r="S273" i="1" s="1"/>
  <c r="P261" i="4"/>
  <c r="Q261" i="4" s="1"/>
  <c r="S277" i="1" s="1"/>
  <c r="P265" i="4"/>
  <c r="Q265" i="4" s="1"/>
  <c r="S281" i="1" s="1"/>
  <c r="P269" i="4"/>
  <c r="Q269" i="4" s="1"/>
  <c r="S285" i="1" s="1"/>
  <c r="P273" i="4"/>
  <c r="Q273" i="4" s="1"/>
  <c r="S289" i="1" s="1"/>
  <c r="P277" i="4"/>
  <c r="Q277" i="4" s="1"/>
  <c r="S293" i="1" s="1"/>
  <c r="P281" i="4"/>
  <c r="Q281" i="4" s="1"/>
  <c r="S297" i="1" s="1"/>
  <c r="P285" i="4"/>
  <c r="Q285" i="4" s="1"/>
  <c r="S301" i="1" s="1"/>
  <c r="P289" i="4"/>
  <c r="Q289" i="4" s="1"/>
  <c r="S305" i="1" s="1"/>
  <c r="P293" i="4"/>
  <c r="Q293" i="4" s="1"/>
  <c r="S309" i="1" s="1"/>
  <c r="P297" i="4"/>
  <c r="Q297" i="4" s="1"/>
  <c r="S313" i="1" s="1"/>
  <c r="P301" i="4"/>
  <c r="Q301" i="4" s="1"/>
  <c r="S317" i="1" s="1"/>
  <c r="P305" i="4"/>
  <c r="Q305" i="4" s="1"/>
  <c r="S321" i="1" s="1"/>
  <c r="P309" i="4"/>
  <c r="Q309" i="4" s="1"/>
  <c r="S325" i="1" s="1"/>
  <c r="P313" i="4"/>
  <c r="Q313" i="4" s="1"/>
  <c r="S329" i="1" s="1"/>
  <c r="P317" i="4"/>
  <c r="Q317" i="4" s="1"/>
  <c r="S333" i="1" s="1"/>
  <c r="P321" i="4"/>
  <c r="Q321" i="4" s="1"/>
  <c r="S337" i="1" s="1"/>
  <c r="P325" i="4"/>
  <c r="Q325" i="4" s="1"/>
  <c r="S341" i="1" s="1"/>
  <c r="P329" i="4"/>
  <c r="Q329" i="4" s="1"/>
  <c r="S345" i="1" s="1"/>
  <c r="P333" i="4"/>
  <c r="Q333" i="4" s="1"/>
  <c r="S349" i="1" s="1"/>
  <c r="P337" i="4"/>
  <c r="Q337" i="4" s="1"/>
  <c r="S353" i="1" s="1"/>
  <c r="P341" i="4"/>
  <c r="Q341" i="4" s="1"/>
  <c r="S357" i="1" s="1"/>
  <c r="P345" i="4"/>
  <c r="Q345" i="4" s="1"/>
  <c r="S361" i="1" s="1"/>
  <c r="P349" i="4"/>
  <c r="Q349" i="4" s="1"/>
  <c r="S365" i="1" s="1"/>
  <c r="P353" i="4"/>
  <c r="Q353" i="4" s="1"/>
  <c r="S369" i="1" s="1"/>
  <c r="P357" i="4"/>
  <c r="Q357" i="4" s="1"/>
  <c r="S373" i="1" s="1"/>
  <c r="P361" i="4"/>
  <c r="Q361" i="4" s="1"/>
  <c r="S377" i="1" s="1"/>
  <c r="P367" i="4"/>
  <c r="Q367" i="4" s="1"/>
  <c r="S383" i="1" s="1"/>
  <c r="P376" i="4"/>
  <c r="Q376" i="4" s="1"/>
  <c r="S392" i="1" s="1"/>
  <c r="P387" i="4"/>
  <c r="Q387" i="4" s="1"/>
  <c r="S403" i="1" s="1"/>
  <c r="P399" i="4"/>
  <c r="Q399" i="4" s="1"/>
  <c r="S415" i="1" s="1"/>
  <c r="P411" i="4"/>
  <c r="Q411" i="4" s="1"/>
  <c r="S427" i="1" s="1"/>
  <c r="P427" i="4"/>
  <c r="Q427" i="4" s="1"/>
  <c r="S443" i="1" s="1"/>
  <c r="P443" i="4"/>
  <c r="Q443" i="4" s="1"/>
  <c r="S459" i="1" s="1"/>
  <c r="P459" i="4"/>
  <c r="Q459" i="4" s="1"/>
  <c r="S475" i="1" s="1"/>
  <c r="P475" i="4"/>
  <c r="Q475" i="4" s="1"/>
  <c r="S491" i="1" s="1"/>
  <c r="P491" i="4"/>
  <c r="Q491" i="4" s="1"/>
  <c r="S507" i="1" s="1"/>
  <c r="P507" i="4"/>
  <c r="Q507" i="4" s="1"/>
  <c r="S523" i="1" s="1"/>
  <c r="P525" i="4"/>
  <c r="Q525" i="4" s="1"/>
  <c r="S541" i="1" s="1"/>
  <c r="P958" i="4"/>
  <c r="Q958" i="4" s="1"/>
  <c r="P266" i="4"/>
  <c r="Q266" i="4" s="1"/>
  <c r="S282" i="1" s="1"/>
  <c r="P270" i="4"/>
  <c r="Q270" i="4" s="1"/>
  <c r="S286" i="1" s="1"/>
  <c r="P274" i="4"/>
  <c r="Q274" i="4" s="1"/>
  <c r="S290" i="1" s="1"/>
  <c r="P278" i="4"/>
  <c r="Q278" i="4" s="1"/>
  <c r="S294" i="1" s="1"/>
  <c r="P282" i="4"/>
  <c r="Q282" i="4" s="1"/>
  <c r="S298" i="1" s="1"/>
  <c r="P286" i="4"/>
  <c r="Q286" i="4" s="1"/>
  <c r="S302" i="1" s="1"/>
  <c r="P290" i="4"/>
  <c r="Q290" i="4" s="1"/>
  <c r="S306" i="1" s="1"/>
  <c r="P294" i="4"/>
  <c r="Q294" i="4" s="1"/>
  <c r="S310" i="1" s="1"/>
  <c r="P298" i="4"/>
  <c r="Q298" i="4" s="1"/>
  <c r="S314" i="1" s="1"/>
  <c r="P302" i="4"/>
  <c r="Q302" i="4" s="1"/>
  <c r="S318" i="1" s="1"/>
  <c r="P306" i="4"/>
  <c r="Q306" i="4" s="1"/>
  <c r="S322" i="1" s="1"/>
  <c r="P310" i="4"/>
  <c r="Q310" i="4" s="1"/>
  <c r="S326" i="1" s="1"/>
  <c r="P314" i="4"/>
  <c r="Q314" i="4" s="1"/>
  <c r="S330" i="1" s="1"/>
  <c r="P318" i="4"/>
  <c r="Q318" i="4" s="1"/>
  <c r="S334" i="1" s="1"/>
  <c r="P322" i="4"/>
  <c r="Q322" i="4" s="1"/>
  <c r="S338" i="1" s="1"/>
  <c r="P326" i="4"/>
  <c r="Q326" i="4" s="1"/>
  <c r="S342" i="1" s="1"/>
  <c r="P330" i="4"/>
  <c r="Q330" i="4" s="1"/>
  <c r="S346" i="1" s="1"/>
  <c r="P334" i="4"/>
  <c r="Q334" i="4" s="1"/>
  <c r="S350" i="1" s="1"/>
  <c r="P338" i="4"/>
  <c r="Q338" i="4" s="1"/>
  <c r="S354" i="1" s="1"/>
  <c r="P342" i="4"/>
  <c r="Q342" i="4" s="1"/>
  <c r="S358" i="1" s="1"/>
  <c r="P346" i="4"/>
  <c r="Q346" i="4" s="1"/>
  <c r="S362" i="1" s="1"/>
  <c r="P350" i="4"/>
  <c r="Q350" i="4" s="1"/>
  <c r="S366" i="1" s="1"/>
  <c r="P354" i="4"/>
  <c r="Q354" i="4" s="1"/>
  <c r="S370" i="1" s="1"/>
  <c r="P358" i="4"/>
  <c r="Q358" i="4" s="1"/>
  <c r="S374" i="1" s="1"/>
  <c r="P362" i="4"/>
  <c r="Q362" i="4" s="1"/>
  <c r="S378" i="1" s="1"/>
  <c r="P368" i="4"/>
  <c r="Q368" i="4" s="1"/>
  <c r="S384" i="1" s="1"/>
  <c r="P379" i="4"/>
  <c r="Q379" i="4" s="1"/>
  <c r="S395" i="1" s="1"/>
  <c r="P391" i="4"/>
  <c r="Q391" i="4" s="1"/>
  <c r="S407" i="1" s="1"/>
  <c r="P400" i="4"/>
  <c r="Q400" i="4" s="1"/>
  <c r="S416" i="1" s="1"/>
  <c r="P415" i="4"/>
  <c r="Q415" i="4" s="1"/>
  <c r="S431" i="1" s="1"/>
  <c r="P431" i="4"/>
  <c r="Q431" i="4" s="1"/>
  <c r="S447" i="1" s="1"/>
  <c r="P447" i="4"/>
  <c r="Q447" i="4" s="1"/>
  <c r="S463" i="1" s="1"/>
  <c r="P463" i="4"/>
  <c r="Q463" i="4" s="1"/>
  <c r="S479" i="1" s="1"/>
  <c r="P479" i="4"/>
  <c r="Q479" i="4" s="1"/>
  <c r="S495" i="1" s="1"/>
  <c r="P495" i="4"/>
  <c r="Q495" i="4" s="1"/>
  <c r="S511" i="1" s="1"/>
  <c r="P511" i="4"/>
  <c r="Q511" i="4" s="1"/>
  <c r="S527" i="1" s="1"/>
  <c r="P531" i="4"/>
  <c r="Q531" i="4" s="1"/>
  <c r="S547" i="1" s="1"/>
  <c r="P408" i="4"/>
  <c r="Q408" i="4" s="1"/>
  <c r="S424" i="1" s="1"/>
  <c r="P416" i="4"/>
  <c r="Q416" i="4" s="1"/>
  <c r="S432" i="1" s="1"/>
  <c r="P424" i="4"/>
  <c r="Q424" i="4" s="1"/>
  <c r="S440" i="1" s="1"/>
  <c r="P432" i="4"/>
  <c r="Q432" i="4" s="1"/>
  <c r="S448" i="1" s="1"/>
  <c r="P440" i="4"/>
  <c r="Q440" i="4" s="1"/>
  <c r="S456" i="1" s="1"/>
  <c r="P448" i="4"/>
  <c r="Q448" i="4" s="1"/>
  <c r="S464" i="1" s="1"/>
  <c r="P456" i="4"/>
  <c r="Q456" i="4" s="1"/>
  <c r="S472" i="1" s="1"/>
  <c r="P464" i="4"/>
  <c r="Q464" i="4" s="1"/>
  <c r="S480" i="1" s="1"/>
  <c r="P472" i="4"/>
  <c r="Q472" i="4" s="1"/>
  <c r="S488" i="1" s="1"/>
  <c r="P480" i="4"/>
  <c r="Q480" i="4" s="1"/>
  <c r="S496" i="1" s="1"/>
  <c r="P488" i="4"/>
  <c r="Q488" i="4" s="1"/>
  <c r="S504" i="1" s="1"/>
  <c r="P496" i="4"/>
  <c r="Q496" i="4" s="1"/>
  <c r="S512" i="1" s="1"/>
  <c r="P504" i="4"/>
  <c r="Q504" i="4" s="1"/>
  <c r="S520" i="1" s="1"/>
  <c r="P512" i="4"/>
  <c r="Q512" i="4" s="1"/>
  <c r="S528" i="1" s="1"/>
  <c r="P521" i="4"/>
  <c r="Q521" i="4" s="1"/>
  <c r="S537" i="1" s="1"/>
  <c r="P535" i="4"/>
  <c r="Q535" i="4" s="1"/>
  <c r="S551" i="1" s="1"/>
  <c r="P996" i="4"/>
  <c r="Q996" i="4" s="1"/>
  <c r="P372" i="4"/>
  <c r="Q372" i="4" s="1"/>
  <c r="S388" i="1" s="1"/>
  <c r="P380" i="4"/>
  <c r="Q380" i="4" s="1"/>
  <c r="S396" i="1" s="1"/>
  <c r="P388" i="4"/>
  <c r="Q388" i="4" s="1"/>
  <c r="S404" i="1" s="1"/>
  <c r="P396" i="4"/>
  <c r="Q396" i="4" s="1"/>
  <c r="S412" i="1" s="1"/>
  <c r="P404" i="4"/>
  <c r="Q404" i="4" s="1"/>
  <c r="S420" i="1" s="1"/>
  <c r="P412" i="4"/>
  <c r="Q412" i="4" s="1"/>
  <c r="S428" i="1" s="1"/>
  <c r="P420" i="4"/>
  <c r="Q420" i="4" s="1"/>
  <c r="S436" i="1" s="1"/>
  <c r="P428" i="4"/>
  <c r="Q428" i="4" s="1"/>
  <c r="S444" i="1" s="1"/>
  <c r="P436" i="4"/>
  <c r="Q436" i="4" s="1"/>
  <c r="S452" i="1" s="1"/>
  <c r="P444" i="4"/>
  <c r="Q444" i="4" s="1"/>
  <c r="S460" i="1" s="1"/>
  <c r="P452" i="4"/>
  <c r="Q452" i="4" s="1"/>
  <c r="S468" i="1" s="1"/>
  <c r="P460" i="4"/>
  <c r="Q460" i="4" s="1"/>
  <c r="S476" i="1" s="1"/>
  <c r="P468" i="4"/>
  <c r="Q468" i="4" s="1"/>
  <c r="S484" i="1" s="1"/>
  <c r="P476" i="4"/>
  <c r="Q476" i="4" s="1"/>
  <c r="S492" i="1" s="1"/>
  <c r="P484" i="4"/>
  <c r="Q484" i="4" s="1"/>
  <c r="S500" i="1" s="1"/>
  <c r="P492" i="4"/>
  <c r="Q492" i="4" s="1"/>
  <c r="S508" i="1" s="1"/>
  <c r="P500" i="4"/>
  <c r="Q500" i="4" s="1"/>
  <c r="S516" i="1" s="1"/>
  <c r="P508" i="4"/>
  <c r="Q508" i="4" s="1"/>
  <c r="S524" i="1" s="1"/>
  <c r="P516" i="4"/>
  <c r="Q516" i="4" s="1"/>
  <c r="S532" i="1" s="1"/>
  <c r="P526" i="4"/>
  <c r="Q526" i="4" s="1"/>
  <c r="S542" i="1" s="1"/>
  <c r="P542" i="4"/>
  <c r="Q542" i="4" s="1"/>
  <c r="S558" i="1" s="1"/>
  <c r="P892" i="4"/>
  <c r="Q892" i="4" s="1"/>
  <c r="P913" i="4"/>
  <c r="Q913" i="4" s="1"/>
  <c r="P530" i="4"/>
  <c r="Q530" i="4" s="1"/>
  <c r="S546" i="1" s="1"/>
  <c r="P541" i="4"/>
  <c r="Q541" i="4" s="1"/>
  <c r="S557" i="1" s="1"/>
  <c r="P977" i="4"/>
  <c r="Q977" i="4" s="1"/>
  <c r="P871" i="4"/>
  <c r="Q871" i="4" s="1"/>
  <c r="P933" i="4"/>
  <c r="Q933" i="4" s="1"/>
  <c r="P843" i="4"/>
  <c r="Q843" i="4" s="1"/>
  <c r="P365" i="4"/>
  <c r="Q365" i="4" s="1"/>
  <c r="S381" i="1" s="1"/>
  <c r="P369" i="4"/>
  <c r="Q369" i="4" s="1"/>
  <c r="S385" i="1" s="1"/>
  <c r="P373" i="4"/>
  <c r="Q373" i="4" s="1"/>
  <c r="S389" i="1" s="1"/>
  <c r="P377" i="4"/>
  <c r="Q377" i="4" s="1"/>
  <c r="S393" i="1" s="1"/>
  <c r="P381" i="4"/>
  <c r="Q381" i="4" s="1"/>
  <c r="S397" i="1" s="1"/>
  <c r="P385" i="4"/>
  <c r="Q385" i="4" s="1"/>
  <c r="S401" i="1" s="1"/>
  <c r="P389" i="4"/>
  <c r="Q389" i="4" s="1"/>
  <c r="S405" i="1" s="1"/>
  <c r="P393" i="4"/>
  <c r="Q393" i="4" s="1"/>
  <c r="S409" i="1" s="1"/>
  <c r="P397" i="4"/>
  <c r="Q397" i="4" s="1"/>
  <c r="S413" i="1" s="1"/>
  <c r="P401" i="4"/>
  <c r="Q401" i="4" s="1"/>
  <c r="S417" i="1" s="1"/>
  <c r="P405" i="4"/>
  <c r="Q405" i="4" s="1"/>
  <c r="S421" i="1" s="1"/>
  <c r="P409" i="4"/>
  <c r="Q409" i="4" s="1"/>
  <c r="S425" i="1" s="1"/>
  <c r="P413" i="4"/>
  <c r="Q413" i="4" s="1"/>
  <c r="S429" i="1" s="1"/>
  <c r="P417" i="4"/>
  <c r="Q417" i="4" s="1"/>
  <c r="S433" i="1" s="1"/>
  <c r="P421" i="4"/>
  <c r="Q421" i="4" s="1"/>
  <c r="S437" i="1" s="1"/>
  <c r="P425" i="4"/>
  <c r="Q425" i="4" s="1"/>
  <c r="S441" i="1" s="1"/>
  <c r="P429" i="4"/>
  <c r="Q429" i="4" s="1"/>
  <c r="S445" i="1" s="1"/>
  <c r="P433" i="4"/>
  <c r="Q433" i="4" s="1"/>
  <c r="S449" i="1" s="1"/>
  <c r="P437" i="4"/>
  <c r="Q437" i="4" s="1"/>
  <c r="S453" i="1" s="1"/>
  <c r="P441" i="4"/>
  <c r="Q441" i="4" s="1"/>
  <c r="S457" i="1" s="1"/>
  <c r="P445" i="4"/>
  <c r="Q445" i="4" s="1"/>
  <c r="S461" i="1" s="1"/>
  <c r="P449" i="4"/>
  <c r="Q449" i="4" s="1"/>
  <c r="S465" i="1" s="1"/>
  <c r="P453" i="4"/>
  <c r="Q453" i="4" s="1"/>
  <c r="S469" i="1" s="1"/>
  <c r="P457" i="4"/>
  <c r="Q457" i="4" s="1"/>
  <c r="S473" i="1" s="1"/>
  <c r="P461" i="4"/>
  <c r="Q461" i="4" s="1"/>
  <c r="S477" i="1" s="1"/>
  <c r="P465" i="4"/>
  <c r="Q465" i="4" s="1"/>
  <c r="S481" i="1" s="1"/>
  <c r="P469" i="4"/>
  <c r="Q469" i="4" s="1"/>
  <c r="S485" i="1" s="1"/>
  <c r="P473" i="4"/>
  <c r="Q473" i="4" s="1"/>
  <c r="S489" i="1" s="1"/>
  <c r="P477" i="4"/>
  <c r="Q477" i="4" s="1"/>
  <c r="S493" i="1" s="1"/>
  <c r="P481" i="4"/>
  <c r="Q481" i="4" s="1"/>
  <c r="S497" i="1" s="1"/>
  <c r="P485" i="4"/>
  <c r="Q485" i="4" s="1"/>
  <c r="S501" i="1" s="1"/>
  <c r="P489" i="4"/>
  <c r="Q489" i="4" s="1"/>
  <c r="S505" i="1" s="1"/>
  <c r="P493" i="4"/>
  <c r="Q493" i="4" s="1"/>
  <c r="S509" i="1" s="1"/>
  <c r="P497" i="4"/>
  <c r="Q497" i="4" s="1"/>
  <c r="S513" i="1" s="1"/>
  <c r="P501" i="4"/>
  <c r="Q501" i="4" s="1"/>
  <c r="S517" i="1" s="1"/>
  <c r="P505" i="4"/>
  <c r="Q505" i="4" s="1"/>
  <c r="S521" i="1" s="1"/>
  <c r="P509" i="4"/>
  <c r="Q509" i="4" s="1"/>
  <c r="S525" i="1" s="1"/>
  <c r="P513" i="4"/>
  <c r="Q513" i="4" s="1"/>
  <c r="S529" i="1" s="1"/>
  <c r="P517" i="4"/>
  <c r="Q517" i="4" s="1"/>
  <c r="S533" i="1" s="1"/>
  <c r="P522" i="4"/>
  <c r="Q522" i="4" s="1"/>
  <c r="S538" i="1" s="1"/>
  <c r="P527" i="4"/>
  <c r="Q527" i="4" s="1"/>
  <c r="S543" i="1" s="1"/>
  <c r="P533" i="4"/>
  <c r="Q533" i="4" s="1"/>
  <c r="S549" i="1" s="1"/>
  <c r="P538" i="4"/>
  <c r="Q538" i="4" s="1"/>
  <c r="S554" i="1" s="1"/>
  <c r="P543" i="4"/>
  <c r="Q543" i="4" s="1"/>
  <c r="S559" i="1" s="1"/>
  <c r="P992" i="4"/>
  <c r="Q992" i="4" s="1"/>
  <c r="P972" i="4"/>
  <c r="Q972" i="4" s="1"/>
  <c r="P951" i="4"/>
  <c r="Q951" i="4" s="1"/>
  <c r="P928" i="4"/>
  <c r="Q928" i="4" s="1"/>
  <c r="P910" i="4"/>
  <c r="Q910" i="4" s="1"/>
  <c r="P885" i="4"/>
  <c r="Q885" i="4" s="1"/>
  <c r="P866" i="4"/>
  <c r="Q866" i="4" s="1"/>
  <c r="P827" i="4"/>
  <c r="Q827" i="4" s="1"/>
  <c r="P366" i="4"/>
  <c r="Q366" i="4" s="1"/>
  <c r="S382" i="1" s="1"/>
  <c r="P370" i="4"/>
  <c r="Q370" i="4" s="1"/>
  <c r="S386" i="1" s="1"/>
  <c r="P374" i="4"/>
  <c r="Q374" i="4" s="1"/>
  <c r="S390" i="1" s="1"/>
  <c r="P378" i="4"/>
  <c r="Q378" i="4" s="1"/>
  <c r="S394" i="1" s="1"/>
  <c r="P382" i="4"/>
  <c r="Q382" i="4" s="1"/>
  <c r="S398" i="1" s="1"/>
  <c r="P386" i="4"/>
  <c r="Q386" i="4" s="1"/>
  <c r="S402" i="1" s="1"/>
  <c r="P390" i="4"/>
  <c r="Q390" i="4" s="1"/>
  <c r="S406" i="1" s="1"/>
  <c r="P394" i="4"/>
  <c r="Q394" i="4" s="1"/>
  <c r="S410" i="1" s="1"/>
  <c r="P398" i="4"/>
  <c r="Q398" i="4" s="1"/>
  <c r="S414" i="1" s="1"/>
  <c r="P402" i="4"/>
  <c r="Q402" i="4" s="1"/>
  <c r="S418" i="1" s="1"/>
  <c r="P406" i="4"/>
  <c r="Q406" i="4" s="1"/>
  <c r="S422" i="1" s="1"/>
  <c r="P410" i="4"/>
  <c r="Q410" i="4" s="1"/>
  <c r="S426" i="1" s="1"/>
  <c r="P414" i="4"/>
  <c r="Q414" i="4" s="1"/>
  <c r="S430" i="1" s="1"/>
  <c r="P418" i="4"/>
  <c r="Q418" i="4" s="1"/>
  <c r="S434" i="1" s="1"/>
  <c r="P422" i="4"/>
  <c r="Q422" i="4" s="1"/>
  <c r="S438" i="1" s="1"/>
  <c r="P426" i="4"/>
  <c r="Q426" i="4" s="1"/>
  <c r="S442" i="1" s="1"/>
  <c r="P430" i="4"/>
  <c r="Q430" i="4" s="1"/>
  <c r="S446" i="1" s="1"/>
  <c r="P434" i="4"/>
  <c r="Q434" i="4" s="1"/>
  <c r="S450" i="1" s="1"/>
  <c r="P438" i="4"/>
  <c r="Q438" i="4" s="1"/>
  <c r="S454" i="1" s="1"/>
  <c r="P442" i="4"/>
  <c r="Q442" i="4" s="1"/>
  <c r="S458" i="1" s="1"/>
  <c r="P446" i="4"/>
  <c r="Q446" i="4" s="1"/>
  <c r="S462" i="1" s="1"/>
  <c r="P450" i="4"/>
  <c r="Q450" i="4" s="1"/>
  <c r="S466" i="1" s="1"/>
  <c r="P454" i="4"/>
  <c r="Q454" i="4" s="1"/>
  <c r="S470" i="1" s="1"/>
  <c r="P458" i="4"/>
  <c r="Q458" i="4" s="1"/>
  <c r="S474" i="1" s="1"/>
  <c r="P462" i="4"/>
  <c r="Q462" i="4" s="1"/>
  <c r="S478" i="1" s="1"/>
  <c r="P466" i="4"/>
  <c r="Q466" i="4" s="1"/>
  <c r="S482" i="1" s="1"/>
  <c r="P470" i="4"/>
  <c r="Q470" i="4" s="1"/>
  <c r="S486" i="1" s="1"/>
  <c r="P474" i="4"/>
  <c r="Q474" i="4" s="1"/>
  <c r="S490" i="1" s="1"/>
  <c r="P478" i="4"/>
  <c r="Q478" i="4" s="1"/>
  <c r="S494" i="1" s="1"/>
  <c r="P482" i="4"/>
  <c r="Q482" i="4" s="1"/>
  <c r="S498" i="1" s="1"/>
  <c r="P486" i="4"/>
  <c r="Q486" i="4" s="1"/>
  <c r="S502" i="1" s="1"/>
  <c r="P490" i="4"/>
  <c r="Q490" i="4" s="1"/>
  <c r="S506" i="1" s="1"/>
  <c r="P494" i="4"/>
  <c r="Q494" i="4" s="1"/>
  <c r="S510" i="1" s="1"/>
  <c r="P498" i="4"/>
  <c r="Q498" i="4" s="1"/>
  <c r="S514" i="1" s="1"/>
  <c r="P502" i="4"/>
  <c r="Q502" i="4" s="1"/>
  <c r="S518" i="1" s="1"/>
  <c r="P506" i="4"/>
  <c r="Q506" i="4" s="1"/>
  <c r="S522" i="1" s="1"/>
  <c r="P510" i="4"/>
  <c r="Q510" i="4" s="1"/>
  <c r="S526" i="1" s="1"/>
  <c r="P514" i="4"/>
  <c r="Q514" i="4" s="1"/>
  <c r="S530" i="1" s="1"/>
  <c r="P518" i="4"/>
  <c r="Q518" i="4" s="1"/>
  <c r="S534" i="1" s="1"/>
  <c r="P523" i="4"/>
  <c r="Q523" i="4" s="1"/>
  <c r="S539" i="1" s="1"/>
  <c r="P529" i="4"/>
  <c r="Q529" i="4" s="1"/>
  <c r="S545" i="1" s="1"/>
  <c r="P534" i="4"/>
  <c r="Q534" i="4" s="1"/>
  <c r="S550" i="1" s="1"/>
  <c r="P539" i="4"/>
  <c r="Q539" i="4" s="1"/>
  <c r="S555" i="1" s="1"/>
  <c r="P545" i="4"/>
  <c r="Q545" i="4" s="1"/>
  <c r="S561" i="1" s="1"/>
  <c r="P988" i="4"/>
  <c r="Q988" i="4" s="1"/>
  <c r="P966" i="4"/>
  <c r="Q966" i="4" s="1"/>
  <c r="P947" i="4"/>
  <c r="Q947" i="4" s="1"/>
  <c r="P925" i="4"/>
  <c r="Q925" i="4" s="1"/>
  <c r="P903" i="4"/>
  <c r="Q903" i="4" s="1"/>
  <c r="P880" i="4"/>
  <c r="Q880" i="4" s="1"/>
  <c r="P862" i="4"/>
  <c r="Q862" i="4" s="1"/>
  <c r="P806" i="4"/>
  <c r="Q806" i="4" s="1"/>
  <c r="P981" i="4"/>
  <c r="Q981" i="4" s="1"/>
  <c r="P962" i="4"/>
  <c r="Q962" i="4" s="1"/>
  <c r="P940" i="4"/>
  <c r="Q940" i="4" s="1"/>
  <c r="P918" i="4"/>
  <c r="Q918" i="4" s="1"/>
  <c r="P896" i="4"/>
  <c r="Q896" i="4" s="1"/>
  <c r="P877" i="4"/>
  <c r="Q877" i="4" s="1"/>
  <c r="P852" i="4"/>
  <c r="Q852" i="4" s="1"/>
  <c r="P989" i="4"/>
  <c r="Q989" i="4" s="1"/>
  <c r="P980" i="4"/>
  <c r="Q980" i="4" s="1"/>
  <c r="P969" i="4"/>
  <c r="Q969" i="4" s="1"/>
  <c r="P959" i="4"/>
  <c r="Q959" i="4" s="1"/>
  <c r="P950" i="4"/>
  <c r="Q950" i="4" s="1"/>
  <c r="P936" i="4"/>
  <c r="Q936" i="4" s="1"/>
  <c r="P926" i="4"/>
  <c r="Q926" i="4" s="1"/>
  <c r="P917" i="4"/>
  <c r="Q917" i="4" s="1"/>
  <c r="P906" i="4"/>
  <c r="Q906" i="4" s="1"/>
  <c r="P893" i="4"/>
  <c r="Q893" i="4" s="1"/>
  <c r="P884" i="4"/>
  <c r="Q884" i="4" s="1"/>
  <c r="P873" i="4"/>
  <c r="Q873" i="4" s="1"/>
  <c r="P863" i="4"/>
  <c r="Q863" i="4" s="1"/>
  <c r="P844" i="4"/>
  <c r="Q844" i="4" s="1"/>
  <c r="P807" i="4"/>
  <c r="Q807" i="4" s="1"/>
  <c r="P520" i="4"/>
  <c r="Q520" i="4" s="1"/>
  <c r="S536" i="1" s="1"/>
  <c r="P524" i="4"/>
  <c r="Q524" i="4" s="1"/>
  <c r="S540" i="1" s="1"/>
  <c r="P528" i="4"/>
  <c r="Q528" i="4" s="1"/>
  <c r="S544" i="1" s="1"/>
  <c r="P532" i="4"/>
  <c r="Q532" i="4" s="1"/>
  <c r="S548" i="1" s="1"/>
  <c r="P536" i="4"/>
  <c r="Q536" i="4" s="1"/>
  <c r="S552" i="1" s="1"/>
  <c r="P540" i="4"/>
  <c r="Q540" i="4" s="1"/>
  <c r="S556" i="1" s="1"/>
  <c r="P544" i="4"/>
  <c r="Q544" i="4" s="1"/>
  <c r="S560" i="1" s="1"/>
  <c r="P995" i="4"/>
  <c r="Q995" i="4" s="1"/>
  <c r="P985" i="4"/>
  <c r="Q985" i="4" s="1"/>
  <c r="P973" i="4"/>
  <c r="Q973" i="4" s="1"/>
  <c r="P965" i="4"/>
  <c r="Q965" i="4" s="1"/>
  <c r="P955" i="4"/>
  <c r="Q955" i="4" s="1"/>
  <c r="P943" i="4"/>
  <c r="Q943" i="4" s="1"/>
  <c r="P932" i="4"/>
  <c r="Q932" i="4" s="1"/>
  <c r="P921" i="4"/>
  <c r="Q921" i="4" s="1"/>
  <c r="P911" i="4"/>
  <c r="Q911" i="4" s="1"/>
  <c r="P900" i="4"/>
  <c r="Q900" i="4" s="1"/>
  <c r="P888" i="4"/>
  <c r="Q888" i="4" s="1"/>
  <c r="P878" i="4"/>
  <c r="Q878" i="4" s="1"/>
  <c r="P870" i="4"/>
  <c r="Q870" i="4" s="1"/>
  <c r="P855" i="4"/>
  <c r="Q855" i="4" s="1"/>
  <c r="P828" i="4"/>
  <c r="Q828" i="4" s="1"/>
  <c r="P791" i="4"/>
  <c r="Q791" i="4" s="1"/>
  <c r="P991" i="4"/>
  <c r="Q991" i="4" s="1"/>
  <c r="P984" i="4"/>
  <c r="Q984" i="4" s="1"/>
  <c r="P976" i="4"/>
  <c r="Q976" i="4" s="1"/>
  <c r="P968" i="4"/>
  <c r="Q968" i="4" s="1"/>
  <c r="P961" i="4"/>
  <c r="Q961" i="4" s="1"/>
  <c r="P954" i="4"/>
  <c r="Q954" i="4" s="1"/>
  <c r="P946" i="4"/>
  <c r="Q946" i="4" s="1"/>
  <c r="P939" i="4"/>
  <c r="Q939" i="4" s="1"/>
  <c r="P929" i="4"/>
  <c r="Q929" i="4" s="1"/>
  <c r="P922" i="4"/>
  <c r="Q922" i="4" s="1"/>
  <c r="P914" i="4"/>
  <c r="Q914" i="4" s="1"/>
  <c r="P907" i="4"/>
  <c r="Q907" i="4" s="1"/>
  <c r="P899" i="4"/>
  <c r="Q899" i="4" s="1"/>
  <c r="P889" i="4"/>
  <c r="Q889" i="4" s="1"/>
  <c r="P881" i="4"/>
  <c r="Q881" i="4" s="1"/>
  <c r="P874" i="4"/>
  <c r="Q874" i="4" s="1"/>
  <c r="P867" i="4"/>
  <c r="Q867" i="4" s="1"/>
  <c r="P859" i="4"/>
  <c r="Q859" i="4" s="1"/>
  <c r="P849" i="4"/>
  <c r="Q849" i="4" s="1"/>
  <c r="P836" i="4"/>
  <c r="Q836" i="4" s="1"/>
  <c r="P821" i="4"/>
  <c r="Q821" i="4" s="1"/>
  <c r="P799" i="4"/>
  <c r="Q799" i="4" s="1"/>
  <c r="P858" i="4"/>
  <c r="Q858" i="4" s="1"/>
  <c r="P848" i="4"/>
  <c r="Q848" i="4" s="1"/>
  <c r="P835" i="4"/>
  <c r="Q835" i="4" s="1"/>
  <c r="P814" i="4"/>
  <c r="Q814" i="4" s="1"/>
  <c r="P798" i="4"/>
  <c r="Q798" i="4" s="1"/>
  <c r="P994" i="4"/>
  <c r="Q994" i="4" s="1"/>
  <c r="P990" i="4"/>
  <c r="Q990" i="4" s="1"/>
  <c r="P987" i="4"/>
  <c r="Q987" i="4" s="1"/>
  <c r="P983" i="4"/>
  <c r="Q983" i="4" s="1"/>
  <c r="P979" i="4"/>
  <c r="Q979" i="4" s="1"/>
  <c r="P975" i="4"/>
  <c r="Q975" i="4" s="1"/>
  <c r="P971" i="4"/>
  <c r="Q971" i="4" s="1"/>
  <c r="P964" i="4"/>
  <c r="Q964" i="4" s="1"/>
  <c r="P960" i="4"/>
  <c r="Q960" i="4" s="1"/>
  <c r="P957" i="4"/>
  <c r="Q957" i="4" s="1"/>
  <c r="P953" i="4"/>
  <c r="Q953" i="4" s="1"/>
  <c r="P949" i="4"/>
  <c r="Q949" i="4" s="1"/>
  <c r="P945" i="4"/>
  <c r="Q945" i="4" s="1"/>
  <c r="P942" i="4"/>
  <c r="Q942" i="4" s="1"/>
  <c r="P938" i="4"/>
  <c r="Q938" i="4" s="1"/>
  <c r="P935" i="4"/>
  <c r="Q935" i="4" s="1"/>
  <c r="P931" i="4"/>
  <c r="Q931" i="4" s="1"/>
  <c r="P924" i="4"/>
  <c r="Q924" i="4" s="1"/>
  <c r="P920" i="4"/>
  <c r="Q920" i="4" s="1"/>
  <c r="P916" i="4"/>
  <c r="Q916" i="4" s="1"/>
  <c r="P912" i="4"/>
  <c r="Q912" i="4" s="1"/>
  <c r="P909" i="4"/>
  <c r="Q909" i="4" s="1"/>
  <c r="P905" i="4"/>
  <c r="Q905" i="4" s="1"/>
  <c r="P902" i="4"/>
  <c r="Q902" i="4" s="1"/>
  <c r="P898" i="4"/>
  <c r="Q898" i="4" s="1"/>
  <c r="P895" i="4"/>
  <c r="Q895" i="4" s="1"/>
  <c r="P891" i="4"/>
  <c r="Q891" i="4" s="1"/>
  <c r="P887" i="4"/>
  <c r="Q887" i="4" s="1"/>
  <c r="P883" i="4"/>
  <c r="Q883" i="4" s="1"/>
  <c r="P876" i="4"/>
  <c r="Q876" i="4" s="1"/>
  <c r="P872" i="4"/>
  <c r="Q872" i="4" s="1"/>
  <c r="P869" i="4"/>
  <c r="Q869" i="4" s="1"/>
  <c r="P865" i="4"/>
  <c r="Q865" i="4" s="1"/>
  <c r="P861" i="4"/>
  <c r="Q861" i="4" s="1"/>
  <c r="P857" i="4"/>
  <c r="Q857" i="4" s="1"/>
  <c r="P854" i="4"/>
  <c r="Q854" i="4" s="1"/>
  <c r="P851" i="4"/>
  <c r="Q851" i="4" s="1"/>
  <c r="P847" i="4"/>
  <c r="Q847" i="4" s="1"/>
  <c r="P840" i="4"/>
  <c r="Q840" i="4" s="1"/>
  <c r="P832" i="4"/>
  <c r="Q832" i="4" s="1"/>
  <c r="P824" i="4"/>
  <c r="Q824" i="4" s="1"/>
  <c r="P818" i="4"/>
  <c r="Q818" i="4" s="1"/>
  <c r="P811" i="4"/>
  <c r="Q811" i="4" s="1"/>
  <c r="P803" i="4"/>
  <c r="Q803" i="4" s="1"/>
  <c r="P1000" i="4"/>
  <c r="Q1000" i="4" s="1"/>
  <c r="P1004" i="4"/>
  <c r="Q1004" i="4" s="1"/>
  <c r="P550" i="4"/>
  <c r="Q550" i="4" s="1"/>
  <c r="S566" i="1" s="1"/>
  <c r="P554" i="4"/>
  <c r="Q554" i="4" s="1"/>
  <c r="S570" i="1" s="1"/>
  <c r="P557" i="4"/>
  <c r="Q557" i="4" s="1"/>
  <c r="S573" i="1" s="1"/>
  <c r="P561" i="4"/>
  <c r="Q561" i="4" s="1"/>
  <c r="S577" i="1" s="1"/>
  <c r="P565" i="4"/>
  <c r="Q565" i="4" s="1"/>
  <c r="S581" i="1" s="1"/>
  <c r="P569" i="4"/>
  <c r="Q569" i="4" s="1"/>
  <c r="S585" i="1" s="1"/>
  <c r="P572" i="4"/>
  <c r="Q572" i="4" s="1"/>
  <c r="S588" i="1" s="1"/>
  <c r="P576" i="4"/>
  <c r="Q576" i="4" s="1"/>
  <c r="S592" i="1" s="1"/>
  <c r="P580" i="4"/>
  <c r="Q580" i="4" s="1"/>
  <c r="S596" i="1" s="1"/>
  <c r="P584" i="4"/>
  <c r="Q584" i="4" s="1"/>
  <c r="S600" i="1" s="1"/>
  <c r="P588" i="4"/>
  <c r="Q588" i="4" s="1"/>
  <c r="S604" i="1" s="1"/>
  <c r="P592" i="4"/>
  <c r="Q592" i="4" s="1"/>
  <c r="S608" i="1" s="1"/>
  <c r="P596" i="4"/>
  <c r="Q596" i="4" s="1"/>
  <c r="S612" i="1" s="1"/>
  <c r="P600" i="4"/>
  <c r="Q600" i="4" s="1"/>
  <c r="S616" i="1" s="1"/>
  <c r="P604" i="4"/>
  <c r="Q604" i="4" s="1"/>
  <c r="S620" i="1" s="1"/>
  <c r="P608" i="4"/>
  <c r="Q608" i="4" s="1"/>
  <c r="S624" i="1" s="1"/>
  <c r="P612" i="4"/>
  <c r="Q612" i="4" s="1"/>
  <c r="S628" i="1" s="1"/>
  <c r="P616" i="4"/>
  <c r="Q616" i="4" s="1"/>
  <c r="S632" i="1" s="1"/>
  <c r="P620" i="4"/>
  <c r="Q620" i="4" s="1"/>
  <c r="S636" i="1" s="1"/>
  <c r="P624" i="4"/>
  <c r="Q624" i="4" s="1"/>
  <c r="S640" i="1" s="1"/>
  <c r="P627" i="4"/>
  <c r="Q627" i="4" s="1"/>
  <c r="S643" i="1" s="1"/>
  <c r="P629" i="4"/>
  <c r="Q629" i="4" s="1"/>
  <c r="S645" i="1" s="1"/>
  <c r="P632" i="4"/>
  <c r="Q632" i="4" s="1"/>
  <c r="S648" i="1" s="1"/>
  <c r="P635" i="4"/>
  <c r="Q635" i="4" s="1"/>
  <c r="S651" i="1" s="1"/>
  <c r="P637" i="4"/>
  <c r="Q637" i="4" s="1"/>
  <c r="S653" i="1" s="1"/>
  <c r="P641" i="4"/>
  <c r="Q641" i="4" s="1"/>
  <c r="S657" i="1" s="1"/>
  <c r="P651" i="4"/>
  <c r="Q651" i="4" s="1"/>
  <c r="S667" i="1" s="1"/>
  <c r="P655" i="4"/>
  <c r="Q655" i="4" s="1"/>
  <c r="S671" i="1" s="1"/>
  <c r="P658" i="4"/>
  <c r="Q658" i="4" s="1"/>
  <c r="S674" i="1" s="1"/>
  <c r="P662" i="4"/>
  <c r="Q662" i="4" s="1"/>
  <c r="S678" i="1" s="1"/>
  <c r="P666" i="4"/>
  <c r="Q666" i="4" s="1"/>
  <c r="S682" i="1" s="1"/>
  <c r="P670" i="4"/>
  <c r="Q670" i="4" s="1"/>
  <c r="S686" i="1" s="1"/>
  <c r="P674" i="4"/>
  <c r="Q674" i="4" s="1"/>
  <c r="S690" i="1" s="1"/>
  <c r="P678" i="4"/>
  <c r="Q678" i="4" s="1"/>
  <c r="S694" i="1" s="1"/>
  <c r="P682" i="4"/>
  <c r="Q682" i="4" s="1"/>
  <c r="S698" i="1" s="1"/>
  <c r="P686" i="4"/>
  <c r="Q686" i="4" s="1"/>
  <c r="S702" i="1" s="1"/>
  <c r="P690" i="4"/>
  <c r="Q690" i="4" s="1"/>
  <c r="S706" i="1" s="1"/>
  <c r="P694" i="4"/>
  <c r="Q694" i="4" s="1"/>
  <c r="S710" i="1" s="1"/>
  <c r="P698" i="4"/>
  <c r="Q698" i="4" s="1"/>
  <c r="S714" i="1" s="1"/>
  <c r="P702" i="4"/>
  <c r="Q702" i="4" s="1"/>
  <c r="S718" i="1" s="1"/>
  <c r="P705" i="4"/>
  <c r="Q705" i="4" s="1"/>
  <c r="S721" i="1" s="1"/>
  <c r="P709" i="4"/>
  <c r="Q709" i="4" s="1"/>
  <c r="S725" i="1" s="1"/>
  <c r="P712" i="4"/>
  <c r="Q712" i="4" s="1"/>
  <c r="S728" i="1" s="1"/>
  <c r="P715" i="4"/>
  <c r="Q715" i="4" s="1"/>
  <c r="S731" i="1" s="1"/>
  <c r="P719" i="4"/>
  <c r="Q719" i="4" s="1"/>
  <c r="S735" i="1" s="1"/>
  <c r="P723" i="4"/>
  <c r="Q723" i="4" s="1"/>
  <c r="S739" i="1" s="1"/>
  <c r="P727" i="4"/>
  <c r="Q727" i="4" s="1"/>
  <c r="S743" i="1" s="1"/>
  <c r="P729" i="4"/>
  <c r="Q729" i="4" s="1"/>
  <c r="S745" i="1" s="1"/>
  <c r="P733" i="4"/>
  <c r="Q733" i="4" s="1"/>
  <c r="S749" i="1" s="1"/>
  <c r="P736" i="4"/>
  <c r="Q736" i="4" s="1"/>
  <c r="S752" i="1" s="1"/>
  <c r="P739" i="4"/>
  <c r="Q739" i="4" s="1"/>
  <c r="S755" i="1" s="1"/>
  <c r="P742" i="4"/>
  <c r="Q742" i="4" s="1"/>
  <c r="S758" i="1" s="1"/>
  <c r="P745" i="4"/>
  <c r="Q745" i="4" s="1"/>
  <c r="S761" i="1" s="1"/>
  <c r="P749" i="4"/>
  <c r="Q749" i="4" s="1"/>
  <c r="S765" i="1" s="1"/>
  <c r="P752" i="4"/>
  <c r="Q752" i="4" s="1"/>
  <c r="S768" i="1" s="1"/>
  <c r="P756" i="4"/>
  <c r="Q756" i="4" s="1"/>
  <c r="S772" i="1" s="1"/>
  <c r="P759" i="4"/>
  <c r="Q759" i="4" s="1"/>
  <c r="S775" i="1" s="1"/>
  <c r="P762" i="4"/>
  <c r="Q762" i="4" s="1"/>
  <c r="P766" i="4"/>
  <c r="Q766" i="4" s="1"/>
  <c r="P770" i="4"/>
  <c r="Q770" i="4" s="1"/>
  <c r="P774" i="4"/>
  <c r="Q774" i="4" s="1"/>
  <c r="P778" i="4"/>
  <c r="Q778" i="4" s="1"/>
  <c r="P997" i="4"/>
  <c r="Q997" i="4" s="1"/>
  <c r="P1001" i="4"/>
  <c r="Q1001" i="4" s="1"/>
  <c r="P1005" i="4"/>
  <c r="Q1005" i="4" s="1"/>
  <c r="P547" i="4"/>
  <c r="Q547" i="4" s="1"/>
  <c r="S563" i="1" s="1"/>
  <c r="P551" i="4"/>
  <c r="Q551" i="4" s="1"/>
  <c r="S567" i="1" s="1"/>
  <c r="P555" i="4"/>
  <c r="Q555" i="4" s="1"/>
  <c r="S571" i="1" s="1"/>
  <c r="P558" i="4"/>
  <c r="Q558" i="4" s="1"/>
  <c r="S574" i="1" s="1"/>
  <c r="P562" i="4"/>
  <c r="Q562" i="4" s="1"/>
  <c r="S578" i="1" s="1"/>
  <c r="P566" i="4"/>
  <c r="Q566" i="4" s="1"/>
  <c r="S582" i="1" s="1"/>
  <c r="P570" i="4"/>
  <c r="Q570" i="4" s="1"/>
  <c r="S586" i="1" s="1"/>
  <c r="P573" i="4"/>
  <c r="Q573" i="4" s="1"/>
  <c r="S589" i="1" s="1"/>
  <c r="P577" i="4"/>
  <c r="Q577" i="4" s="1"/>
  <c r="S593" i="1" s="1"/>
  <c r="P581" i="4"/>
  <c r="Q581" i="4" s="1"/>
  <c r="S597" i="1" s="1"/>
  <c r="P585" i="4"/>
  <c r="Q585" i="4" s="1"/>
  <c r="S601" i="1" s="1"/>
  <c r="P589" i="4"/>
  <c r="Q589" i="4" s="1"/>
  <c r="S605" i="1" s="1"/>
  <c r="P593" i="4"/>
  <c r="Q593" i="4" s="1"/>
  <c r="S609" i="1" s="1"/>
  <c r="P597" i="4"/>
  <c r="Q597" i="4" s="1"/>
  <c r="S613" i="1" s="1"/>
  <c r="P601" i="4"/>
  <c r="Q601" i="4" s="1"/>
  <c r="S617" i="1" s="1"/>
  <c r="P605" i="4"/>
  <c r="Q605" i="4" s="1"/>
  <c r="S621" i="1" s="1"/>
  <c r="P609" i="4"/>
  <c r="Q609" i="4" s="1"/>
  <c r="S625" i="1" s="1"/>
  <c r="P613" i="4"/>
  <c r="Q613" i="4" s="1"/>
  <c r="S629" i="1" s="1"/>
  <c r="P617" i="4"/>
  <c r="Q617" i="4" s="1"/>
  <c r="S633" i="1" s="1"/>
  <c r="P621" i="4"/>
  <c r="Q621" i="4" s="1"/>
  <c r="S637" i="1" s="1"/>
  <c r="P625" i="4"/>
  <c r="Q625" i="4" s="1"/>
  <c r="S641" i="1" s="1"/>
  <c r="P630" i="4"/>
  <c r="Q630" i="4" s="1"/>
  <c r="S646" i="1" s="1"/>
  <c r="P633" i="4"/>
  <c r="Q633" i="4" s="1"/>
  <c r="S649" i="1" s="1"/>
  <c r="P638" i="4"/>
  <c r="Q638" i="4" s="1"/>
  <c r="S654" i="1" s="1"/>
  <c r="P642" i="4"/>
  <c r="Q642" i="4" s="1"/>
  <c r="S658" i="1" s="1"/>
  <c r="P645" i="4"/>
  <c r="Q645" i="4" s="1"/>
  <c r="S661" i="1" s="1"/>
  <c r="P648" i="4"/>
  <c r="Q648" i="4" s="1"/>
  <c r="S664" i="1" s="1"/>
  <c r="P652" i="4"/>
  <c r="Q652" i="4" s="1"/>
  <c r="S668" i="1" s="1"/>
  <c r="P656" i="4"/>
  <c r="Q656" i="4" s="1"/>
  <c r="S672" i="1" s="1"/>
  <c r="P659" i="4"/>
  <c r="Q659" i="4" s="1"/>
  <c r="S675" i="1" s="1"/>
  <c r="P663" i="4"/>
  <c r="Q663" i="4" s="1"/>
  <c r="S679" i="1" s="1"/>
  <c r="P667" i="4"/>
  <c r="Q667" i="4" s="1"/>
  <c r="S683" i="1" s="1"/>
  <c r="P671" i="4"/>
  <c r="Q671" i="4" s="1"/>
  <c r="S687" i="1" s="1"/>
  <c r="P675" i="4"/>
  <c r="Q675" i="4" s="1"/>
  <c r="S691" i="1" s="1"/>
  <c r="P679" i="4"/>
  <c r="Q679" i="4" s="1"/>
  <c r="S695" i="1" s="1"/>
  <c r="P683" i="4"/>
  <c r="Q683" i="4" s="1"/>
  <c r="S699" i="1" s="1"/>
  <c r="P687" i="4"/>
  <c r="Q687" i="4" s="1"/>
  <c r="S703" i="1" s="1"/>
  <c r="P691" i="4"/>
  <c r="Q691" i="4" s="1"/>
  <c r="S707" i="1" s="1"/>
  <c r="P695" i="4"/>
  <c r="Q695" i="4" s="1"/>
  <c r="S711" i="1" s="1"/>
  <c r="P699" i="4"/>
  <c r="Q699" i="4" s="1"/>
  <c r="S715" i="1" s="1"/>
  <c r="P703" i="4"/>
  <c r="Q703" i="4" s="1"/>
  <c r="S719" i="1" s="1"/>
  <c r="P706" i="4"/>
  <c r="Q706" i="4" s="1"/>
  <c r="S722" i="1" s="1"/>
  <c r="P710" i="4"/>
  <c r="Q710" i="4" s="1"/>
  <c r="S726" i="1" s="1"/>
  <c r="P713" i="4"/>
  <c r="Q713" i="4" s="1"/>
  <c r="S729" i="1" s="1"/>
  <c r="P716" i="4"/>
  <c r="Q716" i="4" s="1"/>
  <c r="S732" i="1" s="1"/>
  <c r="P720" i="4"/>
  <c r="Q720" i="4" s="1"/>
  <c r="S736" i="1" s="1"/>
  <c r="P724" i="4"/>
  <c r="Q724" i="4" s="1"/>
  <c r="S740" i="1" s="1"/>
  <c r="P730" i="4"/>
  <c r="Q730" i="4" s="1"/>
  <c r="S746" i="1" s="1"/>
  <c r="P740" i="4"/>
  <c r="Q740" i="4" s="1"/>
  <c r="S756" i="1" s="1"/>
  <c r="P743" i="4"/>
  <c r="Q743" i="4" s="1"/>
  <c r="S759" i="1" s="1"/>
  <c r="P746" i="4"/>
  <c r="Q746" i="4" s="1"/>
  <c r="S762" i="1" s="1"/>
  <c r="P753" i="4"/>
  <c r="Q753" i="4" s="1"/>
  <c r="S769" i="1" s="1"/>
  <c r="P763" i="4"/>
  <c r="Q763" i="4" s="1"/>
  <c r="P767" i="4"/>
  <c r="Q767" i="4" s="1"/>
  <c r="P771" i="4"/>
  <c r="Q771" i="4" s="1"/>
  <c r="P775" i="4"/>
  <c r="Q775" i="4" s="1"/>
  <c r="P779" i="4"/>
  <c r="Q779" i="4" s="1"/>
  <c r="P782" i="4"/>
  <c r="Q782" i="4" s="1"/>
  <c r="P786" i="4"/>
  <c r="Q786" i="4" s="1"/>
  <c r="P789" i="4"/>
  <c r="Q789" i="4" s="1"/>
  <c r="P792" i="4"/>
  <c r="Q792" i="4" s="1"/>
  <c r="P796" i="4"/>
  <c r="Q796" i="4" s="1"/>
  <c r="P800" i="4"/>
  <c r="Q800" i="4" s="1"/>
  <c r="P804" i="4"/>
  <c r="Q804" i="4" s="1"/>
  <c r="P808" i="4"/>
  <c r="Q808" i="4" s="1"/>
  <c r="P812" i="4"/>
  <c r="Q812" i="4" s="1"/>
  <c r="P815" i="4"/>
  <c r="Q815" i="4" s="1"/>
  <c r="P819" i="4"/>
  <c r="Q819" i="4" s="1"/>
  <c r="P822" i="4"/>
  <c r="Q822" i="4" s="1"/>
  <c r="P825" i="4"/>
  <c r="Q825" i="4" s="1"/>
  <c r="P829" i="4"/>
  <c r="Q829" i="4" s="1"/>
  <c r="P833" i="4"/>
  <c r="Q833" i="4" s="1"/>
  <c r="P837" i="4"/>
  <c r="Q837" i="4" s="1"/>
  <c r="P841" i="4"/>
  <c r="Q841" i="4" s="1"/>
  <c r="P845" i="4"/>
  <c r="Q845" i="4" s="1"/>
  <c r="P998" i="4"/>
  <c r="Q998" i="4" s="1"/>
  <c r="P1002" i="4"/>
  <c r="Q1002" i="4" s="1"/>
  <c r="P548" i="4"/>
  <c r="Q548" i="4" s="1"/>
  <c r="S564" i="1" s="1"/>
  <c r="P552" i="4"/>
  <c r="Q552" i="4" s="1"/>
  <c r="S568" i="1" s="1"/>
  <c r="P559" i="4"/>
  <c r="Q559" i="4" s="1"/>
  <c r="S575" i="1" s="1"/>
  <c r="P563" i="4"/>
  <c r="Q563" i="4" s="1"/>
  <c r="S579" i="1" s="1"/>
  <c r="P567" i="4"/>
  <c r="Q567" i="4" s="1"/>
  <c r="S583" i="1" s="1"/>
  <c r="P571" i="4"/>
  <c r="Q571" i="4" s="1"/>
  <c r="S587" i="1" s="1"/>
  <c r="P574" i="4"/>
  <c r="Q574" i="4" s="1"/>
  <c r="S590" i="1" s="1"/>
  <c r="P578" i="4"/>
  <c r="Q578" i="4" s="1"/>
  <c r="S594" i="1" s="1"/>
  <c r="P582" i="4"/>
  <c r="Q582" i="4" s="1"/>
  <c r="S598" i="1" s="1"/>
  <c r="P586" i="4"/>
  <c r="Q586" i="4" s="1"/>
  <c r="S602" i="1" s="1"/>
  <c r="P590" i="4"/>
  <c r="Q590" i="4" s="1"/>
  <c r="S606" i="1" s="1"/>
  <c r="P594" i="4"/>
  <c r="Q594" i="4" s="1"/>
  <c r="S610" i="1" s="1"/>
  <c r="P598" i="4"/>
  <c r="Q598" i="4" s="1"/>
  <c r="S614" i="1" s="1"/>
  <c r="P602" i="4"/>
  <c r="Q602" i="4" s="1"/>
  <c r="S618" i="1" s="1"/>
  <c r="P606" i="4"/>
  <c r="Q606" i="4" s="1"/>
  <c r="S622" i="1" s="1"/>
  <c r="P610" i="4"/>
  <c r="Q610" i="4" s="1"/>
  <c r="S626" i="1" s="1"/>
  <c r="P614" i="4"/>
  <c r="Q614" i="4" s="1"/>
  <c r="S630" i="1" s="1"/>
  <c r="P618" i="4"/>
  <c r="Q618" i="4" s="1"/>
  <c r="S634" i="1" s="1"/>
  <c r="P622" i="4"/>
  <c r="Q622" i="4" s="1"/>
  <c r="S638" i="1" s="1"/>
  <c r="P626" i="4"/>
  <c r="Q626" i="4" s="1"/>
  <c r="S642" i="1" s="1"/>
  <c r="P628" i="4"/>
  <c r="Q628" i="4" s="1"/>
  <c r="S644" i="1" s="1"/>
  <c r="P631" i="4"/>
  <c r="Q631" i="4" s="1"/>
  <c r="S647" i="1" s="1"/>
  <c r="P634" i="4"/>
  <c r="Q634" i="4" s="1"/>
  <c r="S650" i="1" s="1"/>
  <c r="P636" i="4"/>
  <c r="Q636" i="4" s="1"/>
  <c r="S652" i="1" s="1"/>
  <c r="P639" i="4"/>
  <c r="Q639" i="4" s="1"/>
  <c r="S655" i="1" s="1"/>
  <c r="P643" i="4"/>
  <c r="Q643" i="4" s="1"/>
  <c r="S659" i="1" s="1"/>
  <c r="P646" i="4"/>
  <c r="Q646" i="4" s="1"/>
  <c r="S662" i="1" s="1"/>
  <c r="P649" i="4"/>
  <c r="Q649" i="4" s="1"/>
  <c r="S665" i="1" s="1"/>
  <c r="P653" i="4"/>
  <c r="Q653" i="4" s="1"/>
  <c r="S669" i="1" s="1"/>
  <c r="P660" i="4"/>
  <c r="Q660" i="4" s="1"/>
  <c r="S676" i="1" s="1"/>
  <c r="P664" i="4"/>
  <c r="Q664" i="4" s="1"/>
  <c r="S680" i="1" s="1"/>
  <c r="P668" i="4"/>
  <c r="Q668" i="4" s="1"/>
  <c r="S684" i="1" s="1"/>
  <c r="P672" i="4"/>
  <c r="Q672" i="4" s="1"/>
  <c r="S688" i="1" s="1"/>
  <c r="P676" i="4"/>
  <c r="Q676" i="4" s="1"/>
  <c r="S692" i="1" s="1"/>
  <c r="P680" i="4"/>
  <c r="Q680" i="4" s="1"/>
  <c r="S696" i="1" s="1"/>
  <c r="P684" i="4"/>
  <c r="Q684" i="4" s="1"/>
  <c r="S700" i="1" s="1"/>
  <c r="P688" i="4"/>
  <c r="Q688" i="4" s="1"/>
  <c r="S704" i="1" s="1"/>
  <c r="P692" i="4"/>
  <c r="Q692" i="4" s="1"/>
  <c r="S708" i="1" s="1"/>
  <c r="P696" i="4"/>
  <c r="Q696" i="4" s="1"/>
  <c r="S712" i="1" s="1"/>
  <c r="P700" i="4"/>
  <c r="Q700" i="4" s="1"/>
  <c r="S716" i="1" s="1"/>
  <c r="P704" i="4"/>
  <c r="Q704" i="4" s="1"/>
  <c r="S720" i="1" s="1"/>
  <c r="P707" i="4"/>
  <c r="Q707" i="4" s="1"/>
  <c r="S723" i="1" s="1"/>
  <c r="P711" i="4"/>
  <c r="Q711" i="4" s="1"/>
  <c r="S727" i="1" s="1"/>
  <c r="P714" i="4"/>
  <c r="Q714" i="4" s="1"/>
  <c r="S730" i="1" s="1"/>
  <c r="P717" i="4"/>
  <c r="Q717" i="4" s="1"/>
  <c r="S733" i="1" s="1"/>
  <c r="P721" i="4"/>
  <c r="Q721" i="4" s="1"/>
  <c r="S737" i="1" s="1"/>
  <c r="P725" i="4"/>
  <c r="Q725" i="4" s="1"/>
  <c r="S741" i="1" s="1"/>
  <c r="P728" i="4"/>
  <c r="Q728" i="4" s="1"/>
  <c r="S744" i="1" s="1"/>
  <c r="P731" i="4"/>
  <c r="Q731" i="4" s="1"/>
  <c r="S747" i="1" s="1"/>
  <c r="P734" i="4"/>
  <c r="Q734" i="4" s="1"/>
  <c r="S750" i="1" s="1"/>
  <c r="P737" i="4"/>
  <c r="Q737" i="4" s="1"/>
  <c r="S753" i="1" s="1"/>
  <c r="P741" i="4"/>
  <c r="Q741" i="4" s="1"/>
  <c r="S757" i="1" s="1"/>
  <c r="P744" i="4"/>
  <c r="Q744" i="4" s="1"/>
  <c r="S760" i="1" s="1"/>
  <c r="P747" i="4"/>
  <c r="Q747" i="4" s="1"/>
  <c r="S763" i="1" s="1"/>
  <c r="P750" i="4"/>
  <c r="Q750" i="4" s="1"/>
  <c r="S766" i="1" s="1"/>
  <c r="P754" i="4"/>
  <c r="Q754" i="4" s="1"/>
  <c r="S770" i="1" s="1"/>
  <c r="P757" i="4"/>
  <c r="Q757" i="4" s="1"/>
  <c r="S773" i="1" s="1"/>
  <c r="P760" i="4"/>
  <c r="Q760" i="4" s="1"/>
  <c r="S776" i="1" s="1"/>
  <c r="P764" i="4"/>
  <c r="Q764" i="4" s="1"/>
  <c r="P768" i="4"/>
  <c r="Q768" i="4" s="1"/>
  <c r="P772" i="4"/>
  <c r="Q772" i="4" s="1"/>
  <c r="P776" i="4"/>
  <c r="Q776" i="4" s="1"/>
  <c r="P780" i="4"/>
  <c r="Q780" i="4" s="1"/>
  <c r="P783" i="4"/>
  <c r="Q783" i="4" s="1"/>
  <c r="P787" i="4"/>
  <c r="Q787" i="4" s="1"/>
  <c r="P790" i="4"/>
  <c r="Q790" i="4" s="1"/>
  <c r="P793" i="4"/>
  <c r="Q793" i="4" s="1"/>
  <c r="P797" i="4"/>
  <c r="Q797" i="4" s="1"/>
  <c r="P801" i="4"/>
  <c r="Q801" i="4" s="1"/>
  <c r="P805" i="4"/>
  <c r="Q805" i="4" s="1"/>
  <c r="P809" i="4"/>
  <c r="Q809" i="4" s="1"/>
  <c r="P813" i="4"/>
  <c r="Q813" i="4" s="1"/>
  <c r="P816" i="4"/>
  <c r="Q816" i="4" s="1"/>
  <c r="P820" i="4"/>
  <c r="Q820" i="4" s="1"/>
  <c r="P823" i="4"/>
  <c r="Q823" i="4" s="1"/>
  <c r="P826" i="4"/>
  <c r="Q826" i="4" s="1"/>
  <c r="P830" i="4"/>
  <c r="Q830" i="4" s="1"/>
  <c r="P834" i="4"/>
  <c r="Q834" i="4" s="1"/>
  <c r="P838" i="4"/>
  <c r="Q838" i="4" s="1"/>
  <c r="P842" i="4"/>
  <c r="Q842" i="4" s="1"/>
  <c r="P999" i="4"/>
  <c r="Q999" i="4" s="1"/>
  <c r="P1003" i="4"/>
  <c r="Q1003" i="4" s="1"/>
  <c r="P546" i="4"/>
  <c r="Q546" i="4" s="1"/>
  <c r="S562" i="1" s="1"/>
  <c r="P549" i="4"/>
  <c r="Q549" i="4" s="1"/>
  <c r="S565" i="1" s="1"/>
  <c r="P553" i="4"/>
  <c r="Q553" i="4" s="1"/>
  <c r="S569" i="1" s="1"/>
  <c r="P556" i="4"/>
  <c r="Q556" i="4" s="1"/>
  <c r="S572" i="1" s="1"/>
  <c r="P560" i="4"/>
  <c r="Q560" i="4" s="1"/>
  <c r="S576" i="1" s="1"/>
  <c r="P564" i="4"/>
  <c r="Q564" i="4" s="1"/>
  <c r="S580" i="1" s="1"/>
  <c r="P568" i="4"/>
  <c r="Q568" i="4" s="1"/>
  <c r="S584" i="1" s="1"/>
  <c r="P575" i="4"/>
  <c r="Q575" i="4" s="1"/>
  <c r="S591" i="1" s="1"/>
  <c r="P579" i="4"/>
  <c r="Q579" i="4" s="1"/>
  <c r="S595" i="1" s="1"/>
  <c r="P583" i="4"/>
  <c r="Q583" i="4" s="1"/>
  <c r="S599" i="1" s="1"/>
  <c r="P587" i="4"/>
  <c r="Q587" i="4" s="1"/>
  <c r="S603" i="1" s="1"/>
  <c r="P591" i="4"/>
  <c r="Q591" i="4" s="1"/>
  <c r="S607" i="1" s="1"/>
  <c r="P595" i="4"/>
  <c r="Q595" i="4" s="1"/>
  <c r="S611" i="1" s="1"/>
  <c r="P599" i="4"/>
  <c r="Q599" i="4" s="1"/>
  <c r="S615" i="1" s="1"/>
  <c r="P603" i="4"/>
  <c r="Q603" i="4" s="1"/>
  <c r="S619" i="1" s="1"/>
  <c r="P607" i="4"/>
  <c r="Q607" i="4" s="1"/>
  <c r="S623" i="1" s="1"/>
  <c r="P611" i="4"/>
  <c r="Q611" i="4" s="1"/>
  <c r="S627" i="1" s="1"/>
  <c r="P615" i="4"/>
  <c r="Q615" i="4" s="1"/>
  <c r="S631" i="1" s="1"/>
  <c r="P619" i="4"/>
  <c r="Q619" i="4" s="1"/>
  <c r="S635" i="1" s="1"/>
  <c r="P623" i="4"/>
  <c r="Q623" i="4" s="1"/>
  <c r="S639" i="1" s="1"/>
  <c r="P640" i="4"/>
  <c r="Q640" i="4" s="1"/>
  <c r="S656" i="1" s="1"/>
  <c r="P644" i="4"/>
  <c r="Q644" i="4" s="1"/>
  <c r="S660" i="1" s="1"/>
  <c r="P647" i="4"/>
  <c r="Q647" i="4" s="1"/>
  <c r="S663" i="1" s="1"/>
  <c r="P650" i="4"/>
  <c r="Q650" i="4" s="1"/>
  <c r="S666" i="1" s="1"/>
  <c r="P654" i="4"/>
  <c r="Q654" i="4" s="1"/>
  <c r="S670" i="1" s="1"/>
  <c r="P657" i="4"/>
  <c r="Q657" i="4" s="1"/>
  <c r="S673" i="1" s="1"/>
  <c r="P661" i="4"/>
  <c r="Q661" i="4" s="1"/>
  <c r="S677" i="1" s="1"/>
  <c r="P665" i="4"/>
  <c r="Q665" i="4" s="1"/>
  <c r="S681" i="1" s="1"/>
  <c r="P669" i="4"/>
  <c r="Q669" i="4" s="1"/>
  <c r="S685" i="1" s="1"/>
  <c r="P673" i="4"/>
  <c r="Q673" i="4" s="1"/>
  <c r="S689" i="1" s="1"/>
  <c r="P677" i="4"/>
  <c r="Q677" i="4" s="1"/>
  <c r="S693" i="1" s="1"/>
  <c r="P681" i="4"/>
  <c r="Q681" i="4" s="1"/>
  <c r="S697" i="1" s="1"/>
  <c r="P685" i="4"/>
  <c r="Q685" i="4" s="1"/>
  <c r="S701" i="1" s="1"/>
  <c r="P689" i="4"/>
  <c r="Q689" i="4" s="1"/>
  <c r="S705" i="1" s="1"/>
  <c r="P693" i="4"/>
  <c r="Q693" i="4" s="1"/>
  <c r="S709" i="1" s="1"/>
  <c r="P697" i="4"/>
  <c r="Q697" i="4" s="1"/>
  <c r="S713" i="1" s="1"/>
  <c r="P701" i="4"/>
  <c r="Q701" i="4" s="1"/>
  <c r="S717" i="1" s="1"/>
  <c r="P708" i="4"/>
  <c r="Q708" i="4" s="1"/>
  <c r="S724" i="1" s="1"/>
  <c r="P718" i="4"/>
  <c r="Q718" i="4" s="1"/>
  <c r="S734" i="1" s="1"/>
  <c r="P722" i="4"/>
  <c r="Q722" i="4" s="1"/>
  <c r="S738" i="1" s="1"/>
  <c r="P726" i="4"/>
  <c r="Q726" i="4" s="1"/>
  <c r="S742" i="1" s="1"/>
  <c r="P732" i="4"/>
  <c r="Q732" i="4" s="1"/>
  <c r="S748" i="1" s="1"/>
  <c r="P735" i="4"/>
  <c r="Q735" i="4" s="1"/>
  <c r="S751" i="1" s="1"/>
  <c r="P738" i="4"/>
  <c r="Q738" i="4" s="1"/>
  <c r="S754" i="1" s="1"/>
  <c r="P748" i="4"/>
  <c r="Q748" i="4" s="1"/>
  <c r="S764" i="1" s="1"/>
  <c r="P751" i="4"/>
  <c r="Q751" i="4" s="1"/>
  <c r="S767" i="1" s="1"/>
  <c r="P755" i="4"/>
  <c r="Q755" i="4" s="1"/>
  <c r="S771" i="1" s="1"/>
  <c r="P758" i="4"/>
  <c r="Q758" i="4" s="1"/>
  <c r="S774" i="1" s="1"/>
  <c r="P761" i="4"/>
  <c r="Q761" i="4" s="1"/>
  <c r="P765" i="4"/>
  <c r="Q765" i="4" s="1"/>
  <c r="P769" i="4"/>
  <c r="Q769" i="4" s="1"/>
  <c r="P773" i="4"/>
  <c r="Q773" i="4" s="1"/>
  <c r="P777" i="4"/>
  <c r="Q777" i="4" s="1"/>
  <c r="P781" i="4"/>
  <c r="Q781" i="4" s="1"/>
  <c r="P784" i="4"/>
  <c r="Q784" i="4" s="1"/>
  <c r="P788" i="4"/>
  <c r="Q788" i="4" s="1"/>
  <c r="P993" i="4"/>
  <c r="Q993" i="4" s="1"/>
  <c r="P986" i="4"/>
  <c r="Q986" i="4" s="1"/>
  <c r="P982" i="4"/>
  <c r="Q982" i="4" s="1"/>
  <c r="P978" i="4"/>
  <c r="Q978" i="4" s="1"/>
  <c r="P974" i="4"/>
  <c r="Q974" i="4" s="1"/>
  <c r="P970" i="4"/>
  <c r="Q970" i="4" s="1"/>
  <c r="P967" i="4"/>
  <c r="Q967" i="4" s="1"/>
  <c r="P963" i="4"/>
  <c r="Q963" i="4" s="1"/>
  <c r="P956" i="4"/>
  <c r="Q956" i="4" s="1"/>
  <c r="P952" i="4"/>
  <c r="Q952" i="4" s="1"/>
  <c r="P948" i="4"/>
  <c r="Q948" i="4" s="1"/>
  <c r="P944" i="4"/>
  <c r="Q944" i="4" s="1"/>
  <c r="P941" i="4"/>
  <c r="Q941" i="4" s="1"/>
  <c r="P937" i="4"/>
  <c r="Q937" i="4" s="1"/>
  <c r="P934" i="4"/>
  <c r="Q934" i="4" s="1"/>
  <c r="P930" i="4"/>
  <c r="Q930" i="4" s="1"/>
  <c r="P927" i="4"/>
  <c r="Q927" i="4" s="1"/>
  <c r="P923" i="4"/>
  <c r="Q923" i="4" s="1"/>
  <c r="P919" i="4"/>
  <c r="Q919" i="4" s="1"/>
  <c r="P915" i="4"/>
  <c r="Q915" i="4" s="1"/>
  <c r="P908" i="4"/>
  <c r="Q908" i="4" s="1"/>
  <c r="P904" i="4"/>
  <c r="Q904" i="4" s="1"/>
  <c r="P901" i="4"/>
  <c r="Q901" i="4" s="1"/>
  <c r="P897" i="4"/>
  <c r="Q897" i="4" s="1"/>
  <c r="P894" i="4"/>
  <c r="Q894" i="4" s="1"/>
  <c r="P890" i="4"/>
  <c r="Q890" i="4" s="1"/>
  <c r="P886" i="4"/>
  <c r="Q886" i="4" s="1"/>
  <c r="P882" i="4"/>
  <c r="Q882" i="4" s="1"/>
  <c r="P879" i="4"/>
  <c r="Q879" i="4" s="1"/>
  <c r="P875" i="4"/>
  <c r="Q875" i="4" s="1"/>
  <c r="P868" i="4"/>
  <c r="Q868" i="4" s="1"/>
  <c r="P864" i="4"/>
  <c r="Q864" i="4" s="1"/>
  <c r="P860" i="4"/>
  <c r="Q860" i="4" s="1"/>
  <c r="P856" i="4"/>
  <c r="Q856" i="4" s="1"/>
  <c r="P853" i="4"/>
  <c r="Q853" i="4" s="1"/>
  <c r="P850" i="4"/>
  <c r="Q850" i="4" s="1"/>
  <c r="P846" i="4"/>
  <c r="Q846" i="4" s="1"/>
  <c r="P839" i="4"/>
  <c r="Q839" i="4" s="1"/>
  <c r="P831" i="4"/>
  <c r="Q831" i="4" s="1"/>
  <c r="P817" i="4"/>
  <c r="Q817" i="4" s="1"/>
  <c r="P810" i="4"/>
  <c r="Q810" i="4" s="1"/>
  <c r="P802" i="4"/>
  <c r="Q802" i="4" s="1"/>
  <c r="P794" i="4"/>
  <c r="Q794" i="4" s="1"/>
  <c r="P785" i="4"/>
  <c r="Q785" i="4" s="1"/>
  <c r="G5" i="4" l="1"/>
  <c r="H5" i="4" s="1"/>
  <c r="I5" i="4" s="1"/>
  <c r="J5" i="4" s="1"/>
  <c r="K5" i="4" s="1"/>
  <c r="L5" i="4" s="1"/>
  <c r="M5" i="4" s="1"/>
  <c r="F5" i="4"/>
  <c r="E5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7" i="4"/>
  <c r="U22" i="1"/>
  <c r="X22" i="1"/>
  <c r="E16" i="1" l="1"/>
  <c r="K22" i="1"/>
  <c r="P22" i="1" s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Q22" i="1" l="1"/>
  <c r="G22" i="1"/>
  <c r="B48" i="2"/>
  <c r="B52" i="2"/>
  <c r="B56" i="2"/>
  <c r="B60" i="2"/>
  <c r="L8" i="2"/>
  <c r="L12" i="2"/>
  <c r="L16" i="2"/>
  <c r="L20" i="2"/>
  <c r="L24" i="2"/>
  <c r="L28" i="2"/>
  <c r="L32" i="2"/>
  <c r="L36" i="2"/>
  <c r="B36" i="2" s="1"/>
  <c r="L40" i="2"/>
  <c r="L44" i="2"/>
  <c r="L48" i="2"/>
  <c r="M48" i="2" s="1"/>
  <c r="L52" i="2"/>
  <c r="M52" i="2" s="1"/>
  <c r="L56" i="2"/>
  <c r="L60" i="2"/>
  <c r="M60" i="2" s="1"/>
  <c r="L64" i="2"/>
  <c r="L68" i="2"/>
  <c r="L72" i="2"/>
  <c r="L76" i="2"/>
  <c r="M36" i="2"/>
  <c r="N36" i="2" s="1"/>
  <c r="M56" i="2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L11" i="2" s="1"/>
  <c r="K12" i="2"/>
  <c r="K13" i="2"/>
  <c r="L13" i="2" s="1"/>
  <c r="K14" i="2"/>
  <c r="L14" i="2" s="1"/>
  <c r="K15" i="2"/>
  <c r="L15" i="2" s="1"/>
  <c r="K16" i="2"/>
  <c r="K17" i="2"/>
  <c r="L17" i="2" s="1"/>
  <c r="K18" i="2"/>
  <c r="L18" i="2" s="1"/>
  <c r="K19" i="2"/>
  <c r="L19" i="2" s="1"/>
  <c r="K20" i="2"/>
  <c r="K21" i="2"/>
  <c r="L21" i="2" s="1"/>
  <c r="K22" i="2"/>
  <c r="L22" i="2" s="1"/>
  <c r="K23" i="2"/>
  <c r="L23" i="2" s="1"/>
  <c r="K24" i="2"/>
  <c r="K25" i="2"/>
  <c r="L25" i="2" s="1"/>
  <c r="K26" i="2"/>
  <c r="L26" i="2" s="1"/>
  <c r="K27" i="2"/>
  <c r="L27" i="2" s="1"/>
  <c r="K28" i="2"/>
  <c r="K29" i="2"/>
  <c r="L29" i="2" s="1"/>
  <c r="K30" i="2"/>
  <c r="L30" i="2" s="1"/>
  <c r="K31" i="2"/>
  <c r="L31" i="2" s="1"/>
  <c r="K32" i="2"/>
  <c r="K33" i="2"/>
  <c r="L33" i="2" s="1"/>
  <c r="K34" i="2"/>
  <c r="L34" i="2" s="1"/>
  <c r="K35" i="2"/>
  <c r="L35" i="2" s="1"/>
  <c r="K36" i="2"/>
  <c r="K37" i="2"/>
  <c r="L37" i="2" s="1"/>
  <c r="K38" i="2"/>
  <c r="L38" i="2" s="1"/>
  <c r="K39" i="2"/>
  <c r="L39" i="2" s="1"/>
  <c r="K40" i="2"/>
  <c r="K41" i="2"/>
  <c r="L41" i="2" s="1"/>
  <c r="K42" i="2"/>
  <c r="L42" i="2" s="1"/>
  <c r="K43" i="2"/>
  <c r="L43" i="2" s="1"/>
  <c r="K44" i="2"/>
  <c r="K45" i="2"/>
  <c r="L45" i="2" s="1"/>
  <c r="K46" i="2"/>
  <c r="L46" i="2" s="1"/>
  <c r="K47" i="2"/>
  <c r="L47" i="2" s="1"/>
  <c r="K48" i="2"/>
  <c r="K49" i="2"/>
  <c r="L49" i="2" s="1"/>
  <c r="K50" i="2"/>
  <c r="L50" i="2" s="1"/>
  <c r="K51" i="2"/>
  <c r="L51" i="2" s="1"/>
  <c r="K52" i="2"/>
  <c r="K53" i="2"/>
  <c r="L53" i="2" s="1"/>
  <c r="K54" i="2"/>
  <c r="L54" i="2" s="1"/>
  <c r="K55" i="2"/>
  <c r="L55" i="2" s="1"/>
  <c r="K56" i="2"/>
  <c r="K57" i="2"/>
  <c r="L57" i="2" s="1"/>
  <c r="K58" i="2"/>
  <c r="L58" i="2" s="1"/>
  <c r="K59" i="2"/>
  <c r="L59" i="2" s="1"/>
  <c r="K60" i="2"/>
  <c r="K61" i="2"/>
  <c r="L61" i="2" s="1"/>
  <c r="K62" i="2"/>
  <c r="L62" i="2" s="1"/>
  <c r="K63" i="2"/>
  <c r="L63" i="2" s="1"/>
  <c r="K64" i="2"/>
  <c r="K65" i="2"/>
  <c r="L65" i="2" s="1"/>
  <c r="K66" i="2"/>
  <c r="L66" i="2" s="1"/>
  <c r="K67" i="2"/>
  <c r="L67" i="2" s="1"/>
  <c r="K68" i="2"/>
  <c r="K69" i="2"/>
  <c r="L69" i="2" s="1"/>
  <c r="K70" i="2"/>
  <c r="L70" i="2" s="1"/>
  <c r="K71" i="2"/>
  <c r="L71" i="2" s="1"/>
  <c r="K72" i="2"/>
  <c r="K73" i="2"/>
  <c r="L73" i="2" s="1"/>
  <c r="K74" i="2"/>
  <c r="L74" i="2" s="1"/>
  <c r="K75" i="2"/>
  <c r="L75" i="2" s="1"/>
  <c r="K76" i="2"/>
  <c r="K4" i="2"/>
  <c r="L4" i="2" s="1"/>
  <c r="B4" i="2" s="1"/>
  <c r="G56" i="3"/>
  <c r="H56" i="3" s="1"/>
  <c r="I56" i="3" s="1"/>
  <c r="G57" i="3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22" i="1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I8" i="3"/>
  <c r="L8" i="3" s="1"/>
  <c r="H8" i="3"/>
  <c r="G8" i="3"/>
  <c r="G9" i="3" s="1"/>
  <c r="D8" i="3"/>
  <c r="A8" i="3"/>
  <c r="I7" i="3"/>
  <c r="L7" i="3" s="1"/>
  <c r="H7" i="3"/>
  <c r="D7" i="3"/>
  <c r="A7" i="3"/>
  <c r="R22" i="1" l="1"/>
  <c r="F22" i="1" s="1"/>
  <c r="M69" i="2"/>
  <c r="B69" i="2"/>
  <c r="M57" i="2"/>
  <c r="B57" i="2"/>
  <c r="M45" i="2"/>
  <c r="B45" i="2"/>
  <c r="M33" i="2"/>
  <c r="B33" i="2"/>
  <c r="M13" i="2"/>
  <c r="B13" i="2"/>
  <c r="M75" i="2"/>
  <c r="B75" i="2"/>
  <c r="M71" i="2"/>
  <c r="B71" i="2"/>
  <c r="M67" i="2"/>
  <c r="B67" i="2"/>
  <c r="M63" i="2"/>
  <c r="B63" i="2"/>
  <c r="M59" i="2"/>
  <c r="B59" i="2"/>
  <c r="M55" i="2"/>
  <c r="B55" i="2"/>
  <c r="M51" i="2"/>
  <c r="B51" i="2"/>
  <c r="M47" i="2"/>
  <c r="B47" i="2"/>
  <c r="M43" i="2"/>
  <c r="B43" i="2"/>
  <c r="M39" i="2"/>
  <c r="B39" i="2"/>
  <c r="M35" i="2"/>
  <c r="B35" i="2"/>
  <c r="M31" i="2"/>
  <c r="B31" i="2"/>
  <c r="M27" i="2"/>
  <c r="B27" i="2"/>
  <c r="M23" i="2"/>
  <c r="B23" i="2"/>
  <c r="M19" i="2"/>
  <c r="B19" i="2"/>
  <c r="M15" i="2"/>
  <c r="B15" i="2"/>
  <c r="M11" i="2"/>
  <c r="B11" i="2"/>
  <c r="B7" i="2"/>
  <c r="M7" i="2"/>
  <c r="M65" i="2"/>
  <c r="B65" i="2"/>
  <c r="M53" i="2"/>
  <c r="B53" i="2"/>
  <c r="M41" i="2"/>
  <c r="B41" i="2"/>
  <c r="M29" i="2"/>
  <c r="B29" i="2"/>
  <c r="M17" i="2"/>
  <c r="B17" i="2"/>
  <c r="M74" i="2"/>
  <c r="B74" i="2"/>
  <c r="M70" i="2"/>
  <c r="B70" i="2"/>
  <c r="B66" i="2"/>
  <c r="M66" i="2"/>
  <c r="M62" i="2"/>
  <c r="B62" i="2"/>
  <c r="M58" i="2"/>
  <c r="B58" i="2"/>
  <c r="M54" i="2"/>
  <c r="B54" i="2"/>
  <c r="M50" i="2"/>
  <c r="B50" i="2"/>
  <c r="M46" i="2"/>
  <c r="B46" i="2"/>
  <c r="M42" i="2"/>
  <c r="B42" i="2"/>
  <c r="M38" i="2"/>
  <c r="B38" i="2"/>
  <c r="B34" i="2"/>
  <c r="M34" i="2"/>
  <c r="M30" i="2"/>
  <c r="B30" i="2"/>
  <c r="M26" i="2"/>
  <c r="B26" i="2"/>
  <c r="M22" i="2"/>
  <c r="B22" i="2"/>
  <c r="B18" i="2"/>
  <c r="M18" i="2"/>
  <c r="M14" i="2"/>
  <c r="B14" i="2"/>
  <c r="M10" i="2"/>
  <c r="B10" i="2"/>
  <c r="B6" i="2"/>
  <c r="M6" i="2"/>
  <c r="M73" i="2"/>
  <c r="B73" i="2"/>
  <c r="M61" i="2"/>
  <c r="B61" i="2"/>
  <c r="M49" i="2"/>
  <c r="B49" i="2"/>
  <c r="M37" i="2"/>
  <c r="B37" i="2"/>
  <c r="B25" i="2"/>
  <c r="M25" i="2"/>
  <c r="M21" i="2"/>
  <c r="B21" i="2"/>
  <c r="M9" i="2"/>
  <c r="B9" i="2"/>
  <c r="M5" i="2"/>
  <c r="B5" i="2"/>
  <c r="O36" i="2"/>
  <c r="D36" i="2"/>
  <c r="N56" i="2"/>
  <c r="C56" i="2"/>
  <c r="M76" i="2"/>
  <c r="B76" i="2"/>
  <c r="M72" i="2"/>
  <c r="B72" i="2"/>
  <c r="M68" i="2"/>
  <c r="B68" i="2"/>
  <c r="M64" i="2"/>
  <c r="B64" i="2"/>
  <c r="N60" i="2"/>
  <c r="C60" i="2"/>
  <c r="N52" i="2"/>
  <c r="C52" i="2"/>
  <c r="N48" i="2"/>
  <c r="C48" i="2"/>
  <c r="M44" i="2"/>
  <c r="B44" i="2"/>
  <c r="M40" i="2"/>
  <c r="B40" i="2"/>
  <c r="M32" i="2"/>
  <c r="B32" i="2"/>
  <c r="M28" i="2"/>
  <c r="B28" i="2"/>
  <c r="M24" i="2"/>
  <c r="B24" i="2"/>
  <c r="M20" i="2"/>
  <c r="B20" i="2"/>
  <c r="M16" i="2"/>
  <c r="B16" i="2"/>
  <c r="M12" i="2"/>
  <c r="B12" i="2"/>
  <c r="M8" i="2"/>
  <c r="B8" i="2"/>
  <c r="C36" i="2"/>
  <c r="M4" i="2"/>
  <c r="C4" i="2" s="1"/>
  <c r="J56" i="3"/>
  <c r="K56" i="3" s="1"/>
  <c r="AH71" i="1" s="1"/>
  <c r="L56" i="3"/>
  <c r="G58" i="3"/>
  <c r="H57" i="3"/>
  <c r="I57" i="3" s="1"/>
  <c r="H9" i="3"/>
  <c r="I9" i="3" s="1"/>
  <c r="G10" i="3"/>
  <c r="J8" i="3"/>
  <c r="K8" i="3" s="1"/>
  <c r="J7" i="3"/>
  <c r="K7" i="3" s="1"/>
  <c r="N22" i="1" l="1"/>
  <c r="M22" i="1" s="1"/>
  <c r="O23" i="1"/>
  <c r="N25" i="2"/>
  <c r="C25" i="2"/>
  <c r="N18" i="2"/>
  <c r="C18" i="2"/>
  <c r="N34" i="2"/>
  <c r="C34" i="2"/>
  <c r="N66" i="2"/>
  <c r="C66" i="2"/>
  <c r="N7" i="2"/>
  <c r="C7" i="2"/>
  <c r="N12" i="2"/>
  <c r="C12" i="2"/>
  <c r="N20" i="2"/>
  <c r="C20" i="2"/>
  <c r="N28" i="2"/>
  <c r="C28" i="2"/>
  <c r="N40" i="2"/>
  <c r="C40" i="2"/>
  <c r="O48" i="2"/>
  <c r="D48" i="2"/>
  <c r="O60" i="2"/>
  <c r="D60" i="2"/>
  <c r="N68" i="2"/>
  <c r="C68" i="2"/>
  <c r="N76" i="2"/>
  <c r="C76" i="2"/>
  <c r="P36" i="2"/>
  <c r="E36" i="2"/>
  <c r="N9" i="2"/>
  <c r="C9" i="2"/>
  <c r="N49" i="2"/>
  <c r="C49" i="2"/>
  <c r="N73" i="2"/>
  <c r="C73" i="2"/>
  <c r="N10" i="2"/>
  <c r="C10" i="2"/>
  <c r="N26" i="2"/>
  <c r="C26" i="2"/>
  <c r="N42" i="2"/>
  <c r="C42" i="2"/>
  <c r="N50" i="2"/>
  <c r="C50" i="2"/>
  <c r="N58" i="2"/>
  <c r="C58" i="2"/>
  <c r="N74" i="2"/>
  <c r="C74" i="2"/>
  <c r="N29" i="2"/>
  <c r="C29" i="2"/>
  <c r="N53" i="2"/>
  <c r="C53" i="2"/>
  <c r="N15" i="2"/>
  <c r="C15" i="2"/>
  <c r="N23" i="2"/>
  <c r="C23" i="2"/>
  <c r="N31" i="2"/>
  <c r="C31" i="2"/>
  <c r="N39" i="2"/>
  <c r="C39" i="2"/>
  <c r="N47" i="2"/>
  <c r="C47" i="2"/>
  <c r="N55" i="2"/>
  <c r="C55" i="2"/>
  <c r="N63" i="2"/>
  <c r="C63" i="2"/>
  <c r="N71" i="2"/>
  <c r="C71" i="2"/>
  <c r="N13" i="2"/>
  <c r="C13" i="2"/>
  <c r="N45" i="2"/>
  <c r="C45" i="2"/>
  <c r="N69" i="2"/>
  <c r="C69" i="2"/>
  <c r="N6" i="2"/>
  <c r="C6" i="2"/>
  <c r="N8" i="2"/>
  <c r="C8" i="2"/>
  <c r="N16" i="2"/>
  <c r="C16" i="2"/>
  <c r="N24" i="2"/>
  <c r="C24" i="2"/>
  <c r="N32" i="2"/>
  <c r="C32" i="2"/>
  <c r="N44" i="2"/>
  <c r="C44" i="2"/>
  <c r="O52" i="2"/>
  <c r="D52" i="2"/>
  <c r="N64" i="2"/>
  <c r="C64" i="2"/>
  <c r="N72" i="2"/>
  <c r="C72" i="2"/>
  <c r="O56" i="2"/>
  <c r="D56" i="2"/>
  <c r="N5" i="2"/>
  <c r="C5" i="2"/>
  <c r="N21" i="2"/>
  <c r="C21" i="2"/>
  <c r="N37" i="2"/>
  <c r="C37" i="2"/>
  <c r="N61" i="2"/>
  <c r="C61" i="2"/>
  <c r="N14" i="2"/>
  <c r="C14" i="2"/>
  <c r="N22" i="2"/>
  <c r="C22" i="2"/>
  <c r="N30" i="2"/>
  <c r="C30" i="2"/>
  <c r="N38" i="2"/>
  <c r="C38" i="2"/>
  <c r="N46" i="2"/>
  <c r="C46" i="2"/>
  <c r="N54" i="2"/>
  <c r="C54" i="2"/>
  <c r="N62" i="2"/>
  <c r="C62" i="2"/>
  <c r="N70" i="2"/>
  <c r="C70" i="2"/>
  <c r="N17" i="2"/>
  <c r="C17" i="2"/>
  <c r="N41" i="2"/>
  <c r="C41" i="2"/>
  <c r="N65" i="2"/>
  <c r="C65" i="2"/>
  <c r="N11" i="2"/>
  <c r="C11" i="2"/>
  <c r="N19" i="2"/>
  <c r="C19" i="2"/>
  <c r="N27" i="2"/>
  <c r="C27" i="2"/>
  <c r="N35" i="2"/>
  <c r="C35" i="2"/>
  <c r="N43" i="2"/>
  <c r="C43" i="2"/>
  <c r="N51" i="2"/>
  <c r="C51" i="2"/>
  <c r="N59" i="2"/>
  <c r="C59" i="2"/>
  <c r="N67" i="2"/>
  <c r="C67" i="2"/>
  <c r="N75" i="2"/>
  <c r="C75" i="2"/>
  <c r="N33" i="2"/>
  <c r="C33" i="2"/>
  <c r="N57" i="2"/>
  <c r="C57" i="2"/>
  <c r="N4" i="2"/>
  <c r="D4" i="2" s="1"/>
  <c r="J57" i="3"/>
  <c r="K57" i="3" s="1"/>
  <c r="AH72" i="1" s="1"/>
  <c r="L57" i="3"/>
  <c r="G59" i="3"/>
  <c r="H58" i="3"/>
  <c r="I58" i="3" s="1"/>
  <c r="H10" i="3"/>
  <c r="I10" i="3" s="1"/>
  <c r="G11" i="3"/>
  <c r="L9" i="3"/>
  <c r="J9" i="3"/>
  <c r="K9" i="3" s="1"/>
  <c r="O33" i="2" l="1"/>
  <c r="D33" i="2"/>
  <c r="O67" i="2"/>
  <c r="D67" i="2"/>
  <c r="O51" i="2"/>
  <c r="D51" i="2"/>
  <c r="O35" i="2"/>
  <c r="D35" i="2"/>
  <c r="O19" i="2"/>
  <c r="D19" i="2"/>
  <c r="O65" i="2"/>
  <c r="D65" i="2"/>
  <c r="O17" i="2"/>
  <c r="D17" i="2"/>
  <c r="O62" i="2"/>
  <c r="D62" i="2"/>
  <c r="O46" i="2"/>
  <c r="D46" i="2"/>
  <c r="O30" i="2"/>
  <c r="D30" i="2"/>
  <c r="O14" i="2"/>
  <c r="D14" i="2"/>
  <c r="O37" i="2"/>
  <c r="D37" i="2"/>
  <c r="O5" i="2"/>
  <c r="D5" i="2"/>
  <c r="O72" i="2"/>
  <c r="D72" i="2"/>
  <c r="P52" i="2"/>
  <c r="E52" i="2"/>
  <c r="O32" i="2"/>
  <c r="D32" i="2"/>
  <c r="O16" i="2"/>
  <c r="D16" i="2"/>
  <c r="O6" i="2"/>
  <c r="D6" i="2"/>
  <c r="O45" i="2"/>
  <c r="D45" i="2"/>
  <c r="O71" i="2"/>
  <c r="D71" i="2"/>
  <c r="O55" i="2"/>
  <c r="D55" i="2"/>
  <c r="O39" i="2"/>
  <c r="D39" i="2"/>
  <c r="O23" i="2"/>
  <c r="D23" i="2"/>
  <c r="O53" i="2"/>
  <c r="D53" i="2"/>
  <c r="O74" i="2"/>
  <c r="D74" i="2"/>
  <c r="O50" i="2"/>
  <c r="D50" i="2"/>
  <c r="O26" i="2"/>
  <c r="D26" i="2"/>
  <c r="O73" i="2"/>
  <c r="D73" i="2"/>
  <c r="O9" i="2"/>
  <c r="D9" i="2"/>
  <c r="O76" i="2"/>
  <c r="D76" i="2"/>
  <c r="P60" i="2"/>
  <c r="E60" i="2"/>
  <c r="O40" i="2"/>
  <c r="D40" i="2"/>
  <c r="O20" i="2"/>
  <c r="D20" i="2"/>
  <c r="O7" i="2"/>
  <c r="D7" i="2"/>
  <c r="O34" i="2"/>
  <c r="D34" i="2"/>
  <c r="O25" i="2"/>
  <c r="D25" i="2"/>
  <c r="O57" i="2"/>
  <c r="D57" i="2"/>
  <c r="O75" i="2"/>
  <c r="D75" i="2"/>
  <c r="O59" i="2"/>
  <c r="D59" i="2"/>
  <c r="O43" i="2"/>
  <c r="D43" i="2"/>
  <c r="O27" i="2"/>
  <c r="D27" i="2"/>
  <c r="O11" i="2"/>
  <c r="D11" i="2"/>
  <c r="O41" i="2"/>
  <c r="D41" i="2"/>
  <c r="O70" i="2"/>
  <c r="D70" i="2"/>
  <c r="O54" i="2"/>
  <c r="D54" i="2"/>
  <c r="O38" i="2"/>
  <c r="D38" i="2"/>
  <c r="O22" i="2"/>
  <c r="D22" i="2"/>
  <c r="O61" i="2"/>
  <c r="D61" i="2"/>
  <c r="O21" i="2"/>
  <c r="D21" i="2"/>
  <c r="P56" i="2"/>
  <c r="E56" i="2"/>
  <c r="O64" i="2"/>
  <c r="D64" i="2"/>
  <c r="O44" i="2"/>
  <c r="D44" i="2"/>
  <c r="O24" i="2"/>
  <c r="D24" i="2"/>
  <c r="O8" i="2"/>
  <c r="D8" i="2"/>
  <c r="O69" i="2"/>
  <c r="D69" i="2"/>
  <c r="O13" i="2"/>
  <c r="D13" i="2"/>
  <c r="O63" i="2"/>
  <c r="D63" i="2"/>
  <c r="O47" i="2"/>
  <c r="D47" i="2"/>
  <c r="O31" i="2"/>
  <c r="D31" i="2"/>
  <c r="O15" i="2"/>
  <c r="D15" i="2"/>
  <c r="O29" i="2"/>
  <c r="D29" i="2"/>
  <c r="O58" i="2"/>
  <c r="D58" i="2"/>
  <c r="O42" i="2"/>
  <c r="D42" i="2"/>
  <c r="O10" i="2"/>
  <c r="D10" i="2"/>
  <c r="O49" i="2"/>
  <c r="D49" i="2"/>
  <c r="Q36" i="2"/>
  <c r="G36" i="2" s="1"/>
  <c r="F36" i="2"/>
  <c r="O68" i="2"/>
  <c r="D68" i="2"/>
  <c r="P48" i="2"/>
  <c r="E48" i="2"/>
  <c r="O28" i="2"/>
  <c r="D28" i="2"/>
  <c r="O12" i="2"/>
  <c r="D12" i="2"/>
  <c r="O66" i="2"/>
  <c r="D66" i="2"/>
  <c r="O18" i="2"/>
  <c r="D18" i="2"/>
  <c r="O4" i="2"/>
  <c r="E4" i="2" s="1"/>
  <c r="L58" i="3"/>
  <c r="J58" i="3"/>
  <c r="K58" i="3" s="1"/>
  <c r="AH73" i="1" s="1"/>
  <c r="G60" i="3"/>
  <c r="H59" i="3"/>
  <c r="I59" i="3" s="1"/>
  <c r="H11" i="3"/>
  <c r="I11" i="3" s="1"/>
  <c r="G12" i="3"/>
  <c r="L10" i="3"/>
  <c r="J10" i="3"/>
  <c r="K10" i="3" s="1"/>
  <c r="P66" i="2" l="1"/>
  <c r="E66" i="2"/>
  <c r="P28" i="2"/>
  <c r="E28" i="2"/>
  <c r="P68" i="2"/>
  <c r="E68" i="2"/>
  <c r="P49" i="2"/>
  <c r="E49" i="2"/>
  <c r="P42" i="2"/>
  <c r="E42" i="2"/>
  <c r="P29" i="2"/>
  <c r="E29" i="2"/>
  <c r="P31" i="2"/>
  <c r="E31" i="2"/>
  <c r="P63" i="2"/>
  <c r="E63" i="2"/>
  <c r="P69" i="2"/>
  <c r="E69" i="2"/>
  <c r="P24" i="2"/>
  <c r="E24" i="2"/>
  <c r="P64" i="2"/>
  <c r="E64" i="2"/>
  <c r="P21" i="2"/>
  <c r="E21" i="2"/>
  <c r="P22" i="2"/>
  <c r="E22" i="2"/>
  <c r="P54" i="2"/>
  <c r="E54" i="2"/>
  <c r="P41" i="2"/>
  <c r="E41" i="2"/>
  <c r="P27" i="2"/>
  <c r="E27" i="2"/>
  <c r="P59" i="2"/>
  <c r="E59" i="2"/>
  <c r="P57" i="2"/>
  <c r="E57" i="2"/>
  <c r="P34" i="2"/>
  <c r="E34" i="2"/>
  <c r="P20" i="2"/>
  <c r="E20" i="2"/>
  <c r="Q60" i="2"/>
  <c r="G60" i="2" s="1"/>
  <c r="F60" i="2"/>
  <c r="P9" i="2"/>
  <c r="E9" i="2"/>
  <c r="P26" i="2"/>
  <c r="E26" i="2"/>
  <c r="P74" i="2"/>
  <c r="E74" i="2"/>
  <c r="P23" i="2"/>
  <c r="E23" i="2"/>
  <c r="P55" i="2"/>
  <c r="E55" i="2"/>
  <c r="P45" i="2"/>
  <c r="E45" i="2"/>
  <c r="P16" i="2"/>
  <c r="E16" i="2"/>
  <c r="Q52" i="2"/>
  <c r="G52" i="2" s="1"/>
  <c r="F52" i="2"/>
  <c r="P5" i="2"/>
  <c r="E5" i="2"/>
  <c r="P14" i="2"/>
  <c r="E14" i="2"/>
  <c r="P46" i="2"/>
  <c r="E46" i="2"/>
  <c r="P17" i="2"/>
  <c r="E17" i="2"/>
  <c r="P19" i="2"/>
  <c r="E19" i="2"/>
  <c r="P51" i="2"/>
  <c r="E51" i="2"/>
  <c r="P33" i="2"/>
  <c r="E33" i="2"/>
  <c r="P18" i="2"/>
  <c r="E18" i="2"/>
  <c r="P12" i="2"/>
  <c r="E12" i="2"/>
  <c r="Q48" i="2"/>
  <c r="G48" i="2" s="1"/>
  <c r="F48" i="2"/>
  <c r="P10" i="2"/>
  <c r="E10" i="2"/>
  <c r="P58" i="2"/>
  <c r="E58" i="2"/>
  <c r="P15" i="2"/>
  <c r="E15" i="2"/>
  <c r="P47" i="2"/>
  <c r="E47" i="2"/>
  <c r="P13" i="2"/>
  <c r="E13" i="2"/>
  <c r="P8" i="2"/>
  <c r="E8" i="2"/>
  <c r="P44" i="2"/>
  <c r="E44" i="2"/>
  <c r="Q56" i="2"/>
  <c r="G56" i="2" s="1"/>
  <c r="F56" i="2"/>
  <c r="P61" i="2"/>
  <c r="E61" i="2"/>
  <c r="P38" i="2"/>
  <c r="E38" i="2"/>
  <c r="P70" i="2"/>
  <c r="E70" i="2"/>
  <c r="P11" i="2"/>
  <c r="E11" i="2"/>
  <c r="P43" i="2"/>
  <c r="E43" i="2"/>
  <c r="P75" i="2"/>
  <c r="E75" i="2"/>
  <c r="P25" i="2"/>
  <c r="E25" i="2"/>
  <c r="P7" i="2"/>
  <c r="E7" i="2"/>
  <c r="P40" i="2"/>
  <c r="E40" i="2"/>
  <c r="P76" i="2"/>
  <c r="E76" i="2"/>
  <c r="P73" i="2"/>
  <c r="E73" i="2"/>
  <c r="P50" i="2"/>
  <c r="E50" i="2"/>
  <c r="P53" i="2"/>
  <c r="E53" i="2"/>
  <c r="P39" i="2"/>
  <c r="E39" i="2"/>
  <c r="P71" i="2"/>
  <c r="E71" i="2"/>
  <c r="P6" i="2"/>
  <c r="E6" i="2"/>
  <c r="P32" i="2"/>
  <c r="E32" i="2"/>
  <c r="P72" i="2"/>
  <c r="E72" i="2"/>
  <c r="P37" i="2"/>
  <c r="E37" i="2"/>
  <c r="P30" i="2"/>
  <c r="E30" i="2"/>
  <c r="P62" i="2"/>
  <c r="E62" i="2"/>
  <c r="P65" i="2"/>
  <c r="E65" i="2"/>
  <c r="P35" i="2"/>
  <c r="E35" i="2"/>
  <c r="P67" i="2"/>
  <c r="E67" i="2"/>
  <c r="P4" i="2"/>
  <c r="F4" i="2" s="1"/>
  <c r="H60" i="3"/>
  <c r="I60" i="3" s="1"/>
  <c r="G61" i="3"/>
  <c r="J59" i="3"/>
  <c r="K59" i="3" s="1"/>
  <c r="AH74" i="1" s="1"/>
  <c r="L59" i="3"/>
  <c r="H12" i="3"/>
  <c r="I12" i="3" s="1"/>
  <c r="G13" i="3"/>
  <c r="L11" i="3"/>
  <c r="J11" i="3"/>
  <c r="K11" i="3" s="1"/>
  <c r="Q67" i="2" l="1"/>
  <c r="G67" i="2" s="1"/>
  <c r="F67" i="2"/>
  <c r="Q65" i="2"/>
  <c r="G65" i="2" s="1"/>
  <c r="F65" i="2"/>
  <c r="Q30" i="2"/>
  <c r="G30" i="2" s="1"/>
  <c r="F30" i="2"/>
  <c r="Q72" i="2"/>
  <c r="G72" i="2" s="1"/>
  <c r="F72" i="2"/>
  <c r="Q6" i="2"/>
  <c r="G6" i="2" s="1"/>
  <c r="F6" i="2"/>
  <c r="Q39" i="2"/>
  <c r="G39" i="2" s="1"/>
  <c r="F39" i="2"/>
  <c r="Q50" i="2"/>
  <c r="G50" i="2" s="1"/>
  <c r="F50" i="2"/>
  <c r="Q76" i="2"/>
  <c r="G76" i="2" s="1"/>
  <c r="F76" i="2"/>
  <c r="Q7" i="2"/>
  <c r="G7" i="2" s="1"/>
  <c r="F7" i="2"/>
  <c r="Q75" i="2"/>
  <c r="G75" i="2" s="1"/>
  <c r="F75" i="2"/>
  <c r="Q11" i="2"/>
  <c r="G11" i="2" s="1"/>
  <c r="F11" i="2"/>
  <c r="Q38" i="2"/>
  <c r="G38" i="2" s="1"/>
  <c r="F38" i="2"/>
  <c r="Q8" i="2"/>
  <c r="G8" i="2" s="1"/>
  <c r="F8" i="2"/>
  <c r="Q47" i="2"/>
  <c r="G47" i="2" s="1"/>
  <c r="F47" i="2"/>
  <c r="Q58" i="2"/>
  <c r="G58" i="2" s="1"/>
  <c r="F58" i="2"/>
  <c r="Q18" i="2"/>
  <c r="G18" i="2" s="1"/>
  <c r="F18" i="2"/>
  <c r="Q51" i="2"/>
  <c r="G51" i="2" s="1"/>
  <c r="F51" i="2"/>
  <c r="Q17" i="2"/>
  <c r="G17" i="2" s="1"/>
  <c r="F17" i="2"/>
  <c r="Q14" i="2"/>
  <c r="G14" i="2" s="1"/>
  <c r="F14" i="2"/>
  <c r="Q45" i="2"/>
  <c r="G45" i="2" s="1"/>
  <c r="F45" i="2"/>
  <c r="Q23" i="2"/>
  <c r="G23" i="2" s="1"/>
  <c r="F23" i="2"/>
  <c r="Q26" i="2"/>
  <c r="G26" i="2" s="1"/>
  <c r="F26" i="2"/>
  <c r="Q34" i="2"/>
  <c r="G34" i="2" s="1"/>
  <c r="F34" i="2"/>
  <c r="Q59" i="2"/>
  <c r="G59" i="2" s="1"/>
  <c r="F59" i="2"/>
  <c r="Q41" i="2"/>
  <c r="G41" i="2" s="1"/>
  <c r="F41" i="2"/>
  <c r="Q22" i="2"/>
  <c r="G22" i="2" s="1"/>
  <c r="F22" i="2"/>
  <c r="Q64" i="2"/>
  <c r="G64" i="2" s="1"/>
  <c r="F64" i="2"/>
  <c r="Q69" i="2"/>
  <c r="G69" i="2" s="1"/>
  <c r="F69" i="2"/>
  <c r="Q31" i="2"/>
  <c r="G31" i="2" s="1"/>
  <c r="F31" i="2"/>
  <c r="Q42" i="2"/>
  <c r="G42" i="2" s="1"/>
  <c r="F42" i="2"/>
  <c r="Q68" i="2"/>
  <c r="G68" i="2" s="1"/>
  <c r="F68" i="2"/>
  <c r="Q66" i="2"/>
  <c r="G66" i="2" s="1"/>
  <c r="F66" i="2"/>
  <c r="Q35" i="2"/>
  <c r="G35" i="2" s="1"/>
  <c r="F35" i="2"/>
  <c r="Q62" i="2"/>
  <c r="G62" i="2" s="1"/>
  <c r="F62" i="2"/>
  <c r="Q37" i="2"/>
  <c r="G37" i="2" s="1"/>
  <c r="F37" i="2"/>
  <c r="Q32" i="2"/>
  <c r="G32" i="2" s="1"/>
  <c r="F32" i="2"/>
  <c r="Q71" i="2"/>
  <c r="G71" i="2" s="1"/>
  <c r="F71" i="2"/>
  <c r="Q53" i="2"/>
  <c r="G53" i="2" s="1"/>
  <c r="F53" i="2"/>
  <c r="Q73" i="2"/>
  <c r="G73" i="2" s="1"/>
  <c r="F73" i="2"/>
  <c r="Q40" i="2"/>
  <c r="G40" i="2" s="1"/>
  <c r="F40" i="2"/>
  <c r="Q25" i="2"/>
  <c r="G25" i="2" s="1"/>
  <c r="F25" i="2"/>
  <c r="Q43" i="2"/>
  <c r="G43" i="2" s="1"/>
  <c r="F43" i="2"/>
  <c r="Q70" i="2"/>
  <c r="G70" i="2" s="1"/>
  <c r="F70" i="2"/>
  <c r="Q61" i="2"/>
  <c r="G61" i="2" s="1"/>
  <c r="F61" i="2"/>
  <c r="Q44" i="2"/>
  <c r="G44" i="2" s="1"/>
  <c r="F44" i="2"/>
  <c r="Q13" i="2"/>
  <c r="G13" i="2" s="1"/>
  <c r="F13" i="2"/>
  <c r="Q15" i="2"/>
  <c r="G15" i="2" s="1"/>
  <c r="F15" i="2"/>
  <c r="Q10" i="2"/>
  <c r="G10" i="2" s="1"/>
  <c r="F10" i="2"/>
  <c r="Q12" i="2"/>
  <c r="G12" i="2" s="1"/>
  <c r="F12" i="2"/>
  <c r="Q33" i="2"/>
  <c r="G33" i="2" s="1"/>
  <c r="F33" i="2"/>
  <c r="Q19" i="2"/>
  <c r="G19" i="2" s="1"/>
  <c r="F19" i="2"/>
  <c r="Q46" i="2"/>
  <c r="G46" i="2" s="1"/>
  <c r="F46" i="2"/>
  <c r="Q5" i="2"/>
  <c r="G5" i="2" s="1"/>
  <c r="F5" i="2"/>
  <c r="Q16" i="2"/>
  <c r="G16" i="2" s="1"/>
  <c r="F16" i="2"/>
  <c r="Q55" i="2"/>
  <c r="G55" i="2" s="1"/>
  <c r="F55" i="2"/>
  <c r="Q74" i="2"/>
  <c r="G74" i="2" s="1"/>
  <c r="F74" i="2"/>
  <c r="Q9" i="2"/>
  <c r="G9" i="2" s="1"/>
  <c r="F9" i="2"/>
  <c r="Q20" i="2"/>
  <c r="G20" i="2" s="1"/>
  <c r="F20" i="2"/>
  <c r="Q57" i="2"/>
  <c r="G57" i="2" s="1"/>
  <c r="F57" i="2"/>
  <c r="Q27" i="2"/>
  <c r="G27" i="2" s="1"/>
  <c r="F27" i="2"/>
  <c r="Q54" i="2"/>
  <c r="G54" i="2" s="1"/>
  <c r="F54" i="2"/>
  <c r="Q21" i="2"/>
  <c r="G21" i="2" s="1"/>
  <c r="F21" i="2"/>
  <c r="Q24" i="2"/>
  <c r="G24" i="2" s="1"/>
  <c r="F24" i="2"/>
  <c r="Q63" i="2"/>
  <c r="G63" i="2" s="1"/>
  <c r="F63" i="2"/>
  <c r="Q29" i="2"/>
  <c r="G29" i="2" s="1"/>
  <c r="F29" i="2"/>
  <c r="Q49" i="2"/>
  <c r="G49" i="2" s="1"/>
  <c r="F49" i="2"/>
  <c r="Q28" i="2"/>
  <c r="G28" i="2" s="1"/>
  <c r="F28" i="2"/>
  <c r="Q4" i="2"/>
  <c r="G4" i="2" s="1"/>
  <c r="J60" i="3"/>
  <c r="K60" i="3" s="1"/>
  <c r="AH75" i="1" s="1"/>
  <c r="L60" i="3"/>
  <c r="G62" i="3"/>
  <c r="H61" i="3"/>
  <c r="I61" i="3" s="1"/>
  <c r="H13" i="3"/>
  <c r="I13" i="3" s="1"/>
  <c r="G14" i="3"/>
  <c r="L12" i="3"/>
  <c r="J12" i="3"/>
  <c r="K12" i="3" s="1"/>
  <c r="J61" i="3" l="1"/>
  <c r="K61" i="3" s="1"/>
  <c r="AH76" i="1" s="1"/>
  <c r="L61" i="3"/>
  <c r="G63" i="3"/>
  <c r="H62" i="3"/>
  <c r="I62" i="3" s="1"/>
  <c r="H14" i="3"/>
  <c r="I14" i="3" s="1"/>
  <c r="G15" i="3"/>
  <c r="L13" i="3"/>
  <c r="J13" i="3"/>
  <c r="K13" i="3" s="1"/>
  <c r="G64" i="3" l="1"/>
  <c r="H63" i="3"/>
  <c r="I63" i="3" s="1"/>
  <c r="L62" i="3"/>
  <c r="J62" i="3"/>
  <c r="K62" i="3" s="1"/>
  <c r="AH77" i="1" s="1"/>
  <c r="H15" i="3"/>
  <c r="I15" i="3" s="1"/>
  <c r="G16" i="3"/>
  <c r="L14" i="3"/>
  <c r="J14" i="3"/>
  <c r="K14" i="3" s="1"/>
  <c r="H64" i="3" l="1"/>
  <c r="I64" i="3" s="1"/>
  <c r="G65" i="3"/>
  <c r="J63" i="3"/>
  <c r="K63" i="3" s="1"/>
  <c r="AH78" i="1" s="1"/>
  <c r="L63" i="3"/>
  <c r="H16" i="3"/>
  <c r="I16" i="3" s="1"/>
  <c r="G17" i="3"/>
  <c r="L15" i="3"/>
  <c r="J15" i="3"/>
  <c r="K15" i="3" s="1"/>
  <c r="G66" i="3" l="1"/>
  <c r="H65" i="3"/>
  <c r="I65" i="3" s="1"/>
  <c r="J64" i="3"/>
  <c r="K64" i="3" s="1"/>
  <c r="AH79" i="1" s="1"/>
  <c r="L64" i="3"/>
  <c r="H17" i="3"/>
  <c r="I17" i="3" s="1"/>
  <c r="G18" i="3"/>
  <c r="L16" i="3"/>
  <c r="J16" i="3"/>
  <c r="K16" i="3" s="1"/>
  <c r="J65" i="3" l="1"/>
  <c r="K65" i="3" s="1"/>
  <c r="AH80" i="1" s="1"/>
  <c r="L65" i="3"/>
  <c r="G67" i="3"/>
  <c r="H66" i="3"/>
  <c r="I66" i="3" s="1"/>
  <c r="L17" i="3"/>
  <c r="J17" i="3"/>
  <c r="K17" i="3" s="1"/>
  <c r="H18" i="3"/>
  <c r="I18" i="3" s="1"/>
  <c r="G19" i="3"/>
  <c r="G68" i="3" l="1"/>
  <c r="H67" i="3"/>
  <c r="I67" i="3" s="1"/>
  <c r="L66" i="3"/>
  <c r="J66" i="3"/>
  <c r="K66" i="3" s="1"/>
  <c r="AH81" i="1" s="1"/>
  <c r="L18" i="3"/>
  <c r="J18" i="3"/>
  <c r="K18" i="3" s="1"/>
  <c r="H19" i="3"/>
  <c r="I19" i="3" s="1"/>
  <c r="G20" i="3"/>
  <c r="J67" i="3" l="1"/>
  <c r="K67" i="3" s="1"/>
  <c r="AH82" i="1" s="1"/>
  <c r="L67" i="3"/>
  <c r="H68" i="3"/>
  <c r="I68" i="3" s="1"/>
  <c r="G69" i="3"/>
  <c r="H20" i="3"/>
  <c r="I20" i="3" s="1"/>
  <c r="G21" i="3"/>
  <c r="L19" i="3"/>
  <c r="J19" i="3"/>
  <c r="K19" i="3" s="1"/>
  <c r="G70" i="3" l="1"/>
  <c r="H69" i="3"/>
  <c r="I69" i="3" s="1"/>
  <c r="J68" i="3"/>
  <c r="K68" i="3" s="1"/>
  <c r="AH83" i="1" s="1"/>
  <c r="L68" i="3"/>
  <c r="H21" i="3"/>
  <c r="I21" i="3" s="1"/>
  <c r="G22" i="3"/>
  <c r="L20" i="3"/>
  <c r="J20" i="3"/>
  <c r="K20" i="3" s="1"/>
  <c r="J69" i="3" l="1"/>
  <c r="K69" i="3" s="1"/>
  <c r="AH84" i="1" s="1"/>
  <c r="L69" i="3"/>
  <c r="G71" i="3"/>
  <c r="H70" i="3"/>
  <c r="I70" i="3" s="1"/>
  <c r="H22" i="3"/>
  <c r="I22" i="3" s="1"/>
  <c r="G23" i="3"/>
  <c r="L21" i="3"/>
  <c r="J21" i="3"/>
  <c r="K21" i="3" s="1"/>
  <c r="L70" i="3" l="1"/>
  <c r="J70" i="3"/>
  <c r="K70" i="3" s="1"/>
  <c r="AH85" i="1" s="1"/>
  <c r="G72" i="3"/>
  <c r="H71" i="3"/>
  <c r="I71" i="3" s="1"/>
  <c r="H23" i="3"/>
  <c r="I23" i="3" s="1"/>
  <c r="G24" i="3"/>
  <c r="L22" i="3"/>
  <c r="J22" i="3"/>
  <c r="K22" i="3" s="1"/>
  <c r="J71" i="3" l="1"/>
  <c r="K71" i="3" s="1"/>
  <c r="AH86" i="1" s="1"/>
  <c r="L71" i="3"/>
  <c r="H72" i="3"/>
  <c r="I72" i="3" s="1"/>
  <c r="G73" i="3"/>
  <c r="H24" i="3"/>
  <c r="I24" i="3" s="1"/>
  <c r="G25" i="3"/>
  <c r="L23" i="3"/>
  <c r="J23" i="3"/>
  <c r="K23" i="3" s="1"/>
  <c r="G74" i="3" l="1"/>
  <c r="H73" i="3"/>
  <c r="I73" i="3" s="1"/>
  <c r="J72" i="3"/>
  <c r="K72" i="3" s="1"/>
  <c r="AH87" i="1" s="1"/>
  <c r="L72" i="3"/>
  <c r="H25" i="3"/>
  <c r="I25" i="3" s="1"/>
  <c r="G26" i="3"/>
  <c r="L24" i="3"/>
  <c r="J24" i="3"/>
  <c r="K24" i="3" s="1"/>
  <c r="J73" i="3" l="1"/>
  <c r="K73" i="3" s="1"/>
  <c r="AH88" i="1" s="1"/>
  <c r="L73" i="3"/>
  <c r="G75" i="3"/>
  <c r="H74" i="3"/>
  <c r="I74" i="3" s="1"/>
  <c r="H26" i="3"/>
  <c r="I26" i="3" s="1"/>
  <c r="G27" i="3"/>
  <c r="L25" i="3"/>
  <c r="J25" i="3"/>
  <c r="K25" i="3" s="1"/>
  <c r="L74" i="3" l="1"/>
  <c r="J74" i="3"/>
  <c r="K74" i="3" s="1"/>
  <c r="AH89" i="1" s="1"/>
  <c r="G76" i="3"/>
  <c r="H75" i="3"/>
  <c r="I75" i="3" s="1"/>
  <c r="L26" i="3"/>
  <c r="J26" i="3"/>
  <c r="K26" i="3" s="1"/>
  <c r="H27" i="3"/>
  <c r="I27" i="3" s="1"/>
  <c r="G28" i="3"/>
  <c r="J75" i="3" l="1"/>
  <c r="K75" i="3" s="1"/>
  <c r="AH90" i="1" s="1"/>
  <c r="L75" i="3"/>
  <c r="H76" i="3"/>
  <c r="I76" i="3" s="1"/>
  <c r="G77" i="3"/>
  <c r="L27" i="3"/>
  <c r="J27" i="3"/>
  <c r="K27" i="3" s="1"/>
  <c r="H28" i="3"/>
  <c r="I28" i="3" s="1"/>
  <c r="G29" i="3"/>
  <c r="J76" i="3" l="1"/>
  <c r="K76" i="3" s="1"/>
  <c r="AH91" i="1" s="1"/>
  <c r="L76" i="3"/>
  <c r="G78" i="3"/>
  <c r="H77" i="3"/>
  <c r="I77" i="3" s="1"/>
  <c r="H29" i="3"/>
  <c r="I29" i="3" s="1"/>
  <c r="G30" i="3"/>
  <c r="L28" i="3"/>
  <c r="J28" i="3"/>
  <c r="K28" i="3" s="1"/>
  <c r="C13" i="1"/>
  <c r="I5" i="1"/>
  <c r="Y22" i="1"/>
  <c r="A23" i="1"/>
  <c r="AD22" i="1" l="1"/>
  <c r="AF22" i="1"/>
  <c r="AE22" i="1" s="1"/>
  <c r="X23" i="1"/>
  <c r="T23" i="1"/>
  <c r="K23" i="1"/>
  <c r="P23" i="1" s="1"/>
  <c r="Y23" i="1"/>
  <c r="AF23" i="1" s="1"/>
  <c r="AE23" i="1" s="1"/>
  <c r="Z22" i="1"/>
  <c r="AC22" i="1" s="1"/>
  <c r="AB22" i="1" s="1"/>
  <c r="A24" i="1"/>
  <c r="X24" i="1" s="1"/>
  <c r="J77" i="3"/>
  <c r="K77" i="3" s="1"/>
  <c r="AH92" i="1" s="1"/>
  <c r="L77" i="3"/>
  <c r="G79" i="3"/>
  <c r="H78" i="3"/>
  <c r="I78" i="3" s="1"/>
  <c r="H30" i="3"/>
  <c r="I30" i="3" s="1"/>
  <c r="G31" i="3"/>
  <c r="L29" i="3"/>
  <c r="J29" i="3"/>
  <c r="K29" i="3" s="1"/>
  <c r="C22" i="1"/>
  <c r="H22" i="1" s="1"/>
  <c r="T24" i="1" l="1"/>
  <c r="AA22" i="1"/>
  <c r="V22" i="1" s="1"/>
  <c r="D22" i="1" s="1"/>
  <c r="Q23" i="1"/>
  <c r="R23" i="1" s="1"/>
  <c r="K24" i="1"/>
  <c r="P24" i="1" s="1"/>
  <c r="Z23" i="1"/>
  <c r="AD23" i="1"/>
  <c r="A25" i="1"/>
  <c r="X25" i="1" s="1"/>
  <c r="Y24" i="1"/>
  <c r="AF24" i="1" s="1"/>
  <c r="AE24" i="1" s="1"/>
  <c r="G80" i="3"/>
  <c r="H79" i="3"/>
  <c r="I79" i="3" s="1"/>
  <c r="L78" i="3"/>
  <c r="J78" i="3"/>
  <c r="K78" i="3" s="1"/>
  <c r="AH93" i="1" s="1"/>
  <c r="L30" i="3"/>
  <c r="J30" i="3"/>
  <c r="K30" i="3" s="1"/>
  <c r="H31" i="3"/>
  <c r="I31" i="3" s="1"/>
  <c r="G32" i="3"/>
  <c r="W22" i="1" l="1"/>
  <c r="E22" i="1" s="1"/>
  <c r="T25" i="1"/>
  <c r="N23" i="1"/>
  <c r="F23" i="1"/>
  <c r="O24" i="1"/>
  <c r="K25" i="1"/>
  <c r="P25" i="1"/>
  <c r="AD24" i="1"/>
  <c r="Z24" i="1"/>
  <c r="A26" i="1"/>
  <c r="X26" i="1" s="1"/>
  <c r="Y25" i="1"/>
  <c r="AF25" i="1" s="1"/>
  <c r="AE25" i="1" s="1"/>
  <c r="AC23" i="1"/>
  <c r="AB23" i="1" s="1"/>
  <c r="AA23" i="1" s="1"/>
  <c r="J79" i="3"/>
  <c r="K79" i="3" s="1"/>
  <c r="AH94" i="1" s="1"/>
  <c r="L79" i="3"/>
  <c r="H80" i="3"/>
  <c r="I80" i="3" s="1"/>
  <c r="G81" i="3"/>
  <c r="H32" i="3"/>
  <c r="I32" i="3" s="1"/>
  <c r="G33" i="3"/>
  <c r="L31" i="3"/>
  <c r="J31" i="3"/>
  <c r="K31" i="3" s="1"/>
  <c r="U23" i="1" l="1"/>
  <c r="I22" i="1" s="1"/>
  <c r="B22" i="1" s="1"/>
  <c r="V23" i="1"/>
  <c r="T26" i="1"/>
  <c r="M23" i="1"/>
  <c r="Q24" i="1"/>
  <c r="R24" i="1" s="1"/>
  <c r="K26" i="1"/>
  <c r="P26" i="1" s="1"/>
  <c r="Z25" i="1"/>
  <c r="AD25" i="1"/>
  <c r="A27" i="1"/>
  <c r="Y26" i="1"/>
  <c r="AF26" i="1" s="1"/>
  <c r="AE26" i="1" s="1"/>
  <c r="AC24" i="1"/>
  <c r="AB24" i="1" s="1"/>
  <c r="AA24" i="1" s="1"/>
  <c r="J80" i="3"/>
  <c r="K80" i="3" s="1"/>
  <c r="AH95" i="1" s="1"/>
  <c r="L80" i="3"/>
  <c r="G82" i="3"/>
  <c r="H81" i="3"/>
  <c r="I81" i="3" s="1"/>
  <c r="H33" i="3"/>
  <c r="I33" i="3" s="1"/>
  <c r="G34" i="3"/>
  <c r="L32" i="3"/>
  <c r="J32" i="3"/>
  <c r="K32" i="3" s="1"/>
  <c r="C23" i="1" l="1"/>
  <c r="G23" i="1"/>
  <c r="D23" i="1"/>
  <c r="W23" i="1"/>
  <c r="X27" i="1"/>
  <c r="T27" i="1"/>
  <c r="N24" i="1"/>
  <c r="M24" i="1" s="1"/>
  <c r="F24" i="1"/>
  <c r="O25" i="1"/>
  <c r="K27" i="1"/>
  <c r="P27" i="1" s="1"/>
  <c r="AD26" i="1"/>
  <c r="Z26" i="1"/>
  <c r="A28" i="1"/>
  <c r="X28" i="1" s="1"/>
  <c r="Y27" i="1"/>
  <c r="AF27" i="1" s="1"/>
  <c r="AE27" i="1" s="1"/>
  <c r="AC25" i="1"/>
  <c r="AB25" i="1" s="1"/>
  <c r="AA25" i="1" s="1"/>
  <c r="G83" i="3"/>
  <c r="H82" i="3"/>
  <c r="I82" i="3" s="1"/>
  <c r="J81" i="3"/>
  <c r="K81" i="3" s="1"/>
  <c r="AH96" i="1" s="1"/>
  <c r="L81" i="3"/>
  <c r="H34" i="3"/>
  <c r="I34" i="3" s="1"/>
  <c r="G35" i="3"/>
  <c r="L33" i="3"/>
  <c r="J33" i="3"/>
  <c r="K33" i="3" s="1"/>
  <c r="U24" i="1" l="1"/>
  <c r="I23" i="1" s="1"/>
  <c r="B23" i="1" s="1"/>
  <c r="E23" i="1"/>
  <c r="T28" i="1"/>
  <c r="Q25" i="1"/>
  <c r="R25" i="1" s="1"/>
  <c r="K28" i="1"/>
  <c r="P28" i="1" s="1"/>
  <c r="AC26" i="1"/>
  <c r="AB26" i="1" s="1"/>
  <c r="AA26" i="1" s="1"/>
  <c r="Z27" i="1"/>
  <c r="AD27" i="1"/>
  <c r="A29" i="1"/>
  <c r="X29" i="1" s="1"/>
  <c r="Y28" i="1"/>
  <c r="AF28" i="1" s="1"/>
  <c r="AE28" i="1" s="1"/>
  <c r="L82" i="3"/>
  <c r="J82" i="3"/>
  <c r="K82" i="3" s="1"/>
  <c r="AH97" i="1" s="1"/>
  <c r="G84" i="3"/>
  <c r="H83" i="3"/>
  <c r="I83" i="3" s="1"/>
  <c r="H35" i="3"/>
  <c r="I35" i="3" s="1"/>
  <c r="G36" i="3"/>
  <c r="L34" i="3"/>
  <c r="J34" i="3"/>
  <c r="K34" i="3" s="1"/>
  <c r="V24" i="1" l="1"/>
  <c r="G24" i="1"/>
  <c r="C24" i="1"/>
  <c r="T29" i="1"/>
  <c r="F25" i="1"/>
  <c r="N25" i="1"/>
  <c r="O26" i="1"/>
  <c r="K29" i="1"/>
  <c r="P29" i="1" s="1"/>
  <c r="AC27" i="1"/>
  <c r="AB27" i="1" s="1"/>
  <c r="AA27" i="1" s="1"/>
  <c r="AD28" i="1"/>
  <c r="Z28" i="1"/>
  <c r="A30" i="1"/>
  <c r="X30" i="1" s="1"/>
  <c r="Y29" i="1"/>
  <c r="AF29" i="1" s="1"/>
  <c r="AE29" i="1" s="1"/>
  <c r="J83" i="3"/>
  <c r="K83" i="3" s="1"/>
  <c r="AH98" i="1" s="1"/>
  <c r="L83" i="3"/>
  <c r="H84" i="3"/>
  <c r="I84" i="3" s="1"/>
  <c r="G85" i="3"/>
  <c r="H36" i="3"/>
  <c r="I36" i="3" s="1"/>
  <c r="G37" i="3"/>
  <c r="L35" i="3"/>
  <c r="J35" i="3"/>
  <c r="K35" i="3" s="1"/>
  <c r="W24" i="1" l="1"/>
  <c r="E24" i="1" s="1"/>
  <c r="D24" i="1"/>
  <c r="T30" i="1"/>
  <c r="M25" i="1"/>
  <c r="Q26" i="1"/>
  <c r="K30" i="1"/>
  <c r="P30" i="1" s="1"/>
  <c r="AC28" i="1"/>
  <c r="AB28" i="1" s="1"/>
  <c r="AA28" i="1" s="1"/>
  <c r="AD29" i="1"/>
  <c r="Z29" i="1"/>
  <c r="A31" i="1"/>
  <c r="X31" i="1" s="1"/>
  <c r="Y30" i="1"/>
  <c r="AF30" i="1" s="1"/>
  <c r="AE30" i="1" s="1"/>
  <c r="G86" i="3"/>
  <c r="H85" i="3"/>
  <c r="I85" i="3" s="1"/>
  <c r="J84" i="3"/>
  <c r="K84" i="3" s="1"/>
  <c r="AH99" i="1" s="1"/>
  <c r="L84" i="3"/>
  <c r="L36" i="3"/>
  <c r="J36" i="3"/>
  <c r="K36" i="3" s="1"/>
  <c r="H37" i="3"/>
  <c r="I37" i="3" s="1"/>
  <c r="G38" i="3"/>
  <c r="U25" i="1" l="1"/>
  <c r="I24" i="1" s="1"/>
  <c r="B24" i="1" s="1"/>
  <c r="T31" i="1"/>
  <c r="R26" i="1"/>
  <c r="F26" i="1" s="1"/>
  <c r="K31" i="1"/>
  <c r="P31" i="1" s="1"/>
  <c r="AC29" i="1"/>
  <c r="AB29" i="1" s="1"/>
  <c r="AA29" i="1" s="1"/>
  <c r="Z30" i="1"/>
  <c r="AD30" i="1"/>
  <c r="A32" i="1"/>
  <c r="X32" i="1" s="1"/>
  <c r="Y31" i="1"/>
  <c r="AF31" i="1" s="1"/>
  <c r="AE31" i="1" s="1"/>
  <c r="J85" i="3"/>
  <c r="K85" i="3" s="1"/>
  <c r="AH100" i="1" s="1"/>
  <c r="L85" i="3"/>
  <c r="G87" i="3"/>
  <c r="H86" i="3"/>
  <c r="I86" i="3" s="1"/>
  <c r="L37" i="3"/>
  <c r="J37" i="3"/>
  <c r="K37" i="3" s="1"/>
  <c r="H38" i="3"/>
  <c r="I38" i="3" s="1"/>
  <c r="G39" i="3"/>
  <c r="C25" i="1" l="1"/>
  <c r="G25" i="1"/>
  <c r="V25" i="1"/>
  <c r="D25" i="1" s="1"/>
  <c r="W25" i="1"/>
  <c r="E25" i="1" s="1"/>
  <c r="T32" i="1"/>
  <c r="O27" i="1"/>
  <c r="Q27" i="1" s="1"/>
  <c r="R27" i="1" s="1"/>
  <c r="O28" i="1" s="1"/>
  <c r="N26" i="1"/>
  <c r="K32" i="1"/>
  <c r="P32" i="1" s="1"/>
  <c r="AC30" i="1"/>
  <c r="AB30" i="1" s="1"/>
  <c r="AA30" i="1" s="1"/>
  <c r="Z31" i="1"/>
  <c r="AD31" i="1"/>
  <c r="A33" i="1"/>
  <c r="X33" i="1" s="1"/>
  <c r="Y32" i="1"/>
  <c r="AF32" i="1" s="1"/>
  <c r="AE32" i="1" s="1"/>
  <c r="G88" i="3"/>
  <c r="H87" i="3"/>
  <c r="I87" i="3" s="1"/>
  <c r="L86" i="3"/>
  <c r="J86" i="3"/>
  <c r="K86" i="3" s="1"/>
  <c r="AH101" i="1" s="1"/>
  <c r="L38" i="3"/>
  <c r="J38" i="3"/>
  <c r="K38" i="3" s="1"/>
  <c r="H39" i="3"/>
  <c r="I39" i="3" s="1"/>
  <c r="G40" i="3"/>
  <c r="U26" i="1" l="1"/>
  <c r="I25" i="1" s="1"/>
  <c r="B25" i="1" s="1"/>
  <c r="G26" i="1"/>
  <c r="C26" i="1"/>
  <c r="V26" i="1"/>
  <c r="W26" i="1" s="1"/>
  <c r="E26" i="1" s="1"/>
  <c r="T33" i="1"/>
  <c r="F27" i="1"/>
  <c r="M26" i="1"/>
  <c r="N27" i="1"/>
  <c r="Q28" i="1"/>
  <c r="R28" i="1" s="1"/>
  <c r="O29" i="1" s="1"/>
  <c r="K33" i="1"/>
  <c r="P33" i="1" s="1"/>
  <c r="A34" i="1"/>
  <c r="X34" i="1" s="1"/>
  <c r="Y33" i="1"/>
  <c r="AF33" i="1" s="1"/>
  <c r="AE33" i="1" s="1"/>
  <c r="Z32" i="1"/>
  <c r="AD32" i="1"/>
  <c r="AC31" i="1"/>
  <c r="AB31" i="1" s="1"/>
  <c r="AA31" i="1" s="1"/>
  <c r="H88" i="3"/>
  <c r="I88" i="3" s="1"/>
  <c r="G89" i="3"/>
  <c r="J87" i="3"/>
  <c r="K87" i="3" s="1"/>
  <c r="AH102" i="1" s="1"/>
  <c r="L87" i="3"/>
  <c r="L39" i="3"/>
  <c r="J39" i="3"/>
  <c r="K39" i="3" s="1"/>
  <c r="H40" i="3"/>
  <c r="I40" i="3" s="1"/>
  <c r="G41" i="3"/>
  <c r="D26" i="1" l="1"/>
  <c r="U27" i="1"/>
  <c r="I26" i="1" s="1"/>
  <c r="B26" i="1" s="1"/>
  <c r="T34" i="1"/>
  <c r="F28" i="1"/>
  <c r="M27" i="1"/>
  <c r="N28" i="1"/>
  <c r="Q29" i="1"/>
  <c r="K34" i="1"/>
  <c r="P34" i="1" s="1"/>
  <c r="AC32" i="1"/>
  <c r="AB32" i="1" s="1"/>
  <c r="AA32" i="1" s="1"/>
  <c r="Z33" i="1"/>
  <c r="AD33" i="1"/>
  <c r="A35" i="1"/>
  <c r="X35" i="1" s="1"/>
  <c r="Y34" i="1"/>
  <c r="AF34" i="1" s="1"/>
  <c r="AE34" i="1" s="1"/>
  <c r="J88" i="3"/>
  <c r="K88" i="3" s="1"/>
  <c r="AH103" i="1" s="1"/>
  <c r="L88" i="3"/>
  <c r="G90" i="3"/>
  <c r="H89" i="3"/>
  <c r="I89" i="3" s="1"/>
  <c r="L40" i="3"/>
  <c r="J40" i="3"/>
  <c r="K40" i="3" s="1"/>
  <c r="H41" i="3"/>
  <c r="I41" i="3" s="1"/>
  <c r="G42" i="3"/>
  <c r="C27" i="1" l="1"/>
  <c r="G27" i="1"/>
  <c r="V27" i="1"/>
  <c r="D27" i="1" s="1"/>
  <c r="T35" i="1"/>
  <c r="M28" i="1"/>
  <c r="R29" i="1"/>
  <c r="O30" i="1" s="1"/>
  <c r="K35" i="1"/>
  <c r="P35" i="1" s="1"/>
  <c r="AC33" i="1"/>
  <c r="AB33" i="1" s="1"/>
  <c r="AA33" i="1" s="1"/>
  <c r="Z34" i="1"/>
  <c r="AD34" i="1"/>
  <c r="A36" i="1"/>
  <c r="X36" i="1" s="1"/>
  <c r="Y35" i="1"/>
  <c r="AF35" i="1" s="1"/>
  <c r="AE35" i="1" s="1"/>
  <c r="J89" i="3"/>
  <c r="K89" i="3" s="1"/>
  <c r="AH104" i="1" s="1"/>
  <c r="L89" i="3"/>
  <c r="G91" i="3"/>
  <c r="H90" i="3"/>
  <c r="I90" i="3" s="1"/>
  <c r="L41" i="3"/>
  <c r="J41" i="3"/>
  <c r="K41" i="3" s="1"/>
  <c r="H42" i="3"/>
  <c r="I42" i="3" s="1"/>
  <c r="G43" i="3"/>
  <c r="W27" i="1" l="1"/>
  <c r="E27" i="1" s="1"/>
  <c r="T36" i="1"/>
  <c r="F29" i="1"/>
  <c r="N29" i="1"/>
  <c r="K36" i="1"/>
  <c r="P36" i="1" s="1"/>
  <c r="Q30" i="1"/>
  <c r="R30" i="1" s="1"/>
  <c r="O31" i="1" s="1"/>
  <c r="AC34" i="1"/>
  <c r="AB34" i="1" s="1"/>
  <c r="AA34" i="1" s="1"/>
  <c r="Z35" i="1"/>
  <c r="AD35" i="1"/>
  <c r="A37" i="1"/>
  <c r="X37" i="1" s="1"/>
  <c r="Y36" i="1"/>
  <c r="AF36" i="1" s="1"/>
  <c r="AE36" i="1" s="1"/>
  <c r="G92" i="3"/>
  <c r="H91" i="3"/>
  <c r="I91" i="3" s="1"/>
  <c r="L90" i="3"/>
  <c r="J90" i="3"/>
  <c r="K90" i="3" s="1"/>
  <c r="AH105" i="1" s="1"/>
  <c r="L42" i="3"/>
  <c r="J42" i="3"/>
  <c r="K42" i="3" s="1"/>
  <c r="H43" i="3"/>
  <c r="I43" i="3" s="1"/>
  <c r="G44" i="3"/>
  <c r="U28" i="1" l="1"/>
  <c r="I27" i="1" s="1"/>
  <c r="B27" i="1" s="1"/>
  <c r="G28" i="1"/>
  <c r="AC35" i="1"/>
  <c r="AB35" i="1" s="1"/>
  <c r="AA35" i="1" s="1"/>
  <c r="T37" i="1"/>
  <c r="F30" i="1"/>
  <c r="N30" i="1"/>
  <c r="M29" i="1"/>
  <c r="K37" i="1"/>
  <c r="P37" i="1"/>
  <c r="Q31" i="1"/>
  <c r="AD36" i="1"/>
  <c r="Z36" i="1"/>
  <c r="A38" i="1"/>
  <c r="X38" i="1" s="1"/>
  <c r="Y37" i="1"/>
  <c r="AF37" i="1" s="1"/>
  <c r="AE37" i="1" s="1"/>
  <c r="J91" i="3"/>
  <c r="K91" i="3" s="1"/>
  <c r="AH106" i="1" s="1"/>
  <c r="L91" i="3"/>
  <c r="H92" i="3"/>
  <c r="I92" i="3" s="1"/>
  <c r="G93" i="3"/>
  <c r="J43" i="3"/>
  <c r="K43" i="3" s="1"/>
  <c r="L43" i="3"/>
  <c r="H44" i="3"/>
  <c r="I44" i="3" s="1"/>
  <c r="G45" i="3"/>
  <c r="V28" i="1" l="1"/>
  <c r="W28" i="1" s="1"/>
  <c r="C28" i="1"/>
  <c r="T38" i="1"/>
  <c r="M30" i="1"/>
  <c r="K38" i="1"/>
  <c r="P38" i="1" s="1"/>
  <c r="R31" i="1"/>
  <c r="O32" i="1" s="1"/>
  <c r="A39" i="1"/>
  <c r="X39" i="1" s="1"/>
  <c r="Y38" i="1"/>
  <c r="AF38" i="1" s="1"/>
  <c r="AE38" i="1" s="1"/>
  <c r="AD37" i="1"/>
  <c r="Z37" i="1"/>
  <c r="AC36" i="1"/>
  <c r="AB36" i="1" s="1"/>
  <c r="AA36" i="1" s="1"/>
  <c r="J92" i="3"/>
  <c r="K92" i="3" s="1"/>
  <c r="AH107" i="1" s="1"/>
  <c r="L92" i="3"/>
  <c r="G94" i="3"/>
  <c r="H93" i="3"/>
  <c r="I93" i="3" s="1"/>
  <c r="J44" i="3"/>
  <c r="K44" i="3" s="1"/>
  <c r="L44" i="3"/>
  <c r="H45" i="3"/>
  <c r="I45" i="3" s="1"/>
  <c r="G46" i="3"/>
  <c r="D28" i="1" l="1"/>
  <c r="E28" i="1"/>
  <c r="U29" i="1"/>
  <c r="I28" i="1" s="1"/>
  <c r="B28" i="1" s="1"/>
  <c r="V29" i="1"/>
  <c r="T39" i="1"/>
  <c r="F31" i="1"/>
  <c r="N31" i="1"/>
  <c r="K39" i="1"/>
  <c r="P39" i="1" s="1"/>
  <c r="Q32" i="1"/>
  <c r="R32" i="1" s="1"/>
  <c r="O33" i="1" s="1"/>
  <c r="AC37" i="1"/>
  <c r="AB37" i="1" s="1"/>
  <c r="AA37" i="1" s="1"/>
  <c r="Z38" i="1"/>
  <c r="AD38" i="1"/>
  <c r="Y39" i="1"/>
  <c r="AF39" i="1" s="1"/>
  <c r="AE39" i="1" s="1"/>
  <c r="A40" i="1"/>
  <c r="X40" i="1" s="1"/>
  <c r="J93" i="3"/>
  <c r="K93" i="3" s="1"/>
  <c r="AH108" i="1" s="1"/>
  <c r="L93" i="3"/>
  <c r="G95" i="3"/>
  <c r="H94" i="3"/>
  <c r="I94" i="3" s="1"/>
  <c r="L45" i="3"/>
  <c r="J45" i="3"/>
  <c r="K45" i="3" s="1"/>
  <c r="H46" i="3"/>
  <c r="I46" i="3" s="1"/>
  <c r="G47" i="3"/>
  <c r="C29" i="1" l="1"/>
  <c r="G29" i="1"/>
  <c r="W29" i="1"/>
  <c r="E29" i="1" s="1"/>
  <c r="D29" i="1"/>
  <c r="T40" i="1"/>
  <c r="M31" i="1"/>
  <c r="F32" i="1"/>
  <c r="N32" i="1"/>
  <c r="K40" i="1"/>
  <c r="P40" i="1" s="1"/>
  <c r="Q33" i="1"/>
  <c r="R33" i="1" s="1"/>
  <c r="AC38" i="1"/>
  <c r="AB38" i="1" s="1"/>
  <c r="AA38" i="1" s="1"/>
  <c r="A41" i="1"/>
  <c r="X41" i="1" s="1"/>
  <c r="Y40" i="1"/>
  <c r="AF40" i="1" s="1"/>
  <c r="AE40" i="1" s="1"/>
  <c r="Z39" i="1"/>
  <c r="AD39" i="1"/>
  <c r="L94" i="3"/>
  <c r="J94" i="3"/>
  <c r="K94" i="3" s="1"/>
  <c r="AH109" i="1" s="1"/>
  <c r="G96" i="3"/>
  <c r="H95" i="3"/>
  <c r="I95" i="3" s="1"/>
  <c r="H47" i="3"/>
  <c r="I47" i="3" s="1"/>
  <c r="G48" i="3"/>
  <c r="J46" i="3"/>
  <c r="K46" i="3" s="1"/>
  <c r="L46" i="3"/>
  <c r="U30" i="1" l="1"/>
  <c r="I29" i="1" s="1"/>
  <c r="B29" i="1" s="1"/>
  <c r="T41" i="1"/>
  <c r="M32" i="1"/>
  <c r="N33" i="1"/>
  <c r="F33" i="1"/>
  <c r="K41" i="1"/>
  <c r="P41" i="1" s="1"/>
  <c r="O34" i="1"/>
  <c r="AC39" i="1"/>
  <c r="AB39" i="1" s="1"/>
  <c r="AA39" i="1" s="1"/>
  <c r="AD40" i="1"/>
  <c r="Z40" i="1"/>
  <c r="A42" i="1"/>
  <c r="X42" i="1" s="1"/>
  <c r="Y41" i="1"/>
  <c r="AF41" i="1" s="1"/>
  <c r="AE41" i="1" s="1"/>
  <c r="J95" i="3"/>
  <c r="K95" i="3" s="1"/>
  <c r="AH110" i="1" s="1"/>
  <c r="L95" i="3"/>
  <c r="H96" i="3"/>
  <c r="I96" i="3" s="1"/>
  <c r="G97" i="3"/>
  <c r="H48" i="3"/>
  <c r="I48" i="3" s="1"/>
  <c r="G49" i="3"/>
  <c r="J47" i="3"/>
  <c r="K47" i="3" s="1"/>
  <c r="L47" i="3"/>
  <c r="G30" i="1" l="1"/>
  <c r="V30" i="1"/>
  <c r="C30" i="1"/>
  <c r="T42" i="1"/>
  <c r="M33" i="1"/>
  <c r="K42" i="1"/>
  <c r="P42" i="1"/>
  <c r="Q34" i="1"/>
  <c r="AD41" i="1"/>
  <c r="Z41" i="1"/>
  <c r="A43" i="1"/>
  <c r="X43" i="1" s="1"/>
  <c r="Y42" i="1"/>
  <c r="AF42" i="1" s="1"/>
  <c r="AE42" i="1" s="1"/>
  <c r="AC40" i="1"/>
  <c r="AB40" i="1" s="1"/>
  <c r="AA40" i="1" s="1"/>
  <c r="J96" i="3"/>
  <c r="K96" i="3" s="1"/>
  <c r="AH111" i="1" s="1"/>
  <c r="L96" i="3"/>
  <c r="G98" i="3"/>
  <c r="H97" i="3"/>
  <c r="I97" i="3" s="1"/>
  <c r="L48" i="3"/>
  <c r="J48" i="3"/>
  <c r="K48" i="3" s="1"/>
  <c r="H49" i="3"/>
  <c r="I49" i="3" s="1"/>
  <c r="G50" i="3"/>
  <c r="W30" i="1" l="1"/>
  <c r="E30" i="1" s="1"/>
  <c r="D30" i="1"/>
  <c r="T43" i="1"/>
  <c r="K43" i="1"/>
  <c r="P43" i="1"/>
  <c r="R34" i="1"/>
  <c r="O35" i="1" s="1"/>
  <c r="Y43" i="1"/>
  <c r="AF43" i="1" s="1"/>
  <c r="AE43" i="1" s="1"/>
  <c r="A44" i="1"/>
  <c r="X44" i="1" s="1"/>
  <c r="AD42" i="1"/>
  <c r="Z42" i="1"/>
  <c r="AC41" i="1"/>
  <c r="AB41" i="1" s="1"/>
  <c r="AA41" i="1" s="1"/>
  <c r="J97" i="3"/>
  <c r="K97" i="3" s="1"/>
  <c r="AH112" i="1" s="1"/>
  <c r="L97" i="3"/>
  <c r="G99" i="3"/>
  <c r="H98" i="3"/>
  <c r="I98" i="3" s="1"/>
  <c r="J49" i="3"/>
  <c r="K49" i="3" s="1"/>
  <c r="L49" i="3"/>
  <c r="H50" i="3"/>
  <c r="I50" i="3" s="1"/>
  <c r="G51" i="3"/>
  <c r="U31" i="1" l="1"/>
  <c r="I30" i="1" s="1"/>
  <c r="B30" i="1" s="1"/>
  <c r="C31" i="1"/>
  <c r="T44" i="1"/>
  <c r="F34" i="1"/>
  <c r="N34" i="1"/>
  <c r="K44" i="1"/>
  <c r="P44" i="1" s="1"/>
  <c r="Q35" i="1"/>
  <c r="AC42" i="1"/>
  <c r="AB42" i="1" s="1"/>
  <c r="AA42" i="1" s="1"/>
  <c r="Y44" i="1"/>
  <c r="AF44" i="1" s="1"/>
  <c r="AE44" i="1" s="1"/>
  <c r="A45" i="1"/>
  <c r="X45" i="1" s="1"/>
  <c r="AD43" i="1"/>
  <c r="Z43" i="1"/>
  <c r="L98" i="3"/>
  <c r="J98" i="3"/>
  <c r="K98" i="3" s="1"/>
  <c r="AH113" i="1" s="1"/>
  <c r="G100" i="3"/>
  <c r="H99" i="3"/>
  <c r="I99" i="3" s="1"/>
  <c r="J50" i="3"/>
  <c r="K50" i="3" s="1"/>
  <c r="L50" i="3"/>
  <c r="H51" i="3"/>
  <c r="I51" i="3" s="1"/>
  <c r="G52" i="3"/>
  <c r="V31" i="1" l="1"/>
  <c r="G31" i="1"/>
  <c r="T45" i="1"/>
  <c r="T46" i="1" s="1"/>
  <c r="W31" i="1"/>
  <c r="E31" i="1" s="1"/>
  <c r="D31" i="1"/>
  <c r="M34" i="1"/>
  <c r="K45" i="1"/>
  <c r="P45" i="1"/>
  <c r="R35" i="1"/>
  <c r="AC43" i="1"/>
  <c r="AB43" i="1" s="1"/>
  <c r="AA43" i="1" s="1"/>
  <c r="A46" i="1"/>
  <c r="X46" i="1" s="1"/>
  <c r="Y45" i="1"/>
  <c r="AF45" i="1" s="1"/>
  <c r="AE45" i="1" s="1"/>
  <c r="Z44" i="1"/>
  <c r="AD44" i="1"/>
  <c r="AC44" i="1" s="1"/>
  <c r="AB44" i="1" s="1"/>
  <c r="AA44" i="1" s="1"/>
  <c r="J99" i="3"/>
  <c r="K99" i="3" s="1"/>
  <c r="AH114" i="1" s="1"/>
  <c r="L99" i="3"/>
  <c r="H100" i="3"/>
  <c r="I100" i="3" s="1"/>
  <c r="G101" i="3"/>
  <c r="L51" i="3"/>
  <c r="J51" i="3"/>
  <c r="K51" i="3" s="1"/>
  <c r="H52" i="3"/>
  <c r="I52" i="3" s="1"/>
  <c r="G53" i="3"/>
  <c r="U32" i="1" l="1"/>
  <c r="I31" i="1" s="1"/>
  <c r="B31" i="1" s="1"/>
  <c r="O36" i="1"/>
  <c r="Q36" i="1" s="1"/>
  <c r="R36" i="1" s="1"/>
  <c r="O37" i="1" s="1"/>
  <c r="N35" i="1"/>
  <c r="F35" i="1"/>
  <c r="K46" i="1"/>
  <c r="P46" i="1" s="1"/>
  <c r="AD45" i="1"/>
  <c r="Z45" i="1"/>
  <c r="Y46" i="1"/>
  <c r="AF46" i="1" s="1"/>
  <c r="AE46" i="1" s="1"/>
  <c r="A47" i="1"/>
  <c r="X47" i="1" s="1"/>
  <c r="J100" i="3"/>
  <c r="K100" i="3" s="1"/>
  <c r="AH115" i="1" s="1"/>
  <c r="L100" i="3"/>
  <c r="G102" i="3"/>
  <c r="H101" i="3"/>
  <c r="I101" i="3" s="1"/>
  <c r="H53" i="3"/>
  <c r="I53" i="3" s="1"/>
  <c r="G54" i="3"/>
  <c r="J52" i="3"/>
  <c r="K52" i="3" s="1"/>
  <c r="L52" i="3"/>
  <c r="C32" i="1" l="1"/>
  <c r="V32" i="1"/>
  <c r="D32" i="1" s="1"/>
  <c r="G32" i="1"/>
  <c r="W32" i="1"/>
  <c r="E32" i="1" s="1"/>
  <c r="T47" i="1"/>
  <c r="M35" i="1"/>
  <c r="N36" i="1"/>
  <c r="F36" i="1"/>
  <c r="K47" i="1"/>
  <c r="P47" i="1" s="1"/>
  <c r="Q37" i="1"/>
  <c r="AC45" i="1"/>
  <c r="AB45" i="1" s="1"/>
  <c r="AA45" i="1" s="1"/>
  <c r="Z46" i="1"/>
  <c r="AD46" i="1"/>
  <c r="A48" i="1"/>
  <c r="X48" i="1" s="1"/>
  <c r="Y47" i="1"/>
  <c r="AF47" i="1" s="1"/>
  <c r="AE47" i="1" s="1"/>
  <c r="J101" i="3"/>
  <c r="K101" i="3" s="1"/>
  <c r="AH116" i="1" s="1"/>
  <c r="L101" i="3"/>
  <c r="G103" i="3"/>
  <c r="H102" i="3"/>
  <c r="I102" i="3" s="1"/>
  <c r="H54" i="3"/>
  <c r="I54" i="3" s="1"/>
  <c r="G55" i="3"/>
  <c r="H55" i="3" s="1"/>
  <c r="I55" i="3" s="1"/>
  <c r="L53" i="3"/>
  <c r="J53" i="3"/>
  <c r="K53" i="3" s="1"/>
  <c r="U33" i="1" l="1"/>
  <c r="I32" i="1" s="1"/>
  <c r="B32" i="1" s="1"/>
  <c r="AC46" i="1"/>
  <c r="AB46" i="1" s="1"/>
  <c r="AA46" i="1" s="1"/>
  <c r="T48" i="1"/>
  <c r="T49" i="1" s="1"/>
  <c r="M36" i="1"/>
  <c r="K48" i="1"/>
  <c r="P48" i="1" s="1"/>
  <c r="R37" i="1"/>
  <c r="O38" i="1" s="1"/>
  <c r="AD47" i="1"/>
  <c r="Z47" i="1"/>
  <c r="A49" i="1"/>
  <c r="X49" i="1" s="1"/>
  <c r="Y48" i="1"/>
  <c r="AF48" i="1" s="1"/>
  <c r="AE48" i="1" s="1"/>
  <c r="L102" i="3"/>
  <c r="J102" i="3"/>
  <c r="K102" i="3" s="1"/>
  <c r="AH117" i="1" s="1"/>
  <c r="G104" i="3"/>
  <c r="H103" i="3"/>
  <c r="I103" i="3" s="1"/>
  <c r="J55" i="3"/>
  <c r="K55" i="3" s="1"/>
  <c r="L55" i="3"/>
  <c r="J54" i="3"/>
  <c r="K54" i="3" s="1"/>
  <c r="L54" i="3"/>
  <c r="G33" i="1" l="1"/>
  <c r="C33" i="1"/>
  <c r="V33" i="1"/>
  <c r="N37" i="1"/>
  <c r="M37" i="1" s="1"/>
  <c r="F37" i="1"/>
  <c r="K49" i="1"/>
  <c r="P49" i="1" s="1"/>
  <c r="Q38" i="1"/>
  <c r="R38" i="1" s="1"/>
  <c r="O39" i="1" s="1"/>
  <c r="AC47" i="1"/>
  <c r="AB47" i="1" s="1"/>
  <c r="AA47" i="1" s="1"/>
  <c r="AD48" i="1"/>
  <c r="Z48" i="1"/>
  <c r="Y49" i="1"/>
  <c r="AF49" i="1" s="1"/>
  <c r="AE49" i="1" s="1"/>
  <c r="A50" i="1"/>
  <c r="X50" i="1" s="1"/>
  <c r="J103" i="3"/>
  <c r="K103" i="3" s="1"/>
  <c r="AH118" i="1" s="1"/>
  <c r="L103" i="3"/>
  <c r="H104" i="3"/>
  <c r="I104" i="3" s="1"/>
  <c r="G105" i="3"/>
  <c r="W33" i="1" l="1"/>
  <c r="E33" i="1" s="1"/>
  <c r="D33" i="1"/>
  <c r="T50" i="1"/>
  <c r="N38" i="1"/>
  <c r="M38" i="1" s="1"/>
  <c r="F38" i="1"/>
  <c r="K50" i="1"/>
  <c r="P50" i="1" s="1"/>
  <c r="Q39" i="1"/>
  <c r="R39" i="1" s="1"/>
  <c r="AD49" i="1"/>
  <c r="Z49" i="1"/>
  <c r="AC48" i="1"/>
  <c r="AB48" i="1" s="1"/>
  <c r="AA48" i="1" s="1"/>
  <c r="Y50" i="1"/>
  <c r="AF50" i="1" s="1"/>
  <c r="AE50" i="1" s="1"/>
  <c r="A51" i="1"/>
  <c r="X51" i="1" s="1"/>
  <c r="G106" i="3"/>
  <c r="H105" i="3"/>
  <c r="I105" i="3" s="1"/>
  <c r="J104" i="3"/>
  <c r="K104" i="3" s="1"/>
  <c r="AH119" i="1" s="1"/>
  <c r="L104" i="3"/>
  <c r="U34" i="1" l="1"/>
  <c r="I33" i="1" s="1"/>
  <c r="B33" i="1" s="1"/>
  <c r="V34" i="1"/>
  <c r="D34" i="1" s="1"/>
  <c r="G34" i="1"/>
  <c r="T51" i="1"/>
  <c r="T52" i="1" s="1"/>
  <c r="F39" i="1"/>
  <c r="N39" i="1"/>
  <c r="K51" i="1"/>
  <c r="P51" i="1"/>
  <c r="O40" i="1"/>
  <c r="AC49" i="1"/>
  <c r="AB49" i="1" s="1"/>
  <c r="AA49" i="1" s="1"/>
  <c r="A52" i="1"/>
  <c r="X52" i="1" s="1"/>
  <c r="Y51" i="1"/>
  <c r="AF51" i="1" s="1"/>
  <c r="AE51" i="1" s="1"/>
  <c r="Z50" i="1"/>
  <c r="AD50" i="1"/>
  <c r="J105" i="3"/>
  <c r="K105" i="3" s="1"/>
  <c r="AH120" i="1" s="1"/>
  <c r="L105" i="3"/>
  <c r="G107" i="3"/>
  <c r="H106" i="3"/>
  <c r="I106" i="3" s="1"/>
  <c r="C34" i="1" l="1"/>
  <c r="W34" i="1"/>
  <c r="Q40" i="1"/>
  <c r="M39" i="1"/>
  <c r="K52" i="1"/>
  <c r="P52" i="1" s="1"/>
  <c r="AC50" i="1"/>
  <c r="AB50" i="1" s="1"/>
  <c r="AA50" i="1" s="1"/>
  <c r="Y52" i="1"/>
  <c r="AF52" i="1" s="1"/>
  <c r="AE52" i="1" s="1"/>
  <c r="A53" i="1"/>
  <c r="X53" i="1" s="1"/>
  <c r="AD51" i="1"/>
  <c r="Z51" i="1"/>
  <c r="L106" i="3"/>
  <c r="J106" i="3"/>
  <c r="K106" i="3" s="1"/>
  <c r="AH121" i="1" s="1"/>
  <c r="G108" i="3"/>
  <c r="H107" i="3"/>
  <c r="I107" i="3" s="1"/>
  <c r="U35" i="1" l="1"/>
  <c r="I34" i="1" s="1"/>
  <c r="B34" i="1" s="1"/>
  <c r="E34" i="1"/>
  <c r="T53" i="1"/>
  <c r="R40" i="1"/>
  <c r="K53" i="1"/>
  <c r="P53" i="1" s="1"/>
  <c r="A54" i="1"/>
  <c r="X54" i="1" s="1"/>
  <c r="Y53" i="1"/>
  <c r="AF53" i="1" s="1"/>
  <c r="AE53" i="1" s="1"/>
  <c r="Z52" i="1"/>
  <c r="AD52" i="1"/>
  <c r="AC51" i="1"/>
  <c r="AB51" i="1" s="1"/>
  <c r="AA51" i="1" s="1"/>
  <c r="H108" i="3"/>
  <c r="I108" i="3" s="1"/>
  <c r="G109" i="3"/>
  <c r="J107" i="3"/>
  <c r="K107" i="3" s="1"/>
  <c r="AH122" i="1" s="1"/>
  <c r="L107" i="3"/>
  <c r="V35" i="1" l="1"/>
  <c r="G35" i="1"/>
  <c r="C35" i="1"/>
  <c r="T54" i="1"/>
  <c r="O41" i="1"/>
  <c r="Q41" i="1" s="1"/>
  <c r="N40" i="1"/>
  <c r="F40" i="1"/>
  <c r="AC52" i="1"/>
  <c r="AB52" i="1" s="1"/>
  <c r="AA52" i="1" s="1"/>
  <c r="K54" i="1"/>
  <c r="P54" i="1" s="1"/>
  <c r="AD53" i="1"/>
  <c r="Z53" i="1"/>
  <c r="Y54" i="1"/>
  <c r="AF54" i="1" s="1"/>
  <c r="AE54" i="1" s="1"/>
  <c r="A55" i="1"/>
  <c r="X55" i="1" s="1"/>
  <c r="G110" i="3"/>
  <c r="H109" i="3"/>
  <c r="I109" i="3" s="1"/>
  <c r="J108" i="3"/>
  <c r="K108" i="3" s="1"/>
  <c r="AH123" i="1" s="1"/>
  <c r="L108" i="3"/>
  <c r="W35" i="1" l="1"/>
  <c r="E35" i="1" s="1"/>
  <c r="D35" i="1"/>
  <c r="T55" i="1"/>
  <c r="R41" i="1"/>
  <c r="O42" i="1" s="1"/>
  <c r="Q42" i="1" s="1"/>
  <c r="R42" i="1" s="1"/>
  <c r="O43" i="1" s="1"/>
  <c r="M40" i="1"/>
  <c r="K55" i="1"/>
  <c r="P55" i="1" s="1"/>
  <c r="Y55" i="1"/>
  <c r="AF55" i="1" s="1"/>
  <c r="AE55" i="1" s="1"/>
  <c r="A56" i="1"/>
  <c r="X56" i="1" s="1"/>
  <c r="AD54" i="1"/>
  <c r="Z54" i="1"/>
  <c r="AC53" i="1"/>
  <c r="AB53" i="1" s="1"/>
  <c r="AA53" i="1" s="1"/>
  <c r="J109" i="3"/>
  <c r="K109" i="3" s="1"/>
  <c r="AH124" i="1" s="1"/>
  <c r="L109" i="3"/>
  <c r="G111" i="3"/>
  <c r="H110" i="3"/>
  <c r="I110" i="3" s="1"/>
  <c r="T56" i="1" l="1"/>
  <c r="U36" i="1"/>
  <c r="I35" i="1" s="1"/>
  <c r="B35" i="1" s="1"/>
  <c r="F41" i="1"/>
  <c r="N41" i="1"/>
  <c r="N42" i="1"/>
  <c r="F42" i="1"/>
  <c r="K56" i="1"/>
  <c r="P56" i="1" s="1"/>
  <c r="Q43" i="1"/>
  <c r="AC54" i="1"/>
  <c r="AB54" i="1" s="1"/>
  <c r="AA54" i="1" s="1"/>
  <c r="A57" i="1"/>
  <c r="X57" i="1" s="1"/>
  <c r="Y56" i="1"/>
  <c r="AF56" i="1" s="1"/>
  <c r="AE56" i="1" s="1"/>
  <c r="AD55" i="1"/>
  <c r="Z55" i="1"/>
  <c r="G112" i="3"/>
  <c r="H111" i="3"/>
  <c r="I111" i="3" s="1"/>
  <c r="L110" i="3"/>
  <c r="J110" i="3"/>
  <c r="K110" i="3" s="1"/>
  <c r="AH125" i="1" s="1"/>
  <c r="C36" i="1" l="1"/>
  <c r="G36" i="1"/>
  <c r="V36" i="1"/>
  <c r="D36" i="1" s="1"/>
  <c r="T57" i="1"/>
  <c r="M41" i="1"/>
  <c r="M42" i="1"/>
  <c r="K57" i="1"/>
  <c r="P57" i="1" s="1"/>
  <c r="R43" i="1"/>
  <c r="O44" i="1" s="1"/>
  <c r="AC55" i="1"/>
  <c r="AB55" i="1" s="1"/>
  <c r="AA55" i="1" s="1"/>
  <c r="AD56" i="1"/>
  <c r="Z56" i="1"/>
  <c r="Y57" i="1"/>
  <c r="AF57" i="1" s="1"/>
  <c r="AE57" i="1" s="1"/>
  <c r="A58" i="1"/>
  <c r="X58" i="1" s="1"/>
  <c r="J111" i="3"/>
  <c r="K111" i="3" s="1"/>
  <c r="AH126" i="1" s="1"/>
  <c r="L111" i="3"/>
  <c r="H112" i="3"/>
  <c r="I112" i="3" s="1"/>
  <c r="G113" i="3"/>
  <c r="W36" i="1" l="1"/>
  <c r="E36" i="1" s="1"/>
  <c r="T58" i="1"/>
  <c r="N43" i="1"/>
  <c r="F43" i="1"/>
  <c r="K58" i="1"/>
  <c r="P58" i="1" s="1"/>
  <c r="Q44" i="1"/>
  <c r="AD57" i="1"/>
  <c r="Z57" i="1"/>
  <c r="A59" i="1"/>
  <c r="X59" i="1" s="1"/>
  <c r="Y58" i="1"/>
  <c r="AF58" i="1" s="1"/>
  <c r="AE58" i="1" s="1"/>
  <c r="AC56" i="1"/>
  <c r="AB56" i="1" s="1"/>
  <c r="AA56" i="1" s="1"/>
  <c r="J112" i="3"/>
  <c r="K112" i="3" s="1"/>
  <c r="AH127" i="1" s="1"/>
  <c r="L112" i="3"/>
  <c r="G114" i="3"/>
  <c r="H113" i="3"/>
  <c r="I113" i="3" s="1"/>
  <c r="U37" i="1" l="1"/>
  <c r="T59" i="1"/>
  <c r="M43" i="1"/>
  <c r="K59" i="1"/>
  <c r="P59" i="1"/>
  <c r="R44" i="1"/>
  <c r="AD58" i="1"/>
  <c r="Z58" i="1"/>
  <c r="A60" i="1"/>
  <c r="X60" i="1" s="1"/>
  <c r="Y59" i="1"/>
  <c r="AF59" i="1" s="1"/>
  <c r="AE59" i="1" s="1"/>
  <c r="AC57" i="1"/>
  <c r="AB57" i="1" s="1"/>
  <c r="AA57" i="1" s="1"/>
  <c r="G115" i="3"/>
  <c r="H114" i="3"/>
  <c r="I114" i="3" s="1"/>
  <c r="J113" i="3"/>
  <c r="K113" i="3" s="1"/>
  <c r="AH128" i="1" s="1"/>
  <c r="L113" i="3"/>
  <c r="I36" i="1" l="1"/>
  <c r="B36" i="1" s="1"/>
  <c r="V37" i="1"/>
  <c r="D37" i="1" s="1"/>
  <c r="C37" i="1"/>
  <c r="G37" i="1"/>
  <c r="T60" i="1"/>
  <c r="O45" i="1"/>
  <c r="Q45" i="1" s="1"/>
  <c r="R45" i="1" s="1"/>
  <c r="O46" i="1" s="1"/>
  <c r="F44" i="1"/>
  <c r="N44" i="1"/>
  <c r="K60" i="1"/>
  <c r="P60" i="1" s="1"/>
  <c r="AD59" i="1"/>
  <c r="Z59" i="1"/>
  <c r="Y60" i="1"/>
  <c r="AF60" i="1" s="1"/>
  <c r="AE60" i="1" s="1"/>
  <c r="A61" i="1"/>
  <c r="X61" i="1" s="1"/>
  <c r="AC58" i="1"/>
  <c r="AB58" i="1" s="1"/>
  <c r="AA58" i="1" s="1"/>
  <c r="L114" i="3"/>
  <c r="J114" i="3"/>
  <c r="K114" i="3" s="1"/>
  <c r="AH129" i="1" s="1"/>
  <c r="G116" i="3"/>
  <c r="H115" i="3"/>
  <c r="I115" i="3" s="1"/>
  <c r="W37" i="1" l="1"/>
  <c r="T61" i="1"/>
  <c r="M44" i="1"/>
  <c r="N45" i="1"/>
  <c r="F45" i="1"/>
  <c r="K61" i="1"/>
  <c r="P61" i="1" s="1"/>
  <c r="Q46" i="1"/>
  <c r="AC59" i="1"/>
  <c r="AB59" i="1" s="1"/>
  <c r="AA59" i="1" s="1"/>
  <c r="Y61" i="1"/>
  <c r="AF61" i="1" s="1"/>
  <c r="AE61" i="1" s="1"/>
  <c r="A62" i="1"/>
  <c r="X62" i="1" s="1"/>
  <c r="AD60" i="1"/>
  <c r="Z60" i="1"/>
  <c r="J115" i="3"/>
  <c r="K115" i="3" s="1"/>
  <c r="AH130" i="1" s="1"/>
  <c r="L115" i="3"/>
  <c r="H116" i="3"/>
  <c r="I116" i="3" s="1"/>
  <c r="G117" i="3"/>
  <c r="E37" i="1" l="1"/>
  <c r="U38" i="1"/>
  <c r="T62" i="1"/>
  <c r="M45" i="1"/>
  <c r="K62" i="1"/>
  <c r="P62" i="1"/>
  <c r="R46" i="1"/>
  <c r="AC60" i="1"/>
  <c r="AB60" i="1" s="1"/>
  <c r="AA60" i="1" s="1"/>
  <c r="Y62" i="1"/>
  <c r="AF62" i="1" s="1"/>
  <c r="AE62" i="1" s="1"/>
  <c r="A63" i="1"/>
  <c r="X63" i="1" s="1"/>
  <c r="Z61" i="1"/>
  <c r="AD61" i="1"/>
  <c r="G118" i="3"/>
  <c r="H117" i="3"/>
  <c r="I117" i="3" s="1"/>
  <c r="J116" i="3"/>
  <c r="K116" i="3" s="1"/>
  <c r="AH131" i="1" s="1"/>
  <c r="L116" i="3"/>
  <c r="I37" i="1" l="1"/>
  <c r="B37" i="1" s="1"/>
  <c r="V38" i="1"/>
  <c r="C38" i="1"/>
  <c r="G38" i="1"/>
  <c r="T63" i="1"/>
  <c r="T64" i="1" s="1"/>
  <c r="O47" i="1"/>
  <c r="Q47" i="1" s="1"/>
  <c r="R47" i="1" s="1"/>
  <c r="O48" i="1" s="1"/>
  <c r="N46" i="1"/>
  <c r="F46" i="1"/>
  <c r="K63" i="1"/>
  <c r="P63" i="1" s="1"/>
  <c r="AC61" i="1"/>
  <c r="AB61" i="1" s="1"/>
  <c r="AA61" i="1" s="1"/>
  <c r="A64" i="1"/>
  <c r="X64" i="1" s="1"/>
  <c r="Y63" i="1"/>
  <c r="AF63" i="1" s="1"/>
  <c r="AE63" i="1" s="1"/>
  <c r="Z62" i="1"/>
  <c r="AD62" i="1"/>
  <c r="J117" i="3"/>
  <c r="K117" i="3" s="1"/>
  <c r="AH132" i="1" s="1"/>
  <c r="L117" i="3"/>
  <c r="G119" i="3"/>
  <c r="H118" i="3"/>
  <c r="I118" i="3" s="1"/>
  <c r="D38" i="1" l="1"/>
  <c r="W38" i="1"/>
  <c r="E38" i="1" s="1"/>
  <c r="U39" i="1"/>
  <c r="I38" i="1" s="1"/>
  <c r="B38" i="1" s="1"/>
  <c r="M46" i="1"/>
  <c r="N47" i="1"/>
  <c r="F47" i="1"/>
  <c r="K64" i="1"/>
  <c r="P64" i="1"/>
  <c r="Q48" i="1"/>
  <c r="AC62" i="1"/>
  <c r="AB62" i="1" s="1"/>
  <c r="AA62" i="1" s="1"/>
  <c r="AD63" i="1"/>
  <c r="Z63" i="1"/>
  <c r="A65" i="1"/>
  <c r="X65" i="1" s="1"/>
  <c r="Y64" i="1"/>
  <c r="AF64" i="1" s="1"/>
  <c r="AE64" i="1" s="1"/>
  <c r="G120" i="3"/>
  <c r="H119" i="3"/>
  <c r="I119" i="3" s="1"/>
  <c r="L118" i="3"/>
  <c r="J118" i="3"/>
  <c r="K118" i="3" s="1"/>
  <c r="AH133" i="1" s="1"/>
  <c r="V39" i="1" l="1"/>
  <c r="W39" i="1" s="1"/>
  <c r="E39" i="1" s="1"/>
  <c r="G39" i="1"/>
  <c r="C39" i="1"/>
  <c r="T65" i="1"/>
  <c r="M47" i="1"/>
  <c r="K65" i="1"/>
  <c r="P65" i="1" s="1"/>
  <c r="R48" i="1"/>
  <c r="O49" i="1" s="1"/>
  <c r="AC63" i="1"/>
  <c r="AB63" i="1" s="1"/>
  <c r="AA63" i="1" s="1"/>
  <c r="Z64" i="1"/>
  <c r="AD64" i="1"/>
  <c r="A66" i="1"/>
  <c r="X66" i="1" s="1"/>
  <c r="Y65" i="1"/>
  <c r="AF65" i="1" s="1"/>
  <c r="AE65" i="1" s="1"/>
  <c r="J119" i="3"/>
  <c r="K119" i="3" s="1"/>
  <c r="AH134" i="1" s="1"/>
  <c r="L119" i="3"/>
  <c r="H120" i="3"/>
  <c r="I120" i="3" s="1"/>
  <c r="G121" i="3"/>
  <c r="D39" i="1" l="1"/>
  <c r="U40" i="1"/>
  <c r="I39" i="1" s="1"/>
  <c r="B39" i="1" s="1"/>
  <c r="AC64" i="1"/>
  <c r="AB64" i="1" s="1"/>
  <c r="AA64" i="1" s="1"/>
  <c r="T66" i="1"/>
  <c r="F48" i="1"/>
  <c r="N48" i="1"/>
  <c r="K66" i="1"/>
  <c r="P66" i="1"/>
  <c r="Q49" i="1"/>
  <c r="A67" i="1"/>
  <c r="X67" i="1" s="1"/>
  <c r="Y66" i="1"/>
  <c r="AF66" i="1" s="1"/>
  <c r="AE66" i="1" s="1"/>
  <c r="AD65" i="1"/>
  <c r="Z65" i="1"/>
  <c r="J120" i="3"/>
  <c r="K120" i="3" s="1"/>
  <c r="AH135" i="1" s="1"/>
  <c r="L120" i="3"/>
  <c r="G122" i="3"/>
  <c r="H121" i="3"/>
  <c r="I121" i="3" s="1"/>
  <c r="G40" i="1" l="1"/>
  <c r="C40" i="1"/>
  <c r="V40" i="1"/>
  <c r="D40" i="1" s="1"/>
  <c r="T67" i="1"/>
  <c r="T68" i="1" s="1"/>
  <c r="M48" i="1"/>
  <c r="K67" i="1"/>
  <c r="P67" i="1" s="1"/>
  <c r="R49" i="1"/>
  <c r="Z66" i="1"/>
  <c r="AD66" i="1"/>
  <c r="A68" i="1"/>
  <c r="X68" i="1" s="1"/>
  <c r="Y67" i="1"/>
  <c r="AF67" i="1" s="1"/>
  <c r="AE67" i="1" s="1"/>
  <c r="AC65" i="1"/>
  <c r="AB65" i="1" s="1"/>
  <c r="AA65" i="1" s="1"/>
  <c r="J121" i="3"/>
  <c r="K121" i="3" s="1"/>
  <c r="AH136" i="1" s="1"/>
  <c r="L121" i="3"/>
  <c r="G123" i="3"/>
  <c r="H122" i="3"/>
  <c r="I122" i="3" s="1"/>
  <c r="W40" i="1" l="1"/>
  <c r="E40" i="1" s="1"/>
  <c r="U41" i="1"/>
  <c r="I40" i="1" s="1"/>
  <c r="B40" i="1" s="1"/>
  <c r="O50" i="1"/>
  <c r="Q50" i="1" s="1"/>
  <c r="F49" i="1"/>
  <c r="N49" i="1"/>
  <c r="K68" i="1"/>
  <c r="P68" i="1" s="1"/>
  <c r="AC66" i="1"/>
  <c r="AB66" i="1" s="1"/>
  <c r="AA66" i="1" s="1"/>
  <c r="Z67" i="1"/>
  <c r="AD67" i="1"/>
  <c r="A69" i="1"/>
  <c r="X69" i="1" s="1"/>
  <c r="Y68" i="1"/>
  <c r="AF68" i="1" s="1"/>
  <c r="AE68" i="1" s="1"/>
  <c r="L122" i="3"/>
  <c r="J122" i="3"/>
  <c r="K122" i="3" s="1"/>
  <c r="AH137" i="1" s="1"/>
  <c r="G124" i="3"/>
  <c r="H123" i="3"/>
  <c r="I123" i="3" s="1"/>
  <c r="V41" i="1" l="1"/>
  <c r="C41" i="1"/>
  <c r="G41" i="1"/>
  <c r="T69" i="1"/>
  <c r="M49" i="1"/>
  <c r="K69" i="1"/>
  <c r="P69" i="1" s="1"/>
  <c r="R50" i="1"/>
  <c r="O51" i="1" s="1"/>
  <c r="Y69" i="1"/>
  <c r="AF69" i="1" s="1"/>
  <c r="AE69" i="1" s="1"/>
  <c r="A70" i="1"/>
  <c r="X70" i="1" s="1"/>
  <c r="AC67" i="1"/>
  <c r="AB67" i="1" s="1"/>
  <c r="AA67" i="1" s="1"/>
  <c r="Z68" i="1"/>
  <c r="AD68" i="1"/>
  <c r="J123" i="3"/>
  <c r="K123" i="3" s="1"/>
  <c r="AH138" i="1" s="1"/>
  <c r="L123" i="3"/>
  <c r="H124" i="3"/>
  <c r="I124" i="3" s="1"/>
  <c r="G125" i="3"/>
  <c r="W41" i="1" l="1"/>
  <c r="E41" i="1" s="1"/>
  <c r="D41" i="1"/>
  <c r="T70" i="1"/>
  <c r="N50" i="1"/>
  <c r="F50" i="1"/>
  <c r="K70" i="1"/>
  <c r="P70" i="1" s="1"/>
  <c r="Q51" i="1"/>
  <c r="R51" i="1" s="1"/>
  <c r="O52" i="1" s="1"/>
  <c r="AC68" i="1"/>
  <c r="AB68" i="1" s="1"/>
  <c r="AA68" i="1" s="1"/>
  <c r="Y70" i="1"/>
  <c r="AF70" i="1" s="1"/>
  <c r="AE70" i="1" s="1"/>
  <c r="A71" i="1"/>
  <c r="X71" i="1" s="1"/>
  <c r="AD69" i="1"/>
  <c r="Z69" i="1"/>
  <c r="G126" i="3"/>
  <c r="H125" i="3"/>
  <c r="I125" i="3" s="1"/>
  <c r="J124" i="3"/>
  <c r="K124" i="3" s="1"/>
  <c r="AH139" i="1" s="1"/>
  <c r="L124" i="3"/>
  <c r="U42" i="1" l="1"/>
  <c r="I41" i="1" s="1"/>
  <c r="B41" i="1" s="1"/>
  <c r="T71" i="1"/>
  <c r="C42" i="1"/>
  <c r="M50" i="1"/>
  <c r="F51" i="1"/>
  <c r="N51" i="1"/>
  <c r="K71" i="1"/>
  <c r="P71" i="1" s="1"/>
  <c r="Q52" i="1"/>
  <c r="R52" i="1" s="1"/>
  <c r="O53" i="1" s="1"/>
  <c r="AD70" i="1"/>
  <c r="Z70" i="1"/>
  <c r="AC69" i="1"/>
  <c r="AB69" i="1" s="1"/>
  <c r="AA69" i="1" s="1"/>
  <c r="Y71" i="1"/>
  <c r="AF71" i="1" s="1"/>
  <c r="AE71" i="1" s="1"/>
  <c r="A72" i="1"/>
  <c r="X72" i="1" s="1"/>
  <c r="G127" i="3"/>
  <c r="H126" i="3"/>
  <c r="I126" i="3" s="1"/>
  <c r="J125" i="3"/>
  <c r="K125" i="3" s="1"/>
  <c r="AH140" i="1" s="1"/>
  <c r="L125" i="3"/>
  <c r="V42" i="1" l="1"/>
  <c r="G42" i="1"/>
  <c r="T72" i="1"/>
  <c r="F52" i="1"/>
  <c r="N52" i="1"/>
  <c r="M51" i="1"/>
  <c r="K72" i="1"/>
  <c r="P72" i="1" s="1"/>
  <c r="Q53" i="1"/>
  <c r="R53" i="1" s="1"/>
  <c r="O54" i="1" s="1"/>
  <c r="A73" i="1"/>
  <c r="X73" i="1" s="1"/>
  <c r="Y72" i="1"/>
  <c r="AF72" i="1" s="1"/>
  <c r="AE72" i="1" s="1"/>
  <c r="Z71" i="1"/>
  <c r="AD71" i="1"/>
  <c r="AC70" i="1"/>
  <c r="AB70" i="1" s="1"/>
  <c r="AA70" i="1" s="1"/>
  <c r="L126" i="3"/>
  <c r="J126" i="3"/>
  <c r="K126" i="3" s="1"/>
  <c r="AH141" i="1" s="1"/>
  <c r="G128" i="3"/>
  <c r="H127" i="3"/>
  <c r="I127" i="3" s="1"/>
  <c r="D42" i="1" l="1"/>
  <c r="W42" i="1"/>
  <c r="E42" i="1" s="1"/>
  <c r="T73" i="1"/>
  <c r="N53" i="1"/>
  <c r="M52" i="1"/>
  <c r="F53" i="1"/>
  <c r="AC71" i="1"/>
  <c r="AB71" i="1" s="1"/>
  <c r="AA71" i="1" s="1"/>
  <c r="K73" i="1"/>
  <c r="P73" i="1" s="1"/>
  <c r="Q54" i="1"/>
  <c r="AD72" i="1"/>
  <c r="Z72" i="1"/>
  <c r="Y73" i="1"/>
  <c r="AF73" i="1" s="1"/>
  <c r="AE73" i="1" s="1"/>
  <c r="A74" i="1"/>
  <c r="X74" i="1" s="1"/>
  <c r="J127" i="3"/>
  <c r="K127" i="3" s="1"/>
  <c r="AH142" i="1" s="1"/>
  <c r="L127" i="3"/>
  <c r="H128" i="3"/>
  <c r="I128" i="3" s="1"/>
  <c r="G129" i="3"/>
  <c r="U43" i="1" l="1"/>
  <c r="T74" i="1"/>
  <c r="M53" i="1"/>
  <c r="K74" i="1"/>
  <c r="P74" i="1"/>
  <c r="R54" i="1"/>
  <c r="AD73" i="1"/>
  <c r="Z73" i="1"/>
  <c r="Y74" i="1"/>
  <c r="AF74" i="1" s="1"/>
  <c r="AE74" i="1" s="1"/>
  <c r="A75" i="1"/>
  <c r="X75" i="1" s="1"/>
  <c r="AC72" i="1"/>
  <c r="AB72" i="1" s="1"/>
  <c r="AA72" i="1" s="1"/>
  <c r="J128" i="3"/>
  <c r="K128" i="3" s="1"/>
  <c r="AH143" i="1" s="1"/>
  <c r="L128" i="3"/>
  <c r="G130" i="3"/>
  <c r="H129" i="3"/>
  <c r="I129" i="3" s="1"/>
  <c r="I42" i="1" l="1"/>
  <c r="B42" i="1" s="1"/>
  <c r="V43" i="1"/>
  <c r="G43" i="1"/>
  <c r="C43" i="1"/>
  <c r="T75" i="1"/>
  <c r="O55" i="1"/>
  <c r="Q55" i="1" s="1"/>
  <c r="F54" i="1"/>
  <c r="N54" i="1"/>
  <c r="K75" i="1"/>
  <c r="P75" i="1"/>
  <c r="AD74" i="1"/>
  <c r="Z74" i="1"/>
  <c r="A76" i="1"/>
  <c r="X76" i="1" s="1"/>
  <c r="Y75" i="1"/>
  <c r="AF75" i="1" s="1"/>
  <c r="AE75" i="1" s="1"/>
  <c r="AC73" i="1"/>
  <c r="AB73" i="1" s="1"/>
  <c r="AA73" i="1" s="1"/>
  <c r="J129" i="3"/>
  <c r="K129" i="3" s="1"/>
  <c r="AH144" i="1" s="1"/>
  <c r="L129" i="3"/>
  <c r="G131" i="3"/>
  <c r="H130" i="3"/>
  <c r="I130" i="3" s="1"/>
  <c r="D43" i="1" l="1"/>
  <c r="W43" i="1"/>
  <c r="E43" i="1" s="1"/>
  <c r="U44" i="1"/>
  <c r="T76" i="1"/>
  <c r="M54" i="1"/>
  <c r="K76" i="1"/>
  <c r="P76" i="1" s="1"/>
  <c r="R55" i="1"/>
  <c r="O56" i="1" s="1"/>
  <c r="A77" i="1"/>
  <c r="X77" i="1" s="1"/>
  <c r="Y76" i="1"/>
  <c r="AF76" i="1" s="1"/>
  <c r="AE76" i="1" s="1"/>
  <c r="Z75" i="1"/>
  <c r="AD75" i="1"/>
  <c r="AC74" i="1"/>
  <c r="AB74" i="1" s="1"/>
  <c r="AA74" i="1" s="1"/>
  <c r="L130" i="3"/>
  <c r="J130" i="3"/>
  <c r="K130" i="3" s="1"/>
  <c r="AH145" i="1" s="1"/>
  <c r="G132" i="3"/>
  <c r="H131" i="3"/>
  <c r="I131" i="3" s="1"/>
  <c r="I43" i="1" l="1"/>
  <c r="B43" i="1" s="1"/>
  <c r="C44" i="1"/>
  <c r="G44" i="1"/>
  <c r="V44" i="1"/>
  <c r="D44" i="1" s="1"/>
  <c r="W44" i="1"/>
  <c r="E44" i="1" s="1"/>
  <c r="U45" i="1"/>
  <c r="I44" i="1" s="1"/>
  <c r="T77" i="1"/>
  <c r="F55" i="1"/>
  <c r="N55" i="1"/>
  <c r="AC75" i="1"/>
  <c r="AB75" i="1" s="1"/>
  <c r="AA75" i="1" s="1"/>
  <c r="K77" i="1"/>
  <c r="P77" i="1" s="1"/>
  <c r="Q56" i="1"/>
  <c r="AD76" i="1"/>
  <c r="Z76" i="1"/>
  <c r="Y77" i="1"/>
  <c r="AF77" i="1" s="1"/>
  <c r="AE77" i="1" s="1"/>
  <c r="A78" i="1"/>
  <c r="X78" i="1" s="1"/>
  <c r="J131" i="3"/>
  <c r="K131" i="3" s="1"/>
  <c r="AH146" i="1" s="1"/>
  <c r="L131" i="3"/>
  <c r="H132" i="3"/>
  <c r="I132" i="3" s="1"/>
  <c r="G133" i="3"/>
  <c r="B44" i="1" l="1"/>
  <c r="G45" i="1"/>
  <c r="V45" i="1"/>
  <c r="W45" i="1" s="1"/>
  <c r="E45" i="1" s="1"/>
  <c r="C45" i="1"/>
  <c r="T78" i="1"/>
  <c r="M55" i="1"/>
  <c r="K78" i="1"/>
  <c r="P78" i="1" s="1"/>
  <c r="R56" i="1"/>
  <c r="O57" i="1" s="1"/>
  <c r="A79" i="1"/>
  <c r="X79" i="1" s="1"/>
  <c r="Y78" i="1"/>
  <c r="AF78" i="1" s="1"/>
  <c r="AE78" i="1" s="1"/>
  <c r="AD77" i="1"/>
  <c r="Z77" i="1"/>
  <c r="AC76" i="1"/>
  <c r="AB76" i="1" s="1"/>
  <c r="AA76" i="1" s="1"/>
  <c r="J132" i="3"/>
  <c r="K132" i="3" s="1"/>
  <c r="AH147" i="1" s="1"/>
  <c r="L132" i="3"/>
  <c r="G134" i="3"/>
  <c r="H133" i="3"/>
  <c r="I133" i="3" s="1"/>
  <c r="D45" i="1" l="1"/>
  <c r="U46" i="1"/>
  <c r="I45" i="1" s="1"/>
  <c r="B45" i="1" s="1"/>
  <c r="T79" i="1"/>
  <c r="T80" i="1" s="1"/>
  <c r="F56" i="1"/>
  <c r="N56" i="1"/>
  <c r="K79" i="1"/>
  <c r="P79" i="1" s="1"/>
  <c r="Q57" i="1"/>
  <c r="R57" i="1" s="1"/>
  <c r="O58" i="1" s="1"/>
  <c r="AC77" i="1"/>
  <c r="AB77" i="1" s="1"/>
  <c r="AA77" i="1" s="1"/>
  <c r="A80" i="1"/>
  <c r="X80" i="1" s="1"/>
  <c r="Y79" i="1"/>
  <c r="AF79" i="1" s="1"/>
  <c r="AE79" i="1" s="1"/>
  <c r="AD78" i="1"/>
  <c r="Z78" i="1"/>
  <c r="J133" i="3"/>
  <c r="K133" i="3" s="1"/>
  <c r="AH148" i="1" s="1"/>
  <c r="L133" i="3"/>
  <c r="G135" i="3"/>
  <c r="H134" i="3"/>
  <c r="I134" i="3" s="1"/>
  <c r="G46" i="1" l="1"/>
  <c r="C46" i="1"/>
  <c r="V46" i="1"/>
  <c r="D46" i="1" s="1"/>
  <c r="F57" i="1"/>
  <c r="M56" i="1"/>
  <c r="N57" i="1"/>
  <c r="K80" i="1"/>
  <c r="P80" i="1"/>
  <c r="Q58" i="1"/>
  <c r="R58" i="1" s="1"/>
  <c r="O59" i="1" s="1"/>
  <c r="AC78" i="1"/>
  <c r="AB78" i="1" s="1"/>
  <c r="AA78" i="1" s="1"/>
  <c r="AD79" i="1"/>
  <c r="Z79" i="1"/>
  <c r="A81" i="1"/>
  <c r="X81" i="1" s="1"/>
  <c r="Y80" i="1"/>
  <c r="AF80" i="1" s="1"/>
  <c r="AE80" i="1" s="1"/>
  <c r="L134" i="3"/>
  <c r="J134" i="3"/>
  <c r="K134" i="3" s="1"/>
  <c r="AH149" i="1" s="1"/>
  <c r="G136" i="3"/>
  <c r="H135" i="3"/>
  <c r="I135" i="3" s="1"/>
  <c r="W46" i="1" l="1"/>
  <c r="E46" i="1" s="1"/>
  <c r="T81" i="1"/>
  <c r="M57" i="1"/>
  <c r="F58" i="1"/>
  <c r="N58" i="1"/>
  <c r="K81" i="1"/>
  <c r="P81" i="1" s="1"/>
  <c r="Q59" i="1"/>
  <c r="R59" i="1" s="1"/>
  <c r="O60" i="1" s="1"/>
  <c r="Y81" i="1"/>
  <c r="AF81" i="1" s="1"/>
  <c r="AE81" i="1" s="1"/>
  <c r="A82" i="1"/>
  <c r="X82" i="1" s="1"/>
  <c r="Z80" i="1"/>
  <c r="AD80" i="1"/>
  <c r="AC79" i="1"/>
  <c r="AB79" i="1" s="1"/>
  <c r="AA79" i="1" s="1"/>
  <c r="J135" i="3"/>
  <c r="K135" i="3" s="1"/>
  <c r="AH150" i="1" s="1"/>
  <c r="L135" i="3"/>
  <c r="H136" i="3"/>
  <c r="I136" i="3" s="1"/>
  <c r="G137" i="3"/>
  <c r="U47" i="1" l="1"/>
  <c r="T82" i="1"/>
  <c r="F59" i="1"/>
  <c r="N59" i="1"/>
  <c r="M58" i="1"/>
  <c r="K82" i="1"/>
  <c r="P82" i="1" s="1"/>
  <c r="Q60" i="1"/>
  <c r="R60" i="1" s="1"/>
  <c r="O61" i="1" s="1"/>
  <c r="Y82" i="1"/>
  <c r="AF82" i="1" s="1"/>
  <c r="AE82" i="1" s="1"/>
  <c r="A83" i="1"/>
  <c r="X83" i="1" s="1"/>
  <c r="AC80" i="1"/>
  <c r="AB80" i="1" s="1"/>
  <c r="AA80" i="1" s="1"/>
  <c r="AD81" i="1"/>
  <c r="Z81" i="1"/>
  <c r="G138" i="3"/>
  <c r="H137" i="3"/>
  <c r="I137" i="3" s="1"/>
  <c r="J136" i="3"/>
  <c r="K136" i="3" s="1"/>
  <c r="AH151" i="1" s="1"/>
  <c r="L136" i="3"/>
  <c r="I46" i="1" l="1"/>
  <c r="B46" i="1" s="1"/>
  <c r="C47" i="1"/>
  <c r="V47" i="1"/>
  <c r="D47" i="1" s="1"/>
  <c r="G47" i="1"/>
  <c r="T83" i="1"/>
  <c r="F60" i="1"/>
  <c r="M59" i="1"/>
  <c r="N60" i="1"/>
  <c r="K83" i="1"/>
  <c r="P83" i="1" s="1"/>
  <c r="Q61" i="1"/>
  <c r="R61" i="1" s="1"/>
  <c r="O62" i="1" s="1"/>
  <c r="A84" i="1"/>
  <c r="X84" i="1" s="1"/>
  <c r="Y83" i="1"/>
  <c r="AF83" i="1" s="1"/>
  <c r="AE83" i="1" s="1"/>
  <c r="AD82" i="1"/>
  <c r="Z82" i="1"/>
  <c r="AC81" i="1"/>
  <c r="AB81" i="1" s="1"/>
  <c r="AA81" i="1" s="1"/>
  <c r="G139" i="3"/>
  <c r="H138" i="3"/>
  <c r="I138" i="3" s="1"/>
  <c r="J137" i="3"/>
  <c r="K137" i="3" s="1"/>
  <c r="AH152" i="1" s="1"/>
  <c r="L137" i="3"/>
  <c r="W47" i="1" l="1"/>
  <c r="E47" i="1" s="1"/>
  <c r="T84" i="1"/>
  <c r="M60" i="1"/>
  <c r="N61" i="1"/>
  <c r="F61" i="1"/>
  <c r="K84" i="1"/>
  <c r="P84" i="1" s="1"/>
  <c r="Q62" i="1"/>
  <c r="R62" i="1" s="1"/>
  <c r="AC82" i="1"/>
  <c r="AB82" i="1" s="1"/>
  <c r="AA82" i="1" s="1"/>
  <c r="Z83" i="1"/>
  <c r="AD83" i="1"/>
  <c r="A85" i="1"/>
  <c r="X85" i="1" s="1"/>
  <c r="Y84" i="1"/>
  <c r="AF84" i="1" s="1"/>
  <c r="AE84" i="1" s="1"/>
  <c r="L138" i="3"/>
  <c r="J138" i="3"/>
  <c r="K138" i="3" s="1"/>
  <c r="AH153" i="1" s="1"/>
  <c r="G140" i="3"/>
  <c r="H139" i="3"/>
  <c r="I139" i="3" s="1"/>
  <c r="U48" i="1" l="1"/>
  <c r="AC83" i="1"/>
  <c r="AB83" i="1" s="1"/>
  <c r="AA83" i="1" s="1"/>
  <c r="T85" i="1"/>
  <c r="M61" i="1"/>
  <c r="N62" i="1"/>
  <c r="F62" i="1"/>
  <c r="K85" i="1"/>
  <c r="P85" i="1" s="1"/>
  <c r="O63" i="1"/>
  <c r="A86" i="1"/>
  <c r="X86" i="1" s="1"/>
  <c r="Y85" i="1"/>
  <c r="AF85" i="1" s="1"/>
  <c r="AE85" i="1" s="1"/>
  <c r="Z84" i="1"/>
  <c r="AD84" i="1"/>
  <c r="AC84" i="1" s="1"/>
  <c r="AB84" i="1" s="1"/>
  <c r="AA84" i="1" s="1"/>
  <c r="J139" i="3"/>
  <c r="K139" i="3" s="1"/>
  <c r="AH154" i="1" s="1"/>
  <c r="L139" i="3"/>
  <c r="H140" i="3"/>
  <c r="I140" i="3" s="1"/>
  <c r="G141" i="3"/>
  <c r="I47" i="1" l="1"/>
  <c r="B47" i="1" s="1"/>
  <c r="V48" i="1"/>
  <c r="W48" i="1" s="1"/>
  <c r="E48" i="1" s="1"/>
  <c r="G48" i="1"/>
  <c r="C48" i="1"/>
  <c r="T86" i="1"/>
  <c r="M62" i="1"/>
  <c r="K86" i="1"/>
  <c r="P86" i="1"/>
  <c r="Q63" i="1"/>
  <c r="AD85" i="1"/>
  <c r="Z85" i="1"/>
  <c r="A87" i="1"/>
  <c r="X87" i="1" s="1"/>
  <c r="Y86" i="1"/>
  <c r="AF86" i="1" s="1"/>
  <c r="AE86" i="1" s="1"/>
  <c r="J140" i="3"/>
  <c r="K140" i="3" s="1"/>
  <c r="AH155" i="1" s="1"/>
  <c r="L140" i="3"/>
  <c r="G142" i="3"/>
  <c r="H141" i="3"/>
  <c r="I141" i="3" s="1"/>
  <c r="D48" i="1" l="1"/>
  <c r="U49" i="1"/>
  <c r="T87" i="1"/>
  <c r="K87" i="1"/>
  <c r="P87" i="1" s="1"/>
  <c r="R63" i="1"/>
  <c r="O64" i="1" s="1"/>
  <c r="AD86" i="1"/>
  <c r="Z86" i="1"/>
  <c r="A88" i="1"/>
  <c r="X88" i="1" s="1"/>
  <c r="Y87" i="1"/>
  <c r="AF87" i="1" s="1"/>
  <c r="AE87" i="1" s="1"/>
  <c r="AC85" i="1"/>
  <c r="AB85" i="1" s="1"/>
  <c r="AA85" i="1" s="1"/>
  <c r="J141" i="3"/>
  <c r="K141" i="3" s="1"/>
  <c r="AH156" i="1" s="1"/>
  <c r="L141" i="3"/>
  <c r="G143" i="3"/>
  <c r="H142" i="3"/>
  <c r="I142" i="3" s="1"/>
  <c r="I48" i="1" l="1"/>
  <c r="B48" i="1" s="1"/>
  <c r="C49" i="1"/>
  <c r="V49" i="1"/>
  <c r="G49" i="1"/>
  <c r="T88" i="1"/>
  <c r="F63" i="1"/>
  <c r="N63" i="1"/>
  <c r="K88" i="1"/>
  <c r="P88" i="1" s="1"/>
  <c r="Q64" i="1"/>
  <c r="AC86" i="1"/>
  <c r="AB86" i="1" s="1"/>
  <c r="AA86" i="1" s="1"/>
  <c r="AD87" i="1"/>
  <c r="Z87" i="1"/>
  <c r="A89" i="1"/>
  <c r="X89" i="1" s="1"/>
  <c r="Y88" i="1"/>
  <c r="AF88" i="1" s="1"/>
  <c r="AE88" i="1" s="1"/>
  <c r="L142" i="3"/>
  <c r="J142" i="3"/>
  <c r="K142" i="3" s="1"/>
  <c r="AH157" i="1" s="1"/>
  <c r="G144" i="3"/>
  <c r="H143" i="3"/>
  <c r="I143" i="3" s="1"/>
  <c r="D49" i="1" l="1"/>
  <c r="W49" i="1"/>
  <c r="E49" i="1" s="1"/>
  <c r="U50" i="1"/>
  <c r="T89" i="1"/>
  <c r="M63" i="1"/>
  <c r="K89" i="1"/>
  <c r="P89" i="1" s="1"/>
  <c r="R64" i="1"/>
  <c r="AC87" i="1"/>
  <c r="AB87" i="1" s="1"/>
  <c r="AA87" i="1" s="1"/>
  <c r="Y89" i="1"/>
  <c r="AF89" i="1" s="1"/>
  <c r="AE89" i="1" s="1"/>
  <c r="A90" i="1"/>
  <c r="X90" i="1" s="1"/>
  <c r="Z88" i="1"/>
  <c r="AD88" i="1"/>
  <c r="H144" i="3"/>
  <c r="I144" i="3" s="1"/>
  <c r="G145" i="3"/>
  <c r="J143" i="3"/>
  <c r="K143" i="3" s="1"/>
  <c r="AH158" i="1" s="1"/>
  <c r="L143" i="3"/>
  <c r="I49" i="1" l="1"/>
  <c r="B49" i="1" s="1"/>
  <c r="C50" i="1"/>
  <c r="G50" i="1"/>
  <c r="V50" i="1"/>
  <c r="D50" i="1" s="1"/>
  <c r="W50" i="1"/>
  <c r="E50" i="1" s="1"/>
  <c r="AC88" i="1"/>
  <c r="AB88" i="1" s="1"/>
  <c r="AA88" i="1" s="1"/>
  <c r="T90" i="1"/>
  <c r="O65" i="1"/>
  <c r="Q65" i="1" s="1"/>
  <c r="R65" i="1" s="1"/>
  <c r="O66" i="1" s="1"/>
  <c r="N64" i="1"/>
  <c r="F64" i="1"/>
  <c r="K90" i="1"/>
  <c r="P90" i="1" s="1"/>
  <c r="Y90" i="1"/>
  <c r="AF90" i="1" s="1"/>
  <c r="AE90" i="1" s="1"/>
  <c r="A91" i="1"/>
  <c r="X91" i="1" s="1"/>
  <c r="Z89" i="1"/>
  <c r="AD89" i="1"/>
  <c r="G146" i="3"/>
  <c r="H145" i="3"/>
  <c r="I145" i="3" s="1"/>
  <c r="J144" i="3"/>
  <c r="K144" i="3" s="1"/>
  <c r="AH159" i="1" s="1"/>
  <c r="L144" i="3"/>
  <c r="U51" i="1" l="1"/>
  <c r="I50" i="1" s="1"/>
  <c r="B50" i="1" s="1"/>
  <c r="V51" i="1"/>
  <c r="T91" i="1"/>
  <c r="M64" i="1"/>
  <c r="N65" i="1"/>
  <c r="F65" i="1"/>
  <c r="K91" i="1"/>
  <c r="P91" i="1" s="1"/>
  <c r="AC89" i="1"/>
  <c r="AB89" i="1" s="1"/>
  <c r="AA89" i="1" s="1"/>
  <c r="Q66" i="1"/>
  <c r="Y91" i="1"/>
  <c r="AF91" i="1" s="1"/>
  <c r="AE91" i="1" s="1"/>
  <c r="A92" i="1"/>
  <c r="X92" i="1" s="1"/>
  <c r="AD90" i="1"/>
  <c r="Z90" i="1"/>
  <c r="G147" i="3"/>
  <c r="H146" i="3"/>
  <c r="I146" i="3" s="1"/>
  <c r="J145" i="3"/>
  <c r="K145" i="3" s="1"/>
  <c r="AH160" i="1" s="1"/>
  <c r="L145" i="3"/>
  <c r="G51" i="1" l="1"/>
  <c r="C51" i="1"/>
  <c r="W51" i="1"/>
  <c r="E51" i="1" s="1"/>
  <c r="D51" i="1"/>
  <c r="T92" i="1"/>
  <c r="M65" i="1"/>
  <c r="K92" i="1"/>
  <c r="P92" i="1" s="1"/>
  <c r="R66" i="1"/>
  <c r="O67" i="1" s="1"/>
  <c r="AC90" i="1"/>
  <c r="AB90" i="1" s="1"/>
  <c r="AA90" i="1" s="1"/>
  <c r="Y92" i="1"/>
  <c r="AF92" i="1" s="1"/>
  <c r="AE92" i="1" s="1"/>
  <c r="A93" i="1"/>
  <c r="X93" i="1" s="1"/>
  <c r="Z91" i="1"/>
  <c r="AD91" i="1"/>
  <c r="G148" i="3"/>
  <c r="H147" i="3"/>
  <c r="I147" i="3" s="1"/>
  <c r="L146" i="3"/>
  <c r="J146" i="3"/>
  <c r="K146" i="3" s="1"/>
  <c r="AH161" i="1" s="1"/>
  <c r="T93" i="1" l="1"/>
  <c r="U52" i="1"/>
  <c r="I51" i="1" s="1"/>
  <c r="B51" i="1" s="1"/>
  <c r="F66" i="1"/>
  <c r="N66" i="1"/>
  <c r="K93" i="1"/>
  <c r="P93" i="1" s="1"/>
  <c r="Q67" i="1"/>
  <c r="AC91" i="1"/>
  <c r="AB91" i="1" s="1"/>
  <c r="AA91" i="1" s="1"/>
  <c r="A94" i="1"/>
  <c r="X94" i="1" s="1"/>
  <c r="Y93" i="1"/>
  <c r="AF93" i="1" s="1"/>
  <c r="AE93" i="1" s="1"/>
  <c r="AD92" i="1"/>
  <c r="Z92" i="1"/>
  <c r="H148" i="3"/>
  <c r="I148" i="3" s="1"/>
  <c r="G149" i="3"/>
  <c r="J147" i="3"/>
  <c r="K147" i="3" s="1"/>
  <c r="AH162" i="1" s="1"/>
  <c r="L147" i="3"/>
  <c r="C52" i="1" l="1"/>
  <c r="G52" i="1"/>
  <c r="V52" i="1"/>
  <c r="D52" i="1" s="1"/>
  <c r="T94" i="1"/>
  <c r="M66" i="1"/>
  <c r="K94" i="1"/>
  <c r="P94" i="1" s="1"/>
  <c r="R67" i="1"/>
  <c r="AD93" i="1"/>
  <c r="Z93" i="1"/>
  <c r="A95" i="1"/>
  <c r="X95" i="1" s="1"/>
  <c r="Y94" i="1"/>
  <c r="AF94" i="1" s="1"/>
  <c r="AE94" i="1" s="1"/>
  <c r="AC92" i="1"/>
  <c r="AB92" i="1" s="1"/>
  <c r="AA92" i="1" s="1"/>
  <c r="G150" i="3"/>
  <c r="H149" i="3"/>
  <c r="I149" i="3" s="1"/>
  <c r="J148" i="3"/>
  <c r="K148" i="3" s="1"/>
  <c r="AH163" i="1" s="1"/>
  <c r="L148" i="3"/>
  <c r="W52" i="1" l="1"/>
  <c r="E52" i="1" s="1"/>
  <c r="T95" i="1"/>
  <c r="O68" i="1"/>
  <c r="Q68" i="1" s="1"/>
  <c r="F67" i="1"/>
  <c r="N67" i="1"/>
  <c r="K95" i="1"/>
  <c r="P95" i="1" s="1"/>
  <c r="A96" i="1"/>
  <c r="X96" i="1" s="1"/>
  <c r="Y95" i="1"/>
  <c r="AF95" i="1" s="1"/>
  <c r="AE95" i="1" s="1"/>
  <c r="AD94" i="1"/>
  <c r="Z94" i="1"/>
  <c r="AC93" i="1"/>
  <c r="AB93" i="1" s="1"/>
  <c r="AA93" i="1" s="1"/>
  <c r="J149" i="3"/>
  <c r="K149" i="3" s="1"/>
  <c r="AH164" i="1" s="1"/>
  <c r="L149" i="3"/>
  <c r="G151" i="3"/>
  <c r="H150" i="3"/>
  <c r="I150" i="3" s="1"/>
  <c r="U53" i="1" l="1"/>
  <c r="I52" i="1" s="1"/>
  <c r="B52" i="1" s="1"/>
  <c r="T96" i="1"/>
  <c r="M67" i="1"/>
  <c r="K96" i="1"/>
  <c r="P96" i="1" s="1"/>
  <c r="R68" i="1"/>
  <c r="O69" i="1" s="1"/>
  <c r="AC94" i="1"/>
  <c r="AB94" i="1" s="1"/>
  <c r="AA94" i="1" s="1"/>
  <c r="AD95" i="1"/>
  <c r="Z95" i="1"/>
  <c r="Y96" i="1"/>
  <c r="AF96" i="1" s="1"/>
  <c r="AE96" i="1" s="1"/>
  <c r="A97" i="1"/>
  <c r="X97" i="1" s="1"/>
  <c r="L150" i="3"/>
  <c r="J150" i="3"/>
  <c r="K150" i="3" s="1"/>
  <c r="AH165" i="1" s="1"/>
  <c r="G152" i="3"/>
  <c r="H151" i="3"/>
  <c r="I151" i="3" s="1"/>
  <c r="C53" i="1" l="1"/>
  <c r="G53" i="1"/>
  <c r="V53" i="1"/>
  <c r="T97" i="1"/>
  <c r="N68" i="1"/>
  <c r="M68" i="1" s="1"/>
  <c r="F68" i="1"/>
  <c r="K97" i="1"/>
  <c r="P97" i="1" s="1"/>
  <c r="Q69" i="1"/>
  <c r="R69" i="1" s="1"/>
  <c r="O70" i="1" s="1"/>
  <c r="A98" i="1"/>
  <c r="X98" i="1" s="1"/>
  <c r="Y97" i="1"/>
  <c r="AF97" i="1" s="1"/>
  <c r="AE97" i="1" s="1"/>
  <c r="AD96" i="1"/>
  <c r="Z96" i="1"/>
  <c r="AC95" i="1"/>
  <c r="AB95" i="1" s="1"/>
  <c r="AA95" i="1" s="1"/>
  <c r="L151" i="3"/>
  <c r="J151" i="3"/>
  <c r="K151" i="3" s="1"/>
  <c r="AH166" i="1" s="1"/>
  <c r="H152" i="3"/>
  <c r="I152" i="3" s="1"/>
  <c r="G153" i="3"/>
  <c r="W53" i="1" l="1"/>
  <c r="E53" i="1" s="1"/>
  <c r="D53" i="1"/>
  <c r="T98" i="1"/>
  <c r="N69" i="1"/>
  <c r="F69" i="1"/>
  <c r="K98" i="1"/>
  <c r="P98" i="1" s="1"/>
  <c r="Q70" i="1"/>
  <c r="AC96" i="1"/>
  <c r="AB96" i="1" s="1"/>
  <c r="AA96" i="1" s="1"/>
  <c r="AD97" i="1"/>
  <c r="Z97" i="1"/>
  <c r="Y98" i="1"/>
  <c r="AF98" i="1" s="1"/>
  <c r="AE98" i="1" s="1"/>
  <c r="A99" i="1"/>
  <c r="X99" i="1" s="1"/>
  <c r="J152" i="3"/>
  <c r="K152" i="3" s="1"/>
  <c r="AH167" i="1" s="1"/>
  <c r="L152" i="3"/>
  <c r="G154" i="3"/>
  <c r="H153" i="3"/>
  <c r="I153" i="3" s="1"/>
  <c r="U54" i="1" l="1"/>
  <c r="I53" i="1" s="1"/>
  <c r="B53" i="1" s="1"/>
  <c r="T99" i="1"/>
  <c r="M69" i="1"/>
  <c r="K99" i="1"/>
  <c r="P99" i="1" s="1"/>
  <c r="R70" i="1"/>
  <c r="Y99" i="1"/>
  <c r="AF99" i="1" s="1"/>
  <c r="AE99" i="1" s="1"/>
  <c r="A100" i="1"/>
  <c r="X100" i="1" s="1"/>
  <c r="Z98" i="1"/>
  <c r="AD98" i="1"/>
  <c r="AC97" i="1"/>
  <c r="AB97" i="1" s="1"/>
  <c r="AA97" i="1" s="1"/>
  <c r="J153" i="3"/>
  <c r="K153" i="3" s="1"/>
  <c r="AH168" i="1" s="1"/>
  <c r="L153" i="3"/>
  <c r="G155" i="3"/>
  <c r="H154" i="3"/>
  <c r="I154" i="3" s="1"/>
  <c r="C54" i="1" l="1"/>
  <c r="G54" i="1"/>
  <c r="V54" i="1"/>
  <c r="D54" i="1" s="1"/>
  <c r="T100" i="1"/>
  <c r="O71" i="1"/>
  <c r="Q71" i="1" s="1"/>
  <c r="F70" i="1"/>
  <c r="N70" i="1"/>
  <c r="K100" i="1"/>
  <c r="P100" i="1" s="1"/>
  <c r="Y100" i="1"/>
  <c r="AF100" i="1" s="1"/>
  <c r="AE100" i="1" s="1"/>
  <c r="A101" i="1"/>
  <c r="X101" i="1" s="1"/>
  <c r="AC98" i="1"/>
  <c r="AB98" i="1" s="1"/>
  <c r="AA98" i="1" s="1"/>
  <c r="Z99" i="1"/>
  <c r="AD99" i="1"/>
  <c r="L154" i="3"/>
  <c r="J154" i="3"/>
  <c r="K154" i="3" s="1"/>
  <c r="AH169" i="1" s="1"/>
  <c r="G156" i="3"/>
  <c r="H155" i="3"/>
  <c r="I155" i="3" s="1"/>
  <c r="W54" i="1" l="1"/>
  <c r="E54" i="1" s="1"/>
  <c r="AC99" i="1"/>
  <c r="AB99" i="1" s="1"/>
  <c r="AA99" i="1" s="1"/>
  <c r="T101" i="1"/>
  <c r="M70" i="1"/>
  <c r="K101" i="1"/>
  <c r="P101" i="1" s="1"/>
  <c r="R71" i="1"/>
  <c r="O72" i="1" s="1"/>
  <c r="A102" i="1"/>
  <c r="X102" i="1" s="1"/>
  <c r="Y101" i="1"/>
  <c r="AF101" i="1" s="1"/>
  <c r="AE101" i="1" s="1"/>
  <c r="AD100" i="1"/>
  <c r="Z100" i="1"/>
  <c r="J155" i="3"/>
  <c r="K155" i="3" s="1"/>
  <c r="AH170" i="1" s="1"/>
  <c r="L155" i="3"/>
  <c r="H156" i="3"/>
  <c r="I156" i="3" s="1"/>
  <c r="G157" i="3"/>
  <c r="U55" i="1" l="1"/>
  <c r="I54" i="1" s="1"/>
  <c r="B54" i="1" s="1"/>
  <c r="T102" i="1"/>
  <c r="N71" i="1"/>
  <c r="F71" i="1"/>
  <c r="K102" i="1"/>
  <c r="P102" i="1" s="1"/>
  <c r="Q72" i="1"/>
  <c r="Z101" i="1"/>
  <c r="AD101" i="1"/>
  <c r="A103" i="1"/>
  <c r="X103" i="1" s="1"/>
  <c r="Y102" i="1"/>
  <c r="AF102" i="1" s="1"/>
  <c r="AE102" i="1" s="1"/>
  <c r="AC100" i="1"/>
  <c r="AB100" i="1" s="1"/>
  <c r="AA100" i="1" s="1"/>
  <c r="G158" i="3"/>
  <c r="H157" i="3"/>
  <c r="I157" i="3" s="1"/>
  <c r="J156" i="3"/>
  <c r="K156" i="3" s="1"/>
  <c r="AH171" i="1" s="1"/>
  <c r="L156" i="3"/>
  <c r="V55" i="1" l="1"/>
  <c r="D55" i="1" s="1"/>
  <c r="C55" i="1"/>
  <c r="G55" i="1"/>
  <c r="T103" i="1"/>
  <c r="M71" i="1"/>
  <c r="K103" i="1"/>
  <c r="P103" i="1"/>
  <c r="R72" i="1"/>
  <c r="O73" i="1" s="1"/>
  <c r="Y103" i="1"/>
  <c r="AF103" i="1" s="1"/>
  <c r="AE103" i="1" s="1"/>
  <c r="A104" i="1"/>
  <c r="X104" i="1" s="1"/>
  <c r="AD102" i="1"/>
  <c r="Z102" i="1"/>
  <c r="AC101" i="1"/>
  <c r="AB101" i="1" s="1"/>
  <c r="AA101" i="1" s="1"/>
  <c r="J157" i="3"/>
  <c r="K157" i="3" s="1"/>
  <c r="AH172" i="1" s="1"/>
  <c r="L157" i="3"/>
  <c r="G159" i="3"/>
  <c r="H158" i="3"/>
  <c r="I158" i="3" s="1"/>
  <c r="W55" i="1" l="1"/>
  <c r="E55" i="1" s="1"/>
  <c r="T104" i="1"/>
  <c r="F72" i="1"/>
  <c r="N72" i="1"/>
  <c r="K104" i="1"/>
  <c r="P104" i="1" s="1"/>
  <c r="Q73" i="1"/>
  <c r="R73" i="1" s="1"/>
  <c r="AC102" i="1"/>
  <c r="AB102" i="1" s="1"/>
  <c r="AA102" i="1" s="1"/>
  <c r="Z103" i="1"/>
  <c r="AD103" i="1"/>
  <c r="Y104" i="1"/>
  <c r="AF104" i="1" s="1"/>
  <c r="AE104" i="1" s="1"/>
  <c r="A105" i="1"/>
  <c r="X105" i="1" s="1"/>
  <c r="L158" i="3"/>
  <c r="J158" i="3"/>
  <c r="K158" i="3" s="1"/>
  <c r="AH173" i="1" s="1"/>
  <c r="G160" i="3"/>
  <c r="H159" i="3"/>
  <c r="I159" i="3" s="1"/>
  <c r="U56" i="1" l="1"/>
  <c r="I55" i="1" s="1"/>
  <c r="B55" i="1" s="1"/>
  <c r="G56" i="1"/>
  <c r="AC103" i="1"/>
  <c r="AB103" i="1" s="1"/>
  <c r="AA103" i="1" s="1"/>
  <c r="T105" i="1"/>
  <c r="F73" i="1"/>
  <c r="M72" i="1"/>
  <c r="N73" i="1"/>
  <c r="K105" i="1"/>
  <c r="P105" i="1" s="1"/>
  <c r="O74" i="1"/>
  <c r="Y105" i="1"/>
  <c r="AF105" i="1" s="1"/>
  <c r="AE105" i="1" s="1"/>
  <c r="A106" i="1"/>
  <c r="X106" i="1" s="1"/>
  <c r="AD104" i="1"/>
  <c r="Z104" i="1"/>
  <c r="L159" i="3"/>
  <c r="J159" i="3"/>
  <c r="K159" i="3" s="1"/>
  <c r="AH174" i="1" s="1"/>
  <c r="H160" i="3"/>
  <c r="I160" i="3" s="1"/>
  <c r="G161" i="3"/>
  <c r="C56" i="1" l="1"/>
  <c r="V56" i="1"/>
  <c r="D56" i="1" s="1"/>
  <c r="T106" i="1"/>
  <c r="M73" i="1"/>
  <c r="K106" i="1"/>
  <c r="P106" i="1" s="1"/>
  <c r="Q74" i="1"/>
  <c r="AC104" i="1"/>
  <c r="AB104" i="1" s="1"/>
  <c r="AA104" i="1" s="1"/>
  <c r="AD105" i="1"/>
  <c r="Z105" i="1"/>
  <c r="A107" i="1"/>
  <c r="X107" i="1" s="1"/>
  <c r="Y106" i="1"/>
  <c r="AF106" i="1" s="1"/>
  <c r="AE106" i="1" s="1"/>
  <c r="J160" i="3"/>
  <c r="K160" i="3" s="1"/>
  <c r="AH175" i="1" s="1"/>
  <c r="L160" i="3"/>
  <c r="G162" i="3"/>
  <c r="H161" i="3"/>
  <c r="I161" i="3" s="1"/>
  <c r="W56" i="1" l="1"/>
  <c r="T107" i="1"/>
  <c r="K107" i="1"/>
  <c r="P107" i="1" s="1"/>
  <c r="R74" i="1"/>
  <c r="Y107" i="1"/>
  <c r="AF107" i="1" s="1"/>
  <c r="AE107" i="1" s="1"/>
  <c r="A108" i="1"/>
  <c r="X108" i="1" s="1"/>
  <c r="Z106" i="1"/>
  <c r="AD106" i="1"/>
  <c r="AC105" i="1"/>
  <c r="AB105" i="1" s="1"/>
  <c r="AA105" i="1" s="1"/>
  <c r="J161" i="3"/>
  <c r="K161" i="3" s="1"/>
  <c r="AH176" i="1" s="1"/>
  <c r="L161" i="3"/>
  <c r="G163" i="3"/>
  <c r="H162" i="3"/>
  <c r="I162" i="3" s="1"/>
  <c r="E56" i="1" l="1"/>
  <c r="U57" i="1"/>
  <c r="T108" i="1"/>
  <c r="O75" i="1"/>
  <c r="F74" i="1"/>
  <c r="N74" i="1"/>
  <c r="K108" i="1"/>
  <c r="P108" i="1" s="1"/>
  <c r="AC106" i="1"/>
  <c r="AB106" i="1" s="1"/>
  <c r="AA106" i="1" s="1"/>
  <c r="A109" i="1"/>
  <c r="X109" i="1" s="1"/>
  <c r="Y108" i="1"/>
  <c r="AF108" i="1" s="1"/>
  <c r="AE108" i="1" s="1"/>
  <c r="AD107" i="1"/>
  <c r="Z107" i="1"/>
  <c r="G164" i="3"/>
  <c r="H163" i="3"/>
  <c r="I163" i="3" s="1"/>
  <c r="L162" i="3"/>
  <c r="J162" i="3"/>
  <c r="K162" i="3" s="1"/>
  <c r="AH177" i="1" s="1"/>
  <c r="I56" i="1" l="1"/>
  <c r="B56" i="1" s="1"/>
  <c r="V57" i="1"/>
  <c r="G57" i="1"/>
  <c r="C57" i="1"/>
  <c r="T109" i="1"/>
  <c r="Q75" i="1"/>
  <c r="R75" i="1" s="1"/>
  <c r="O76" i="1" s="1"/>
  <c r="M74" i="1"/>
  <c r="K109" i="1"/>
  <c r="P109" i="1" s="1"/>
  <c r="AC107" i="1"/>
  <c r="AB107" i="1" s="1"/>
  <c r="AA107" i="1" s="1"/>
  <c r="Y109" i="1"/>
  <c r="AF109" i="1" s="1"/>
  <c r="AE109" i="1" s="1"/>
  <c r="A110" i="1"/>
  <c r="X110" i="1" s="1"/>
  <c r="Z108" i="1"/>
  <c r="AD108" i="1"/>
  <c r="L163" i="3"/>
  <c r="J163" i="3"/>
  <c r="K163" i="3" s="1"/>
  <c r="AH178" i="1" s="1"/>
  <c r="H164" i="3"/>
  <c r="I164" i="3" s="1"/>
  <c r="G165" i="3"/>
  <c r="D57" i="1" l="1"/>
  <c r="W57" i="1"/>
  <c r="T110" i="1"/>
  <c r="N75" i="1"/>
  <c r="F75" i="1"/>
  <c r="K110" i="1"/>
  <c r="P110" i="1" s="1"/>
  <c r="Q76" i="1"/>
  <c r="AC108" i="1"/>
  <c r="AB108" i="1" s="1"/>
  <c r="AA108" i="1" s="1"/>
  <c r="Y110" i="1"/>
  <c r="AF110" i="1" s="1"/>
  <c r="AE110" i="1" s="1"/>
  <c r="A111" i="1"/>
  <c r="X111" i="1" s="1"/>
  <c r="AD109" i="1"/>
  <c r="Z109" i="1"/>
  <c r="J164" i="3"/>
  <c r="K164" i="3" s="1"/>
  <c r="AH179" i="1" s="1"/>
  <c r="L164" i="3"/>
  <c r="G166" i="3"/>
  <c r="H165" i="3"/>
  <c r="I165" i="3" s="1"/>
  <c r="E57" i="1" l="1"/>
  <c r="U58" i="1"/>
  <c r="T111" i="1"/>
  <c r="M75" i="1"/>
  <c r="K111" i="1"/>
  <c r="P111" i="1" s="1"/>
  <c r="R76" i="1"/>
  <c r="AC109" i="1"/>
  <c r="AB109" i="1" s="1"/>
  <c r="AA109" i="1" s="1"/>
  <c r="Y111" i="1"/>
  <c r="AF111" i="1" s="1"/>
  <c r="AE111" i="1" s="1"/>
  <c r="A112" i="1"/>
  <c r="X112" i="1" s="1"/>
  <c r="AD110" i="1"/>
  <c r="Z110" i="1"/>
  <c r="J165" i="3"/>
  <c r="K165" i="3" s="1"/>
  <c r="AH180" i="1" s="1"/>
  <c r="L165" i="3"/>
  <c r="G167" i="3"/>
  <c r="H166" i="3"/>
  <c r="I166" i="3" s="1"/>
  <c r="I57" i="1" l="1"/>
  <c r="B57" i="1" s="1"/>
  <c r="G58" i="1"/>
  <c r="V58" i="1"/>
  <c r="W58" i="1" s="1"/>
  <c r="E58" i="1" s="1"/>
  <c r="C58" i="1"/>
  <c r="T112" i="1"/>
  <c r="O77" i="1"/>
  <c r="F76" i="1"/>
  <c r="N76" i="1"/>
  <c r="K112" i="1"/>
  <c r="P112" i="1"/>
  <c r="AC110" i="1"/>
  <c r="AB110" i="1" s="1"/>
  <c r="AA110" i="1" s="1"/>
  <c r="Y112" i="1"/>
  <c r="AF112" i="1" s="1"/>
  <c r="AE112" i="1" s="1"/>
  <c r="A113" i="1"/>
  <c r="X113" i="1" s="1"/>
  <c r="AD111" i="1"/>
  <c r="Z111" i="1"/>
  <c r="L166" i="3"/>
  <c r="J166" i="3"/>
  <c r="K166" i="3" s="1"/>
  <c r="AH181" i="1" s="1"/>
  <c r="G168" i="3"/>
  <c r="H167" i="3"/>
  <c r="I167" i="3" s="1"/>
  <c r="D58" i="1" l="1"/>
  <c r="U59" i="1"/>
  <c r="T113" i="1"/>
  <c r="Q77" i="1"/>
  <c r="R77" i="1" s="1"/>
  <c r="M76" i="1"/>
  <c r="K113" i="1"/>
  <c r="P113" i="1"/>
  <c r="A114" i="1"/>
  <c r="X114" i="1" s="1"/>
  <c r="Y113" i="1"/>
  <c r="AF113" i="1" s="1"/>
  <c r="AE113" i="1" s="1"/>
  <c r="AC111" i="1"/>
  <c r="AB111" i="1" s="1"/>
  <c r="AA111" i="1" s="1"/>
  <c r="AD112" i="1"/>
  <c r="Z112" i="1"/>
  <c r="J167" i="3"/>
  <c r="K167" i="3" s="1"/>
  <c r="AH182" i="1" s="1"/>
  <c r="L167" i="3"/>
  <c r="H168" i="3"/>
  <c r="I168" i="3" s="1"/>
  <c r="G169" i="3"/>
  <c r="I58" i="1" l="1"/>
  <c r="B58" i="1" s="1"/>
  <c r="V59" i="1"/>
  <c r="C59" i="1"/>
  <c r="G59" i="1"/>
  <c r="T114" i="1"/>
  <c r="F77" i="1"/>
  <c r="N77" i="1"/>
  <c r="O78" i="1"/>
  <c r="Q78" i="1" s="1"/>
  <c r="K114" i="1"/>
  <c r="P114" i="1" s="1"/>
  <c r="AD113" i="1"/>
  <c r="Z113" i="1"/>
  <c r="AC112" i="1"/>
  <c r="AB112" i="1" s="1"/>
  <c r="AA112" i="1" s="1"/>
  <c r="A115" i="1"/>
  <c r="X115" i="1" s="1"/>
  <c r="Y114" i="1"/>
  <c r="AF114" i="1" s="1"/>
  <c r="AE114" i="1" s="1"/>
  <c r="G170" i="3"/>
  <c r="H169" i="3"/>
  <c r="I169" i="3" s="1"/>
  <c r="J168" i="3"/>
  <c r="K168" i="3" s="1"/>
  <c r="AH183" i="1" s="1"/>
  <c r="L168" i="3"/>
  <c r="D59" i="1" l="1"/>
  <c r="W59" i="1"/>
  <c r="E59" i="1" s="1"/>
  <c r="T115" i="1"/>
  <c r="M77" i="1"/>
  <c r="K115" i="1"/>
  <c r="P115" i="1" s="1"/>
  <c r="R78" i="1"/>
  <c r="O79" i="1" s="1"/>
  <c r="Z114" i="1"/>
  <c r="AD114" i="1"/>
  <c r="A116" i="1"/>
  <c r="X116" i="1" s="1"/>
  <c r="Y115" i="1"/>
  <c r="AF115" i="1" s="1"/>
  <c r="AE115" i="1" s="1"/>
  <c r="AC113" i="1"/>
  <c r="AB113" i="1" s="1"/>
  <c r="AA113" i="1" s="1"/>
  <c r="L169" i="3"/>
  <c r="J169" i="3"/>
  <c r="K169" i="3" s="1"/>
  <c r="AH184" i="1" s="1"/>
  <c r="H170" i="3"/>
  <c r="I170" i="3" s="1"/>
  <c r="G171" i="3"/>
  <c r="U60" i="1" l="1"/>
  <c r="T116" i="1"/>
  <c r="N78" i="1"/>
  <c r="F78" i="1"/>
  <c r="K116" i="1"/>
  <c r="P116" i="1" s="1"/>
  <c r="Q79" i="1"/>
  <c r="AC114" i="1"/>
  <c r="AB114" i="1" s="1"/>
  <c r="AA114" i="1" s="1"/>
  <c r="Y116" i="1"/>
  <c r="AF116" i="1" s="1"/>
  <c r="AE116" i="1" s="1"/>
  <c r="A117" i="1"/>
  <c r="X117" i="1" s="1"/>
  <c r="AD115" i="1"/>
  <c r="Z115" i="1"/>
  <c r="L170" i="3"/>
  <c r="J170" i="3"/>
  <c r="K170" i="3" s="1"/>
  <c r="AH185" i="1" s="1"/>
  <c r="H171" i="3"/>
  <c r="I171" i="3" s="1"/>
  <c r="G172" i="3"/>
  <c r="I59" i="1" l="1"/>
  <c r="B59" i="1" s="1"/>
  <c r="V60" i="1"/>
  <c r="D60" i="1" s="1"/>
  <c r="W60" i="1"/>
  <c r="E60" i="1" s="1"/>
  <c r="G60" i="1"/>
  <c r="C60" i="1"/>
  <c r="T117" i="1"/>
  <c r="M78" i="1"/>
  <c r="K117" i="1"/>
  <c r="P117" i="1"/>
  <c r="R79" i="1"/>
  <c r="AC115" i="1"/>
  <c r="AB115" i="1" s="1"/>
  <c r="AA115" i="1" s="1"/>
  <c r="Y117" i="1"/>
  <c r="AF117" i="1" s="1"/>
  <c r="AE117" i="1" s="1"/>
  <c r="A118" i="1"/>
  <c r="X118" i="1" s="1"/>
  <c r="AD116" i="1"/>
  <c r="Z116" i="1"/>
  <c r="G173" i="3"/>
  <c r="H172" i="3"/>
  <c r="I172" i="3" s="1"/>
  <c r="J171" i="3"/>
  <c r="K171" i="3" s="1"/>
  <c r="AH186" i="1" s="1"/>
  <c r="L171" i="3"/>
  <c r="U61" i="1" l="1"/>
  <c r="T118" i="1"/>
  <c r="O80" i="1"/>
  <c r="Q80" i="1" s="1"/>
  <c r="N79" i="1"/>
  <c r="F79" i="1"/>
  <c r="K118" i="1"/>
  <c r="P118" i="1" s="1"/>
  <c r="Y118" i="1"/>
  <c r="AF118" i="1" s="1"/>
  <c r="AE118" i="1" s="1"/>
  <c r="A119" i="1"/>
  <c r="X119" i="1" s="1"/>
  <c r="AD117" i="1"/>
  <c r="Z117" i="1"/>
  <c r="AC116" i="1"/>
  <c r="AB116" i="1" s="1"/>
  <c r="AA116" i="1" s="1"/>
  <c r="J172" i="3"/>
  <c r="K172" i="3" s="1"/>
  <c r="AH187" i="1" s="1"/>
  <c r="L172" i="3"/>
  <c r="G174" i="3"/>
  <c r="H173" i="3"/>
  <c r="I173" i="3" s="1"/>
  <c r="I60" i="1" l="1"/>
  <c r="B60" i="1" s="1"/>
  <c r="G61" i="1"/>
  <c r="V61" i="1"/>
  <c r="D61" i="1" s="1"/>
  <c r="C61" i="1"/>
  <c r="T119" i="1"/>
  <c r="M79" i="1"/>
  <c r="K119" i="1"/>
  <c r="P119" i="1" s="1"/>
  <c r="R80" i="1"/>
  <c r="O81" i="1" s="1"/>
  <c r="AC117" i="1"/>
  <c r="AB117" i="1" s="1"/>
  <c r="AA117" i="1" s="1"/>
  <c r="AD118" i="1"/>
  <c r="Z118" i="1"/>
  <c r="Y119" i="1"/>
  <c r="AF119" i="1" s="1"/>
  <c r="AE119" i="1" s="1"/>
  <c r="A120" i="1"/>
  <c r="X120" i="1" s="1"/>
  <c r="L173" i="3"/>
  <c r="J173" i="3"/>
  <c r="K173" i="3" s="1"/>
  <c r="AH188" i="1" s="1"/>
  <c r="H174" i="3"/>
  <c r="I174" i="3" s="1"/>
  <c r="G175" i="3"/>
  <c r="W61" i="1" l="1"/>
  <c r="E61" i="1" s="1"/>
  <c r="T120" i="1"/>
  <c r="N80" i="1"/>
  <c r="F80" i="1"/>
  <c r="K120" i="1"/>
  <c r="P120" i="1" s="1"/>
  <c r="Q81" i="1"/>
  <c r="R81" i="1" s="1"/>
  <c r="AD119" i="1"/>
  <c r="Z119" i="1"/>
  <c r="Y120" i="1"/>
  <c r="AF120" i="1" s="1"/>
  <c r="AE120" i="1" s="1"/>
  <c r="A121" i="1"/>
  <c r="X121" i="1" s="1"/>
  <c r="AC118" i="1"/>
  <c r="AB118" i="1" s="1"/>
  <c r="AA118" i="1" s="1"/>
  <c r="H175" i="3"/>
  <c r="I175" i="3" s="1"/>
  <c r="G176" i="3"/>
  <c r="L174" i="3"/>
  <c r="J174" i="3"/>
  <c r="K174" i="3" s="1"/>
  <c r="AH189" i="1" s="1"/>
  <c r="U62" i="1" l="1"/>
  <c r="T121" i="1"/>
  <c r="M80" i="1"/>
  <c r="F81" i="1"/>
  <c r="N81" i="1"/>
  <c r="K121" i="1"/>
  <c r="P121" i="1" s="1"/>
  <c r="O82" i="1"/>
  <c r="Z120" i="1"/>
  <c r="AD120" i="1"/>
  <c r="A122" i="1"/>
  <c r="X122" i="1" s="1"/>
  <c r="Y121" i="1"/>
  <c r="AF121" i="1" s="1"/>
  <c r="AE121" i="1" s="1"/>
  <c r="AC119" i="1"/>
  <c r="AB119" i="1" s="1"/>
  <c r="AA119" i="1" s="1"/>
  <c r="G177" i="3"/>
  <c r="H176" i="3"/>
  <c r="I176" i="3" s="1"/>
  <c r="J175" i="3"/>
  <c r="K175" i="3" s="1"/>
  <c r="AH190" i="1" s="1"/>
  <c r="L175" i="3"/>
  <c r="I61" i="1" l="1"/>
  <c r="B61" i="1" s="1"/>
  <c r="G62" i="1"/>
  <c r="V62" i="1"/>
  <c r="D62" i="1" s="1"/>
  <c r="W62" i="1"/>
  <c r="E62" i="1" s="1"/>
  <c r="C62" i="1"/>
  <c r="T122" i="1"/>
  <c r="M81" i="1"/>
  <c r="AC120" i="1"/>
  <c r="AB120" i="1" s="1"/>
  <c r="AA120" i="1" s="1"/>
  <c r="K122" i="1"/>
  <c r="P122" i="1" s="1"/>
  <c r="Q82" i="1"/>
  <c r="AD121" i="1"/>
  <c r="Z121" i="1"/>
  <c r="A123" i="1"/>
  <c r="X123" i="1" s="1"/>
  <c r="Y122" i="1"/>
  <c r="AF122" i="1" s="1"/>
  <c r="AE122" i="1" s="1"/>
  <c r="J176" i="3"/>
  <c r="K176" i="3" s="1"/>
  <c r="AH191" i="1" s="1"/>
  <c r="L176" i="3"/>
  <c r="G178" i="3"/>
  <c r="H177" i="3"/>
  <c r="I177" i="3" s="1"/>
  <c r="U63" i="1" l="1"/>
  <c r="T123" i="1"/>
  <c r="K123" i="1"/>
  <c r="P123" i="1"/>
  <c r="R82" i="1"/>
  <c r="O83" i="1" s="1"/>
  <c r="AD122" i="1"/>
  <c r="Z122" i="1"/>
  <c r="Y123" i="1"/>
  <c r="AF123" i="1" s="1"/>
  <c r="AE123" i="1" s="1"/>
  <c r="A124" i="1"/>
  <c r="X124" i="1" s="1"/>
  <c r="AC121" i="1"/>
  <c r="AB121" i="1" s="1"/>
  <c r="AA121" i="1" s="1"/>
  <c r="L177" i="3"/>
  <c r="J177" i="3"/>
  <c r="K177" i="3" s="1"/>
  <c r="AH192" i="1" s="1"/>
  <c r="H178" i="3"/>
  <c r="I178" i="3" s="1"/>
  <c r="G179" i="3"/>
  <c r="V63" i="1" l="1"/>
  <c r="D63" i="1" s="1"/>
  <c r="C63" i="1"/>
  <c r="I62" i="1"/>
  <c r="B62" i="1" s="1"/>
  <c r="G63" i="1"/>
  <c r="W63" i="1"/>
  <c r="E63" i="1" s="1"/>
  <c r="U64" i="1"/>
  <c r="T124" i="1"/>
  <c r="F82" i="1"/>
  <c r="N82" i="1"/>
  <c r="K124" i="1"/>
  <c r="P124" i="1"/>
  <c r="Q83" i="1"/>
  <c r="Y124" i="1"/>
  <c r="AF124" i="1" s="1"/>
  <c r="AE124" i="1" s="1"/>
  <c r="A125" i="1"/>
  <c r="X125" i="1" s="1"/>
  <c r="Z123" i="1"/>
  <c r="AD123" i="1"/>
  <c r="AC122" i="1"/>
  <c r="AB122" i="1" s="1"/>
  <c r="AA122" i="1" s="1"/>
  <c r="H179" i="3"/>
  <c r="I179" i="3" s="1"/>
  <c r="G180" i="3"/>
  <c r="L178" i="3"/>
  <c r="J178" i="3"/>
  <c r="K178" i="3" s="1"/>
  <c r="AH193" i="1" s="1"/>
  <c r="G64" i="1" l="1"/>
  <c r="I63" i="1"/>
  <c r="B63" i="1" s="1"/>
  <c r="C64" i="1"/>
  <c r="V64" i="1"/>
  <c r="T125" i="1"/>
  <c r="M82" i="1"/>
  <c r="K125" i="1"/>
  <c r="P125" i="1"/>
  <c r="R83" i="1"/>
  <c r="AC123" i="1"/>
  <c r="AB123" i="1" s="1"/>
  <c r="AA123" i="1" s="1"/>
  <c r="A126" i="1"/>
  <c r="X126" i="1" s="1"/>
  <c r="Y125" i="1"/>
  <c r="AF125" i="1" s="1"/>
  <c r="AE125" i="1" s="1"/>
  <c r="AD124" i="1"/>
  <c r="Z124" i="1"/>
  <c r="G181" i="3"/>
  <c r="H180" i="3"/>
  <c r="I180" i="3" s="1"/>
  <c r="J179" i="3"/>
  <c r="K179" i="3" s="1"/>
  <c r="AH194" i="1" s="1"/>
  <c r="L179" i="3"/>
  <c r="D64" i="1" l="1"/>
  <c r="W64" i="1"/>
  <c r="E64" i="1" s="1"/>
  <c r="U65" i="1"/>
  <c r="T126" i="1"/>
  <c r="O84" i="1"/>
  <c r="Q84" i="1" s="1"/>
  <c r="F83" i="1"/>
  <c r="N83" i="1"/>
  <c r="K126" i="1"/>
  <c r="P126" i="1"/>
  <c r="AC124" i="1"/>
  <c r="AB124" i="1" s="1"/>
  <c r="AA124" i="1" s="1"/>
  <c r="Z125" i="1"/>
  <c r="AD125" i="1"/>
  <c r="A127" i="1"/>
  <c r="X127" i="1" s="1"/>
  <c r="Y126" i="1"/>
  <c r="AF126" i="1" s="1"/>
  <c r="AE126" i="1" s="1"/>
  <c r="J180" i="3"/>
  <c r="K180" i="3" s="1"/>
  <c r="AH195" i="1" s="1"/>
  <c r="L180" i="3"/>
  <c r="G182" i="3"/>
  <c r="H181" i="3"/>
  <c r="I181" i="3" s="1"/>
  <c r="I64" i="1" l="1"/>
  <c r="B64" i="1" s="1"/>
  <c r="V65" i="1"/>
  <c r="C65" i="1"/>
  <c r="W65" i="1"/>
  <c r="E65" i="1" s="1"/>
  <c r="G65" i="1"/>
  <c r="AC125" i="1"/>
  <c r="AB125" i="1" s="1"/>
  <c r="AA125" i="1" s="1"/>
  <c r="T127" i="1"/>
  <c r="M83" i="1"/>
  <c r="K127" i="1"/>
  <c r="P127" i="1"/>
  <c r="R84" i="1"/>
  <c r="O85" i="1" s="1"/>
  <c r="Y127" i="1"/>
  <c r="AF127" i="1" s="1"/>
  <c r="AE127" i="1" s="1"/>
  <c r="A128" i="1"/>
  <c r="X128" i="1" s="1"/>
  <c r="Z126" i="1"/>
  <c r="AD126" i="1"/>
  <c r="H182" i="3"/>
  <c r="I182" i="3" s="1"/>
  <c r="G183" i="3"/>
  <c r="L181" i="3"/>
  <c r="J181" i="3"/>
  <c r="K181" i="3" s="1"/>
  <c r="AH196" i="1" s="1"/>
  <c r="D65" i="1" l="1"/>
  <c r="U66" i="1"/>
  <c r="T128" i="1"/>
  <c r="N84" i="1"/>
  <c r="F84" i="1"/>
  <c r="K128" i="1"/>
  <c r="P128" i="1" s="1"/>
  <c r="Q85" i="1"/>
  <c r="R85" i="1" s="1"/>
  <c r="O86" i="1" s="1"/>
  <c r="AC126" i="1"/>
  <c r="AB126" i="1" s="1"/>
  <c r="AA126" i="1" s="1"/>
  <c r="Y128" i="1"/>
  <c r="AF128" i="1" s="1"/>
  <c r="AE128" i="1" s="1"/>
  <c r="A129" i="1"/>
  <c r="X129" i="1" s="1"/>
  <c r="Z127" i="1"/>
  <c r="AD127" i="1"/>
  <c r="H183" i="3"/>
  <c r="I183" i="3" s="1"/>
  <c r="G184" i="3"/>
  <c r="L182" i="3"/>
  <c r="J182" i="3"/>
  <c r="K182" i="3" s="1"/>
  <c r="AH197" i="1" s="1"/>
  <c r="C66" i="1" l="1"/>
  <c r="I65" i="1"/>
  <c r="B65" i="1" s="1"/>
  <c r="G66" i="1"/>
  <c r="V66" i="1"/>
  <c r="T129" i="1"/>
  <c r="AC127" i="1"/>
  <c r="AB127" i="1" s="1"/>
  <c r="AA127" i="1" s="1"/>
  <c r="F85" i="1"/>
  <c r="N85" i="1"/>
  <c r="M85" i="1" s="1"/>
  <c r="M84" i="1"/>
  <c r="K129" i="1"/>
  <c r="P129" i="1" s="1"/>
  <c r="Q86" i="1"/>
  <c r="AD128" i="1"/>
  <c r="Z128" i="1"/>
  <c r="A130" i="1"/>
  <c r="X130" i="1" s="1"/>
  <c r="Y129" i="1"/>
  <c r="AF129" i="1" s="1"/>
  <c r="AE129" i="1" s="1"/>
  <c r="G185" i="3"/>
  <c r="H184" i="3"/>
  <c r="I184" i="3" s="1"/>
  <c r="J183" i="3"/>
  <c r="K183" i="3" s="1"/>
  <c r="AH198" i="1" s="1"/>
  <c r="L183" i="3"/>
  <c r="D66" i="1" l="1"/>
  <c r="W66" i="1"/>
  <c r="E66" i="1" s="1"/>
  <c r="U67" i="1"/>
  <c r="T130" i="1"/>
  <c r="K130" i="1"/>
  <c r="P130" i="1" s="1"/>
  <c r="R86" i="1"/>
  <c r="AD129" i="1"/>
  <c r="Z129" i="1"/>
  <c r="Y130" i="1"/>
  <c r="AF130" i="1" s="1"/>
  <c r="AE130" i="1" s="1"/>
  <c r="A131" i="1"/>
  <c r="X131" i="1" s="1"/>
  <c r="AC128" i="1"/>
  <c r="AB128" i="1" s="1"/>
  <c r="AA128" i="1" s="1"/>
  <c r="J184" i="3"/>
  <c r="K184" i="3" s="1"/>
  <c r="AH199" i="1" s="1"/>
  <c r="L184" i="3"/>
  <c r="G186" i="3"/>
  <c r="H185" i="3"/>
  <c r="I185" i="3" s="1"/>
  <c r="I66" i="1" l="1"/>
  <c r="B66" i="1" s="1"/>
  <c r="G67" i="1"/>
  <c r="V67" i="1"/>
  <c r="D67" i="1" s="1"/>
  <c r="C67" i="1"/>
  <c r="T131" i="1"/>
  <c r="O87" i="1"/>
  <c r="Q87" i="1" s="1"/>
  <c r="N86" i="1"/>
  <c r="F86" i="1"/>
  <c r="K131" i="1"/>
  <c r="P131" i="1" s="1"/>
  <c r="Z130" i="1"/>
  <c r="AD130" i="1"/>
  <c r="Y131" i="1"/>
  <c r="AF131" i="1" s="1"/>
  <c r="AE131" i="1" s="1"/>
  <c r="A132" i="1"/>
  <c r="X132" i="1" s="1"/>
  <c r="AC129" i="1"/>
  <c r="AB129" i="1" s="1"/>
  <c r="AA129" i="1" s="1"/>
  <c r="H186" i="3"/>
  <c r="I186" i="3" s="1"/>
  <c r="G187" i="3"/>
  <c r="L185" i="3"/>
  <c r="J185" i="3"/>
  <c r="K185" i="3" s="1"/>
  <c r="AH200" i="1" s="1"/>
  <c r="W67" i="1" l="1"/>
  <c r="E67" i="1" s="1"/>
  <c r="T132" i="1"/>
  <c r="M86" i="1"/>
  <c r="K132" i="1"/>
  <c r="P132" i="1" s="1"/>
  <c r="AC130" i="1"/>
  <c r="AB130" i="1" s="1"/>
  <c r="AA130" i="1" s="1"/>
  <c r="R87" i="1"/>
  <c r="O88" i="1" s="1"/>
  <c r="Y132" i="1"/>
  <c r="AF132" i="1" s="1"/>
  <c r="AE132" i="1" s="1"/>
  <c r="A133" i="1"/>
  <c r="X133" i="1" s="1"/>
  <c r="Z131" i="1"/>
  <c r="AD131" i="1"/>
  <c r="L186" i="3"/>
  <c r="J186" i="3"/>
  <c r="K186" i="3" s="1"/>
  <c r="AH201" i="1" s="1"/>
  <c r="H187" i="3"/>
  <c r="I187" i="3" s="1"/>
  <c r="G188" i="3"/>
  <c r="U68" i="1" l="1"/>
  <c r="AC131" i="1"/>
  <c r="AB131" i="1" s="1"/>
  <c r="AA131" i="1" s="1"/>
  <c r="T133" i="1"/>
  <c r="N87" i="1"/>
  <c r="M87" i="1" s="1"/>
  <c r="F87" i="1"/>
  <c r="K133" i="1"/>
  <c r="P133" i="1"/>
  <c r="Q88" i="1"/>
  <c r="Y133" i="1"/>
  <c r="AF133" i="1" s="1"/>
  <c r="AE133" i="1" s="1"/>
  <c r="A134" i="1"/>
  <c r="X134" i="1" s="1"/>
  <c r="AD132" i="1"/>
  <c r="Z132" i="1"/>
  <c r="J187" i="3"/>
  <c r="K187" i="3" s="1"/>
  <c r="AH202" i="1" s="1"/>
  <c r="L187" i="3"/>
  <c r="G189" i="3"/>
  <c r="H188" i="3"/>
  <c r="I188" i="3" s="1"/>
  <c r="G68" i="1" l="1"/>
  <c r="C68" i="1"/>
  <c r="V68" i="1"/>
  <c r="I67" i="1"/>
  <c r="B67" i="1" s="1"/>
  <c r="T134" i="1"/>
  <c r="K134" i="1"/>
  <c r="P134" i="1" s="1"/>
  <c r="R88" i="1"/>
  <c r="A135" i="1"/>
  <c r="X135" i="1" s="1"/>
  <c r="Y134" i="1"/>
  <c r="AF134" i="1" s="1"/>
  <c r="AE134" i="1" s="1"/>
  <c r="AC132" i="1"/>
  <c r="AB132" i="1" s="1"/>
  <c r="AA132" i="1" s="1"/>
  <c r="Z133" i="1"/>
  <c r="AD133" i="1"/>
  <c r="J188" i="3"/>
  <c r="K188" i="3" s="1"/>
  <c r="AH203" i="1" s="1"/>
  <c r="L188" i="3"/>
  <c r="G190" i="3"/>
  <c r="H189" i="3"/>
  <c r="I189" i="3" s="1"/>
  <c r="D68" i="1" l="1"/>
  <c r="W68" i="1"/>
  <c r="E68" i="1" s="1"/>
  <c r="U69" i="1"/>
  <c r="V69" i="1" s="1"/>
  <c r="D69" i="1" s="1"/>
  <c r="I68" i="1"/>
  <c r="B68" i="1" s="1"/>
  <c r="C69" i="1"/>
  <c r="AC133" i="1"/>
  <c r="AB133" i="1" s="1"/>
  <c r="AA133" i="1" s="1"/>
  <c r="T135" i="1"/>
  <c r="O89" i="1"/>
  <c r="Q89" i="1" s="1"/>
  <c r="R89" i="1" s="1"/>
  <c r="O90" i="1" s="1"/>
  <c r="N88" i="1"/>
  <c r="F88" i="1"/>
  <c r="K135" i="1"/>
  <c r="P135" i="1" s="1"/>
  <c r="Y135" i="1"/>
  <c r="AF135" i="1" s="1"/>
  <c r="AE135" i="1" s="1"/>
  <c r="A136" i="1"/>
  <c r="X136" i="1" s="1"/>
  <c r="Z134" i="1"/>
  <c r="AD134" i="1"/>
  <c r="H190" i="3"/>
  <c r="I190" i="3" s="1"/>
  <c r="G191" i="3"/>
  <c r="L189" i="3"/>
  <c r="J189" i="3"/>
  <c r="K189" i="3" s="1"/>
  <c r="AH204" i="1" s="1"/>
  <c r="G69" i="1" l="1"/>
  <c r="W69" i="1"/>
  <c r="E69" i="1" s="1"/>
  <c r="T136" i="1"/>
  <c r="M88" i="1"/>
  <c r="N89" i="1"/>
  <c r="F89" i="1"/>
  <c r="K136" i="1"/>
  <c r="P136" i="1"/>
  <c r="Q90" i="1"/>
  <c r="R90" i="1" s="1"/>
  <c r="AC134" i="1"/>
  <c r="AB134" i="1" s="1"/>
  <c r="AA134" i="1" s="1"/>
  <c r="Y136" i="1"/>
  <c r="AF136" i="1" s="1"/>
  <c r="AE136" i="1" s="1"/>
  <c r="A137" i="1"/>
  <c r="X137" i="1" s="1"/>
  <c r="AD135" i="1"/>
  <c r="Z135" i="1"/>
  <c r="H191" i="3"/>
  <c r="I191" i="3" s="1"/>
  <c r="G192" i="3"/>
  <c r="L190" i="3"/>
  <c r="J190" i="3"/>
  <c r="K190" i="3" s="1"/>
  <c r="AH205" i="1" s="1"/>
  <c r="U70" i="1" l="1"/>
  <c r="T137" i="1"/>
  <c r="F90" i="1"/>
  <c r="M89" i="1"/>
  <c r="N90" i="1"/>
  <c r="K137" i="1"/>
  <c r="P137" i="1" s="1"/>
  <c r="O91" i="1"/>
  <c r="A138" i="1"/>
  <c r="X138" i="1" s="1"/>
  <c r="Y137" i="1"/>
  <c r="AF137" i="1" s="1"/>
  <c r="AE137" i="1" s="1"/>
  <c r="AD136" i="1"/>
  <c r="Z136" i="1"/>
  <c r="AC135" i="1"/>
  <c r="AB135" i="1" s="1"/>
  <c r="AA135" i="1" s="1"/>
  <c r="J191" i="3"/>
  <c r="K191" i="3" s="1"/>
  <c r="AH206" i="1" s="1"/>
  <c r="L191" i="3"/>
  <c r="G193" i="3"/>
  <c r="H192" i="3"/>
  <c r="I192" i="3" s="1"/>
  <c r="I69" i="1" l="1"/>
  <c r="B69" i="1" s="1"/>
  <c r="V70" i="1"/>
  <c r="D70" i="1" s="1"/>
  <c r="C70" i="1"/>
  <c r="G70" i="1"/>
  <c r="T138" i="1"/>
  <c r="M90" i="1"/>
  <c r="K138" i="1"/>
  <c r="P138" i="1" s="1"/>
  <c r="Q91" i="1"/>
  <c r="R91" i="1" s="1"/>
  <c r="O92" i="1" s="1"/>
  <c r="AC136" i="1"/>
  <c r="AB136" i="1" s="1"/>
  <c r="AA136" i="1" s="1"/>
  <c r="Z137" i="1"/>
  <c r="AD137" i="1"/>
  <c r="A139" i="1"/>
  <c r="X139" i="1" s="1"/>
  <c r="Y138" i="1"/>
  <c r="AF138" i="1" s="1"/>
  <c r="AE138" i="1" s="1"/>
  <c r="J192" i="3"/>
  <c r="K192" i="3" s="1"/>
  <c r="AH207" i="1" s="1"/>
  <c r="L192" i="3"/>
  <c r="G194" i="3"/>
  <c r="H193" i="3"/>
  <c r="I193" i="3" s="1"/>
  <c r="W70" i="1" l="1"/>
  <c r="T139" i="1"/>
  <c r="AC137" i="1"/>
  <c r="AB137" i="1" s="1"/>
  <c r="AA137" i="1" s="1"/>
  <c r="F91" i="1"/>
  <c r="N91" i="1"/>
  <c r="K139" i="1"/>
  <c r="P139" i="1" s="1"/>
  <c r="Q92" i="1"/>
  <c r="R92" i="1" s="1"/>
  <c r="O93" i="1" s="1"/>
  <c r="Z138" i="1"/>
  <c r="AD138" i="1"/>
  <c r="A140" i="1"/>
  <c r="X140" i="1" s="1"/>
  <c r="Y139" i="1"/>
  <c r="AF139" i="1" s="1"/>
  <c r="AE139" i="1" s="1"/>
  <c r="L193" i="3"/>
  <c r="J193" i="3"/>
  <c r="K193" i="3" s="1"/>
  <c r="AH208" i="1" s="1"/>
  <c r="H194" i="3"/>
  <c r="I194" i="3" s="1"/>
  <c r="G195" i="3"/>
  <c r="E70" i="1" l="1"/>
  <c r="U71" i="1"/>
  <c r="T140" i="1"/>
  <c r="M91" i="1"/>
  <c r="F92" i="1"/>
  <c r="N92" i="1"/>
  <c r="AC138" i="1"/>
  <c r="AB138" i="1" s="1"/>
  <c r="AA138" i="1" s="1"/>
  <c r="K140" i="1"/>
  <c r="P140" i="1" s="1"/>
  <c r="Q93" i="1"/>
  <c r="R93" i="1" s="1"/>
  <c r="O94" i="1" s="1"/>
  <c r="AD139" i="1"/>
  <c r="Z139" i="1"/>
  <c r="A141" i="1"/>
  <c r="Y140" i="1"/>
  <c r="AF140" i="1" s="1"/>
  <c r="AE140" i="1" s="1"/>
  <c r="L194" i="3"/>
  <c r="J194" i="3"/>
  <c r="K194" i="3" s="1"/>
  <c r="AH209" i="1" s="1"/>
  <c r="H195" i="3"/>
  <c r="I195" i="3" s="1"/>
  <c r="G196" i="3"/>
  <c r="I70" i="1" l="1"/>
  <c r="B70" i="1" s="1"/>
  <c r="V71" i="1"/>
  <c r="D71" i="1" s="1"/>
  <c r="G71" i="1"/>
  <c r="C71" i="1"/>
  <c r="T141" i="1"/>
  <c r="N93" i="1"/>
  <c r="M92" i="1"/>
  <c r="F93" i="1"/>
  <c r="K141" i="1"/>
  <c r="P141" i="1" s="1"/>
  <c r="Q94" i="1"/>
  <c r="R94" i="1" s="1"/>
  <c r="AD140" i="1"/>
  <c r="Z140" i="1"/>
  <c r="Y141" i="1"/>
  <c r="AF141" i="1" s="1"/>
  <c r="AE141" i="1" s="1"/>
  <c r="A142" i="1"/>
  <c r="X142" i="1" s="1"/>
  <c r="AC139" i="1"/>
  <c r="AB139" i="1" s="1"/>
  <c r="AA139" i="1" s="1"/>
  <c r="G197" i="3"/>
  <c r="H196" i="3"/>
  <c r="I196" i="3" s="1"/>
  <c r="J195" i="3"/>
  <c r="K195" i="3" s="1"/>
  <c r="AH210" i="1" s="1"/>
  <c r="L195" i="3"/>
  <c r="W71" i="1" l="1"/>
  <c r="T142" i="1"/>
  <c r="F94" i="1"/>
  <c r="N94" i="1"/>
  <c r="M93" i="1"/>
  <c r="K142" i="1"/>
  <c r="P142" i="1"/>
  <c r="O95" i="1"/>
  <c r="Y142" i="1"/>
  <c r="AF142" i="1" s="1"/>
  <c r="AE142" i="1" s="1"/>
  <c r="A143" i="1"/>
  <c r="X143" i="1" s="1"/>
  <c r="AD141" i="1"/>
  <c r="Z141" i="1"/>
  <c r="AC140" i="1"/>
  <c r="AB140" i="1" s="1"/>
  <c r="AA140" i="1" s="1"/>
  <c r="J196" i="3"/>
  <c r="K196" i="3" s="1"/>
  <c r="AH211" i="1" s="1"/>
  <c r="L196" i="3"/>
  <c r="G198" i="3"/>
  <c r="H197" i="3"/>
  <c r="I197" i="3" s="1"/>
  <c r="E71" i="1" l="1"/>
  <c r="U72" i="1"/>
  <c r="T143" i="1"/>
  <c r="M94" i="1"/>
  <c r="K143" i="1"/>
  <c r="P143" i="1" s="1"/>
  <c r="Q95" i="1"/>
  <c r="R95" i="1" s="1"/>
  <c r="O96" i="1" s="1"/>
  <c r="AC141" i="1"/>
  <c r="AB141" i="1" s="1"/>
  <c r="AA141" i="1" s="1"/>
  <c r="A144" i="1"/>
  <c r="X144" i="1" s="1"/>
  <c r="Y143" i="1"/>
  <c r="AF143" i="1" s="1"/>
  <c r="AE143" i="1" s="1"/>
  <c r="Z142" i="1"/>
  <c r="AD142" i="1"/>
  <c r="AC142" i="1" s="1"/>
  <c r="AB142" i="1" s="1"/>
  <c r="AA142" i="1" s="1"/>
  <c r="L197" i="3"/>
  <c r="J197" i="3"/>
  <c r="K197" i="3" s="1"/>
  <c r="AH212" i="1" s="1"/>
  <c r="H198" i="3"/>
  <c r="I198" i="3" s="1"/>
  <c r="G199" i="3"/>
  <c r="C72" i="1" l="1"/>
  <c r="V72" i="1"/>
  <c r="D72" i="1" s="1"/>
  <c r="I71" i="1"/>
  <c r="B71" i="1" s="1"/>
  <c r="G72" i="1"/>
  <c r="T144" i="1"/>
  <c r="F95" i="1"/>
  <c r="N95" i="1"/>
  <c r="K144" i="1"/>
  <c r="P144" i="1"/>
  <c r="Q96" i="1"/>
  <c r="R96" i="1" s="1"/>
  <c r="O97" i="1" s="1"/>
  <c r="AD143" i="1"/>
  <c r="Z143" i="1"/>
  <c r="Y144" i="1"/>
  <c r="AF144" i="1" s="1"/>
  <c r="AE144" i="1" s="1"/>
  <c r="A145" i="1"/>
  <c r="X145" i="1" s="1"/>
  <c r="L198" i="3"/>
  <c r="J198" i="3"/>
  <c r="K198" i="3" s="1"/>
  <c r="AH213" i="1" s="1"/>
  <c r="H199" i="3"/>
  <c r="I199" i="3" s="1"/>
  <c r="G200" i="3"/>
  <c r="W72" i="1" l="1"/>
  <c r="E72" i="1" s="1"/>
  <c r="U73" i="1"/>
  <c r="T145" i="1"/>
  <c r="F96" i="1"/>
  <c r="M95" i="1"/>
  <c r="N96" i="1"/>
  <c r="K145" i="1"/>
  <c r="P145" i="1" s="1"/>
  <c r="Q97" i="1"/>
  <c r="R97" i="1" s="1"/>
  <c r="A146" i="1"/>
  <c r="X146" i="1" s="1"/>
  <c r="Y145" i="1"/>
  <c r="AF145" i="1" s="1"/>
  <c r="AE145" i="1" s="1"/>
  <c r="Z144" i="1"/>
  <c r="AD144" i="1"/>
  <c r="AC143" i="1"/>
  <c r="AB143" i="1" s="1"/>
  <c r="AA143" i="1" s="1"/>
  <c r="J199" i="3"/>
  <c r="K199" i="3" s="1"/>
  <c r="AH214" i="1" s="1"/>
  <c r="L199" i="3"/>
  <c r="G201" i="3"/>
  <c r="H200" i="3"/>
  <c r="I200" i="3" s="1"/>
  <c r="I72" i="1" l="1"/>
  <c r="B72" i="1" s="1"/>
  <c r="V73" i="1"/>
  <c r="D73" i="1" s="1"/>
  <c r="G73" i="1"/>
  <c r="C73" i="1"/>
  <c r="T146" i="1"/>
  <c r="F97" i="1"/>
  <c r="N97" i="1"/>
  <c r="M97" i="1" s="1"/>
  <c r="M96" i="1"/>
  <c r="AC144" i="1"/>
  <c r="AB144" i="1" s="1"/>
  <c r="AA144" i="1" s="1"/>
  <c r="K146" i="1"/>
  <c r="P146" i="1" s="1"/>
  <c r="O98" i="1"/>
  <c r="AD145" i="1"/>
  <c r="Z145" i="1"/>
  <c r="Y146" i="1"/>
  <c r="AF146" i="1" s="1"/>
  <c r="AE146" i="1" s="1"/>
  <c r="A147" i="1"/>
  <c r="X147" i="1" s="1"/>
  <c r="J200" i="3"/>
  <c r="K200" i="3" s="1"/>
  <c r="AH215" i="1" s="1"/>
  <c r="L200" i="3"/>
  <c r="G202" i="3"/>
  <c r="H201" i="3"/>
  <c r="I201" i="3" s="1"/>
  <c r="W73" i="1" l="1"/>
  <c r="E73" i="1" s="1"/>
  <c r="U74" i="1"/>
  <c r="T147" i="1"/>
  <c r="K147" i="1"/>
  <c r="P147" i="1"/>
  <c r="Q98" i="1"/>
  <c r="R98" i="1" s="1"/>
  <c r="O99" i="1" s="1"/>
  <c r="Z146" i="1"/>
  <c r="AD146" i="1"/>
  <c r="Y147" i="1"/>
  <c r="AF147" i="1" s="1"/>
  <c r="AE147" i="1" s="1"/>
  <c r="A148" i="1"/>
  <c r="X148" i="1" s="1"/>
  <c r="AC145" i="1"/>
  <c r="AB145" i="1" s="1"/>
  <c r="AA145" i="1" s="1"/>
  <c r="H202" i="3"/>
  <c r="I202" i="3" s="1"/>
  <c r="G203" i="3"/>
  <c r="L201" i="3"/>
  <c r="J201" i="3"/>
  <c r="K201" i="3" s="1"/>
  <c r="AH216" i="1" s="1"/>
  <c r="I73" i="1" l="1"/>
  <c r="B73" i="1" s="1"/>
  <c r="V74" i="1"/>
  <c r="D74" i="1" s="1"/>
  <c r="W74" i="1"/>
  <c r="E74" i="1" s="1"/>
  <c r="G74" i="1"/>
  <c r="C74" i="1"/>
  <c r="T148" i="1"/>
  <c r="F98" i="1"/>
  <c r="N98" i="1"/>
  <c r="AC146" i="1"/>
  <c r="AB146" i="1" s="1"/>
  <c r="AA146" i="1" s="1"/>
  <c r="K148" i="1"/>
  <c r="P148" i="1" s="1"/>
  <c r="Q99" i="1"/>
  <c r="R99" i="1" s="1"/>
  <c r="O100" i="1" s="1"/>
  <c r="AD147" i="1"/>
  <c r="Z147" i="1"/>
  <c r="Y148" i="1"/>
  <c r="AF148" i="1" s="1"/>
  <c r="AE148" i="1" s="1"/>
  <c r="A149" i="1"/>
  <c r="X149" i="1" s="1"/>
  <c r="H203" i="3"/>
  <c r="I203" i="3" s="1"/>
  <c r="G204" i="3"/>
  <c r="L202" i="3"/>
  <c r="J202" i="3"/>
  <c r="K202" i="3" s="1"/>
  <c r="AH217" i="1" s="1"/>
  <c r="U75" i="1" l="1"/>
  <c r="T149" i="1"/>
  <c r="F99" i="1"/>
  <c r="N99" i="1"/>
  <c r="M99" i="1" s="1"/>
  <c r="M98" i="1"/>
  <c r="K149" i="1"/>
  <c r="P149" i="1" s="1"/>
  <c r="Q100" i="1"/>
  <c r="R100" i="1" s="1"/>
  <c r="O101" i="1" s="1"/>
  <c r="Y149" i="1"/>
  <c r="AF149" i="1" s="1"/>
  <c r="AE149" i="1" s="1"/>
  <c r="A150" i="1"/>
  <c r="X150" i="1" s="1"/>
  <c r="AD148" i="1"/>
  <c r="Z148" i="1"/>
  <c r="AC147" i="1"/>
  <c r="AB147" i="1" s="1"/>
  <c r="AA147" i="1" s="1"/>
  <c r="J203" i="3"/>
  <c r="K203" i="3" s="1"/>
  <c r="AH218" i="1" s="1"/>
  <c r="L203" i="3"/>
  <c r="G205" i="3"/>
  <c r="H204" i="3"/>
  <c r="I204" i="3" s="1"/>
  <c r="I74" i="1" l="1"/>
  <c r="B74" i="1" s="1"/>
  <c r="C75" i="1"/>
  <c r="V75" i="1"/>
  <c r="D75" i="1" s="1"/>
  <c r="G75" i="1"/>
  <c r="T150" i="1"/>
  <c r="N100" i="1"/>
  <c r="M100" i="1" s="1"/>
  <c r="F100" i="1"/>
  <c r="K150" i="1"/>
  <c r="P150" i="1" s="1"/>
  <c r="Q101" i="1"/>
  <c r="R101" i="1" s="1"/>
  <c r="O102" i="1" s="1"/>
  <c r="Y150" i="1"/>
  <c r="AF150" i="1" s="1"/>
  <c r="AE150" i="1" s="1"/>
  <c r="A151" i="1"/>
  <c r="X151" i="1" s="1"/>
  <c r="Z149" i="1"/>
  <c r="AD149" i="1"/>
  <c r="AC148" i="1"/>
  <c r="AB148" i="1" s="1"/>
  <c r="AA148" i="1" s="1"/>
  <c r="J204" i="3"/>
  <c r="K204" i="3" s="1"/>
  <c r="AH219" i="1" s="1"/>
  <c r="L204" i="3"/>
  <c r="G206" i="3"/>
  <c r="H205" i="3"/>
  <c r="I205" i="3" s="1"/>
  <c r="W75" i="1" l="1"/>
  <c r="E75" i="1" s="1"/>
  <c r="T151" i="1"/>
  <c r="N101" i="1"/>
  <c r="M101" i="1" s="1"/>
  <c r="F101" i="1"/>
  <c r="K151" i="1"/>
  <c r="P151" i="1" s="1"/>
  <c r="Q102" i="1"/>
  <c r="R102" i="1" s="1"/>
  <c r="O103" i="1" s="1"/>
  <c r="AC149" i="1"/>
  <c r="AB149" i="1" s="1"/>
  <c r="AA149" i="1" s="1"/>
  <c r="A152" i="1"/>
  <c r="X152" i="1" s="1"/>
  <c r="Y151" i="1"/>
  <c r="AF151" i="1" s="1"/>
  <c r="AE151" i="1" s="1"/>
  <c r="AD150" i="1"/>
  <c r="Z150" i="1"/>
  <c r="H206" i="3"/>
  <c r="I206" i="3" s="1"/>
  <c r="G207" i="3"/>
  <c r="L205" i="3"/>
  <c r="J205" i="3"/>
  <c r="K205" i="3" s="1"/>
  <c r="AH220" i="1" s="1"/>
  <c r="U76" i="1" l="1"/>
  <c r="V76" i="1" s="1"/>
  <c r="G76" i="1"/>
  <c r="C76" i="1"/>
  <c r="T152" i="1"/>
  <c r="N102" i="1"/>
  <c r="F102" i="1"/>
  <c r="K152" i="1"/>
  <c r="P152" i="1" s="1"/>
  <c r="Q103" i="1"/>
  <c r="R103" i="1" s="1"/>
  <c r="O104" i="1" s="1"/>
  <c r="AC150" i="1"/>
  <c r="AB150" i="1" s="1"/>
  <c r="AA150" i="1" s="1"/>
  <c r="Z151" i="1"/>
  <c r="AD151" i="1"/>
  <c r="Y152" i="1"/>
  <c r="AF152" i="1" s="1"/>
  <c r="AE152" i="1" s="1"/>
  <c r="A153" i="1"/>
  <c r="X153" i="1" s="1"/>
  <c r="H207" i="3"/>
  <c r="I207" i="3" s="1"/>
  <c r="G208" i="3"/>
  <c r="L206" i="3"/>
  <c r="J206" i="3"/>
  <c r="K206" i="3" s="1"/>
  <c r="AH221" i="1" s="1"/>
  <c r="D76" i="1" l="1"/>
  <c r="W76" i="1"/>
  <c r="E76" i="1" s="1"/>
  <c r="I75" i="1"/>
  <c r="B75" i="1" s="1"/>
  <c r="U77" i="1"/>
  <c r="AC151" i="1"/>
  <c r="AB151" i="1" s="1"/>
  <c r="AA151" i="1" s="1"/>
  <c r="T153" i="1"/>
  <c r="M102" i="1"/>
  <c r="N103" i="1"/>
  <c r="M103" i="1" s="1"/>
  <c r="F103" i="1"/>
  <c r="K153" i="1"/>
  <c r="P153" i="1" s="1"/>
  <c r="Q104" i="1"/>
  <c r="R104" i="1" s="1"/>
  <c r="O105" i="1" s="1"/>
  <c r="Y153" i="1"/>
  <c r="AF153" i="1" s="1"/>
  <c r="AE153" i="1" s="1"/>
  <c r="A154" i="1"/>
  <c r="X154" i="1" s="1"/>
  <c r="Z152" i="1"/>
  <c r="AD152" i="1"/>
  <c r="G209" i="3"/>
  <c r="H208" i="3"/>
  <c r="I208" i="3" s="1"/>
  <c r="J207" i="3"/>
  <c r="K207" i="3" s="1"/>
  <c r="AH222" i="1" s="1"/>
  <c r="L207" i="3"/>
  <c r="I76" i="1" l="1"/>
  <c r="B76" i="1" s="1"/>
  <c r="C77" i="1"/>
  <c r="V77" i="1"/>
  <c r="D77" i="1" s="1"/>
  <c r="G77" i="1"/>
  <c r="T154" i="1"/>
  <c r="N104" i="1"/>
  <c r="M104" i="1" s="1"/>
  <c r="F104" i="1"/>
  <c r="K154" i="1"/>
  <c r="P154" i="1" s="1"/>
  <c r="Q105" i="1"/>
  <c r="R105" i="1" s="1"/>
  <c r="N105" i="1" s="1"/>
  <c r="AC152" i="1"/>
  <c r="AB152" i="1" s="1"/>
  <c r="AA152" i="1" s="1"/>
  <c r="Y154" i="1"/>
  <c r="AF154" i="1" s="1"/>
  <c r="AE154" i="1" s="1"/>
  <c r="A155" i="1"/>
  <c r="X155" i="1" s="1"/>
  <c r="Z153" i="1"/>
  <c r="AD153" i="1"/>
  <c r="J208" i="3"/>
  <c r="K208" i="3" s="1"/>
  <c r="AH223" i="1" s="1"/>
  <c r="L208" i="3"/>
  <c r="G210" i="3"/>
  <c r="H209" i="3"/>
  <c r="I209" i="3" s="1"/>
  <c r="W77" i="1" l="1"/>
  <c r="E77" i="1" s="1"/>
  <c r="T155" i="1"/>
  <c r="AC153" i="1"/>
  <c r="AB153" i="1" s="1"/>
  <c r="AA153" i="1" s="1"/>
  <c r="M105" i="1"/>
  <c r="F105" i="1"/>
  <c r="K155" i="1"/>
  <c r="P155" i="1" s="1"/>
  <c r="O106" i="1"/>
  <c r="Z154" i="1"/>
  <c r="AD154" i="1"/>
  <c r="Y155" i="1"/>
  <c r="AF155" i="1" s="1"/>
  <c r="AE155" i="1" s="1"/>
  <c r="A156" i="1"/>
  <c r="X156" i="1" s="1"/>
  <c r="H210" i="3"/>
  <c r="I210" i="3" s="1"/>
  <c r="G211" i="3"/>
  <c r="L209" i="3"/>
  <c r="J209" i="3"/>
  <c r="K209" i="3" s="1"/>
  <c r="AH224" i="1" s="1"/>
  <c r="U78" i="1" l="1"/>
  <c r="T156" i="1"/>
  <c r="K156" i="1"/>
  <c r="P156" i="1" s="1"/>
  <c r="AC154" i="1"/>
  <c r="AB154" i="1" s="1"/>
  <c r="AA154" i="1" s="1"/>
  <c r="Q106" i="1"/>
  <c r="Y156" i="1"/>
  <c r="AF156" i="1" s="1"/>
  <c r="AE156" i="1" s="1"/>
  <c r="A157" i="1"/>
  <c r="X157" i="1" s="1"/>
  <c r="AD155" i="1"/>
  <c r="Z155" i="1"/>
  <c r="H211" i="3"/>
  <c r="I211" i="3" s="1"/>
  <c r="G212" i="3"/>
  <c r="L210" i="3"/>
  <c r="J210" i="3"/>
  <c r="K210" i="3" s="1"/>
  <c r="AH225" i="1" s="1"/>
  <c r="I77" i="1" l="1"/>
  <c r="B77" i="1" s="1"/>
  <c r="V78" i="1"/>
  <c r="D78" i="1" s="1"/>
  <c r="G78" i="1"/>
  <c r="C78" i="1"/>
  <c r="T157" i="1"/>
  <c r="K157" i="1"/>
  <c r="P157" i="1" s="1"/>
  <c r="R106" i="1"/>
  <c r="AC155" i="1"/>
  <c r="AB155" i="1" s="1"/>
  <c r="AA155" i="1" s="1"/>
  <c r="AD156" i="1"/>
  <c r="Z156" i="1"/>
  <c r="A158" i="1"/>
  <c r="X158" i="1" s="1"/>
  <c r="Y157" i="1"/>
  <c r="AF157" i="1" s="1"/>
  <c r="AE157" i="1" s="1"/>
  <c r="G213" i="3"/>
  <c r="H212" i="3"/>
  <c r="I212" i="3" s="1"/>
  <c r="J211" i="3"/>
  <c r="K211" i="3" s="1"/>
  <c r="AH226" i="1" s="1"/>
  <c r="L211" i="3"/>
  <c r="W78" i="1" l="1"/>
  <c r="E78" i="1" s="1"/>
  <c r="T158" i="1"/>
  <c r="O107" i="1"/>
  <c r="N106" i="1"/>
  <c r="F106" i="1"/>
  <c r="K158" i="1"/>
  <c r="P158" i="1" s="1"/>
  <c r="Z157" i="1"/>
  <c r="AD157" i="1"/>
  <c r="A159" i="1"/>
  <c r="X159" i="1" s="1"/>
  <c r="Y158" i="1"/>
  <c r="AF158" i="1" s="1"/>
  <c r="AE158" i="1" s="1"/>
  <c r="AC156" i="1"/>
  <c r="AB156" i="1" s="1"/>
  <c r="AA156" i="1" s="1"/>
  <c r="J212" i="3"/>
  <c r="K212" i="3" s="1"/>
  <c r="AH227" i="1" s="1"/>
  <c r="L212" i="3"/>
  <c r="G214" i="3"/>
  <c r="H213" i="3"/>
  <c r="I213" i="3" s="1"/>
  <c r="U79" i="1" l="1"/>
  <c r="T159" i="1"/>
  <c r="M106" i="1"/>
  <c r="Q107" i="1"/>
  <c r="R107" i="1" s="1"/>
  <c r="O108" i="1" s="1"/>
  <c r="K159" i="1"/>
  <c r="P159" i="1" s="1"/>
  <c r="AC157" i="1"/>
  <c r="AB157" i="1" s="1"/>
  <c r="AA157" i="1" s="1"/>
  <c r="Z158" i="1"/>
  <c r="AD158" i="1"/>
  <c r="Y159" i="1"/>
  <c r="AF159" i="1" s="1"/>
  <c r="AE159" i="1" s="1"/>
  <c r="A160" i="1"/>
  <c r="X160" i="1" s="1"/>
  <c r="L213" i="3"/>
  <c r="J213" i="3"/>
  <c r="K213" i="3" s="1"/>
  <c r="AH228" i="1" s="1"/>
  <c r="H214" i="3"/>
  <c r="I214" i="3" s="1"/>
  <c r="G215" i="3"/>
  <c r="I78" i="1" l="1"/>
  <c r="B78" i="1" s="1"/>
  <c r="V79" i="1"/>
  <c r="D79" i="1" s="1"/>
  <c r="W79" i="1"/>
  <c r="E79" i="1" s="1"/>
  <c r="G79" i="1"/>
  <c r="C79" i="1"/>
  <c r="T160" i="1"/>
  <c r="N107" i="1"/>
  <c r="Q108" i="1"/>
  <c r="R108" i="1" s="1"/>
  <c r="O109" i="1" s="1"/>
  <c r="Q109" i="1" s="1"/>
  <c r="R109" i="1" s="1"/>
  <c r="O110" i="1" s="1"/>
  <c r="F107" i="1"/>
  <c r="AC158" i="1"/>
  <c r="AB158" i="1" s="1"/>
  <c r="AA158" i="1" s="1"/>
  <c r="K160" i="1"/>
  <c r="P160" i="1" s="1"/>
  <c r="AD159" i="1"/>
  <c r="Z159" i="1"/>
  <c r="A161" i="1"/>
  <c r="X161" i="1" s="1"/>
  <c r="Y160" i="1"/>
  <c r="AF160" i="1" s="1"/>
  <c r="AE160" i="1" s="1"/>
  <c r="L214" i="3"/>
  <c r="J214" i="3"/>
  <c r="K214" i="3" s="1"/>
  <c r="AH229" i="1" s="1"/>
  <c r="H215" i="3"/>
  <c r="I215" i="3" s="1"/>
  <c r="G216" i="3"/>
  <c r="U80" i="1" l="1"/>
  <c r="T161" i="1"/>
  <c r="M107" i="1"/>
  <c r="F108" i="1"/>
  <c r="N108" i="1"/>
  <c r="M108" i="1" s="1"/>
  <c r="N109" i="1"/>
  <c r="F109" i="1"/>
  <c r="K161" i="1"/>
  <c r="P161" i="1" s="1"/>
  <c r="Q110" i="1"/>
  <c r="R110" i="1" s="1"/>
  <c r="O111" i="1" s="1"/>
  <c r="Z160" i="1"/>
  <c r="AD160" i="1"/>
  <c r="A162" i="1"/>
  <c r="X162" i="1" s="1"/>
  <c r="Y161" i="1"/>
  <c r="AF161" i="1" s="1"/>
  <c r="AE161" i="1" s="1"/>
  <c r="AC159" i="1"/>
  <c r="AB159" i="1" s="1"/>
  <c r="AA159" i="1" s="1"/>
  <c r="J215" i="3"/>
  <c r="K215" i="3" s="1"/>
  <c r="AH230" i="1" s="1"/>
  <c r="L215" i="3"/>
  <c r="G217" i="3"/>
  <c r="H216" i="3"/>
  <c r="I216" i="3" s="1"/>
  <c r="I79" i="1" l="1"/>
  <c r="B79" i="1" s="1"/>
  <c r="C80" i="1"/>
  <c r="V80" i="1"/>
  <c r="D80" i="1" s="1"/>
  <c r="G80" i="1"/>
  <c r="T162" i="1"/>
  <c r="M109" i="1"/>
  <c r="F110" i="1"/>
  <c r="N110" i="1"/>
  <c r="K162" i="1"/>
  <c r="P162" i="1"/>
  <c r="AC160" i="1"/>
  <c r="AB160" i="1" s="1"/>
  <c r="AA160" i="1" s="1"/>
  <c r="Q111" i="1"/>
  <c r="R111" i="1" s="1"/>
  <c r="O112" i="1" s="1"/>
  <c r="Y162" i="1"/>
  <c r="AF162" i="1" s="1"/>
  <c r="AE162" i="1" s="1"/>
  <c r="A163" i="1"/>
  <c r="X163" i="1" s="1"/>
  <c r="AD161" i="1"/>
  <c r="Z161" i="1"/>
  <c r="G218" i="3"/>
  <c r="H217" i="3"/>
  <c r="I217" i="3" s="1"/>
  <c r="J216" i="3"/>
  <c r="K216" i="3" s="1"/>
  <c r="AH231" i="1" s="1"/>
  <c r="L216" i="3"/>
  <c r="W80" i="1" l="1"/>
  <c r="E80" i="1" s="1"/>
  <c r="U81" i="1"/>
  <c r="T163" i="1"/>
  <c r="M110" i="1"/>
  <c r="F111" i="1"/>
  <c r="N111" i="1"/>
  <c r="K163" i="1"/>
  <c r="P163" i="1" s="1"/>
  <c r="Q112" i="1"/>
  <c r="R112" i="1" s="1"/>
  <c r="O113" i="1" s="1"/>
  <c r="A164" i="1"/>
  <c r="X164" i="1" s="1"/>
  <c r="Y163" i="1"/>
  <c r="AF163" i="1" s="1"/>
  <c r="AE163" i="1" s="1"/>
  <c r="Z162" i="1"/>
  <c r="AD162" i="1"/>
  <c r="AC161" i="1"/>
  <c r="AB161" i="1" s="1"/>
  <c r="AA161" i="1" s="1"/>
  <c r="L217" i="3"/>
  <c r="J217" i="3"/>
  <c r="K217" i="3" s="1"/>
  <c r="AH232" i="1" s="1"/>
  <c r="H218" i="3"/>
  <c r="I218" i="3" s="1"/>
  <c r="G219" i="3"/>
  <c r="I80" i="1" l="1"/>
  <c r="B80" i="1" s="1"/>
  <c r="V81" i="1"/>
  <c r="D81" i="1" s="1"/>
  <c r="G81" i="1"/>
  <c r="C81" i="1"/>
  <c r="T164" i="1"/>
  <c r="M111" i="1"/>
  <c r="F112" i="1"/>
  <c r="N112" i="1"/>
  <c r="AC162" i="1"/>
  <c r="AB162" i="1" s="1"/>
  <c r="AA162" i="1" s="1"/>
  <c r="K164" i="1"/>
  <c r="P164" i="1" s="1"/>
  <c r="Q113" i="1"/>
  <c r="R113" i="1" s="1"/>
  <c r="Z163" i="1"/>
  <c r="AD163" i="1"/>
  <c r="A165" i="1"/>
  <c r="X165" i="1" s="1"/>
  <c r="Y164" i="1"/>
  <c r="AF164" i="1" s="1"/>
  <c r="AE164" i="1" s="1"/>
  <c r="H219" i="3"/>
  <c r="I219" i="3" s="1"/>
  <c r="G220" i="3"/>
  <c r="L218" i="3"/>
  <c r="J218" i="3"/>
  <c r="K218" i="3" s="1"/>
  <c r="AH233" i="1" s="1"/>
  <c r="W81" i="1" l="1"/>
  <c r="T165" i="1"/>
  <c r="N113" i="1"/>
  <c r="M112" i="1"/>
  <c r="F113" i="1"/>
  <c r="K165" i="1"/>
  <c r="P165" i="1" s="1"/>
  <c r="AC163" i="1"/>
  <c r="AB163" i="1" s="1"/>
  <c r="AA163" i="1" s="1"/>
  <c r="O114" i="1"/>
  <c r="A166" i="1"/>
  <c r="X166" i="1" s="1"/>
  <c r="Y165" i="1"/>
  <c r="AF165" i="1" s="1"/>
  <c r="AE165" i="1" s="1"/>
  <c r="Z164" i="1"/>
  <c r="AD164" i="1"/>
  <c r="G221" i="3"/>
  <c r="H220" i="3"/>
  <c r="I220" i="3" s="1"/>
  <c r="J219" i="3"/>
  <c r="K219" i="3" s="1"/>
  <c r="AH234" i="1" s="1"/>
  <c r="L219" i="3"/>
  <c r="E81" i="1" l="1"/>
  <c r="U82" i="1"/>
  <c r="AC164" i="1"/>
  <c r="AB164" i="1" s="1"/>
  <c r="AA164" i="1" s="1"/>
  <c r="T166" i="1"/>
  <c r="M113" i="1"/>
  <c r="K166" i="1"/>
  <c r="P166" i="1" s="1"/>
  <c r="Q114" i="1"/>
  <c r="R114" i="1" s="1"/>
  <c r="O115" i="1" s="1"/>
  <c r="AD165" i="1"/>
  <c r="Z165" i="1"/>
  <c r="Y166" i="1"/>
  <c r="AF166" i="1" s="1"/>
  <c r="AE166" i="1" s="1"/>
  <c r="A167" i="1"/>
  <c r="X167" i="1" s="1"/>
  <c r="J220" i="3"/>
  <c r="K220" i="3" s="1"/>
  <c r="AH235" i="1" s="1"/>
  <c r="L220" i="3"/>
  <c r="G222" i="3"/>
  <c r="H221" i="3"/>
  <c r="I221" i="3" s="1"/>
  <c r="I81" i="1" l="1"/>
  <c r="B81" i="1" s="1"/>
  <c r="V82" i="1"/>
  <c r="D82" i="1" s="1"/>
  <c r="G82" i="1"/>
  <c r="C82" i="1"/>
  <c r="T167" i="1"/>
  <c r="N114" i="1"/>
  <c r="F114" i="1"/>
  <c r="K167" i="1"/>
  <c r="P167" i="1" s="1"/>
  <c r="Q115" i="1"/>
  <c r="R115" i="1" s="1"/>
  <c r="O116" i="1" s="1"/>
  <c r="Y167" i="1"/>
  <c r="AF167" i="1" s="1"/>
  <c r="AE167" i="1" s="1"/>
  <c r="A168" i="1"/>
  <c r="X168" i="1" s="1"/>
  <c r="Z166" i="1"/>
  <c r="AD166" i="1"/>
  <c r="AC165" i="1"/>
  <c r="AB165" i="1" s="1"/>
  <c r="AA165" i="1" s="1"/>
  <c r="L221" i="3"/>
  <c r="J221" i="3"/>
  <c r="K221" i="3" s="1"/>
  <c r="AH236" i="1" s="1"/>
  <c r="H222" i="3"/>
  <c r="I222" i="3" s="1"/>
  <c r="G223" i="3"/>
  <c r="W82" i="1" l="1"/>
  <c r="T168" i="1"/>
  <c r="F115" i="1"/>
  <c r="N115" i="1"/>
  <c r="M114" i="1"/>
  <c r="K168" i="1"/>
  <c r="P168" i="1" s="1"/>
  <c r="Q116" i="1"/>
  <c r="R116" i="1" s="1"/>
  <c r="O117" i="1" s="1"/>
  <c r="Y168" i="1"/>
  <c r="AF168" i="1" s="1"/>
  <c r="AE168" i="1" s="1"/>
  <c r="A169" i="1"/>
  <c r="X169" i="1" s="1"/>
  <c r="AD167" i="1"/>
  <c r="Z167" i="1"/>
  <c r="AC166" i="1"/>
  <c r="AB166" i="1" s="1"/>
  <c r="AA166" i="1" s="1"/>
  <c r="L222" i="3"/>
  <c r="J222" i="3"/>
  <c r="K222" i="3" s="1"/>
  <c r="AH237" i="1" s="1"/>
  <c r="H223" i="3"/>
  <c r="I223" i="3" s="1"/>
  <c r="G224" i="3"/>
  <c r="E82" i="1" l="1"/>
  <c r="U83" i="1"/>
  <c r="T169" i="1"/>
  <c r="F116" i="1"/>
  <c r="N116" i="1"/>
  <c r="M116" i="1" s="1"/>
  <c r="M115" i="1"/>
  <c r="K169" i="1"/>
  <c r="P169" i="1" s="1"/>
  <c r="Q117" i="1"/>
  <c r="R117" i="1" s="1"/>
  <c r="O118" i="1" s="1"/>
  <c r="AC167" i="1"/>
  <c r="AB167" i="1" s="1"/>
  <c r="AA167" i="1" s="1"/>
  <c r="Y169" i="1"/>
  <c r="AF169" i="1" s="1"/>
  <c r="AE169" i="1" s="1"/>
  <c r="A170" i="1"/>
  <c r="X170" i="1" s="1"/>
  <c r="AD168" i="1"/>
  <c r="Z168" i="1"/>
  <c r="G225" i="3"/>
  <c r="H224" i="3"/>
  <c r="I224" i="3" s="1"/>
  <c r="J223" i="3"/>
  <c r="K223" i="3" s="1"/>
  <c r="AH238" i="1" s="1"/>
  <c r="L223" i="3"/>
  <c r="I82" i="1" l="1"/>
  <c r="B82" i="1" s="1"/>
  <c r="G83" i="1"/>
  <c r="C83" i="1"/>
  <c r="V83" i="1"/>
  <c r="D83" i="1" s="1"/>
  <c r="T170" i="1"/>
  <c r="F117" i="1"/>
  <c r="N117" i="1"/>
  <c r="K170" i="1"/>
  <c r="P170" i="1"/>
  <c r="Q118" i="1"/>
  <c r="R118" i="1" s="1"/>
  <c r="O119" i="1" s="1"/>
  <c r="AC168" i="1"/>
  <c r="AB168" i="1" s="1"/>
  <c r="AA168" i="1" s="1"/>
  <c r="AD169" i="1"/>
  <c r="Z169" i="1"/>
  <c r="Y170" i="1"/>
  <c r="AF170" i="1" s="1"/>
  <c r="AE170" i="1" s="1"/>
  <c r="A171" i="1"/>
  <c r="X171" i="1" s="1"/>
  <c r="G226" i="3"/>
  <c r="H225" i="3"/>
  <c r="I225" i="3" s="1"/>
  <c r="J224" i="3"/>
  <c r="K224" i="3" s="1"/>
  <c r="AH239" i="1" s="1"/>
  <c r="L224" i="3"/>
  <c r="W83" i="1" l="1"/>
  <c r="E83" i="1" s="1"/>
  <c r="T171" i="1"/>
  <c r="M117" i="1"/>
  <c r="F118" i="1"/>
  <c r="N118" i="1"/>
  <c r="K171" i="1"/>
  <c r="P171" i="1" s="1"/>
  <c r="Q119" i="1"/>
  <c r="R119" i="1" s="1"/>
  <c r="O120" i="1" s="1"/>
  <c r="Z170" i="1"/>
  <c r="AD170" i="1"/>
  <c r="AC169" i="1"/>
  <c r="AB169" i="1" s="1"/>
  <c r="AA169" i="1" s="1"/>
  <c r="A172" i="1"/>
  <c r="X172" i="1" s="1"/>
  <c r="Y171" i="1"/>
  <c r="AF171" i="1" s="1"/>
  <c r="AE171" i="1" s="1"/>
  <c r="L225" i="3"/>
  <c r="J225" i="3"/>
  <c r="K225" i="3" s="1"/>
  <c r="AH240" i="1" s="1"/>
  <c r="H226" i="3"/>
  <c r="I226" i="3" s="1"/>
  <c r="G227" i="3"/>
  <c r="U84" i="1" l="1"/>
  <c r="T172" i="1"/>
  <c r="M118" i="1"/>
  <c r="F119" i="1"/>
  <c r="N119" i="1"/>
  <c r="AC170" i="1"/>
  <c r="AB170" i="1" s="1"/>
  <c r="AA170" i="1" s="1"/>
  <c r="K172" i="1"/>
  <c r="P172" i="1" s="1"/>
  <c r="Q120" i="1"/>
  <c r="R120" i="1" s="1"/>
  <c r="O121" i="1" s="1"/>
  <c r="Z171" i="1"/>
  <c r="AD171" i="1"/>
  <c r="AC171" i="1" s="1"/>
  <c r="AB171" i="1" s="1"/>
  <c r="AA171" i="1" s="1"/>
  <c r="Y172" i="1"/>
  <c r="AF172" i="1" s="1"/>
  <c r="AE172" i="1" s="1"/>
  <c r="A173" i="1"/>
  <c r="X173" i="1" s="1"/>
  <c r="H227" i="3"/>
  <c r="I227" i="3" s="1"/>
  <c r="G228" i="3"/>
  <c r="L226" i="3"/>
  <c r="J226" i="3"/>
  <c r="K226" i="3" s="1"/>
  <c r="AH241" i="1" s="1"/>
  <c r="I83" i="1" l="1"/>
  <c r="B83" i="1" s="1"/>
  <c r="V84" i="1"/>
  <c r="D84" i="1" s="1"/>
  <c r="C84" i="1"/>
  <c r="G84" i="1"/>
  <c r="T173" i="1"/>
  <c r="N120" i="1"/>
  <c r="M120" i="1" s="1"/>
  <c r="F120" i="1"/>
  <c r="M119" i="1"/>
  <c r="K173" i="1"/>
  <c r="P173" i="1" s="1"/>
  <c r="Q121" i="1"/>
  <c r="R121" i="1" s="1"/>
  <c r="AD172" i="1"/>
  <c r="Z172" i="1"/>
  <c r="A174" i="1"/>
  <c r="X174" i="1" s="1"/>
  <c r="Y173" i="1"/>
  <c r="AF173" i="1" s="1"/>
  <c r="AE173" i="1" s="1"/>
  <c r="G229" i="3"/>
  <c r="H228" i="3"/>
  <c r="I228" i="3" s="1"/>
  <c r="J227" i="3"/>
  <c r="K227" i="3" s="1"/>
  <c r="AH242" i="1" s="1"/>
  <c r="L227" i="3"/>
  <c r="W84" i="1" l="1"/>
  <c r="T174" i="1"/>
  <c r="F121" i="1"/>
  <c r="N121" i="1"/>
  <c r="K174" i="1"/>
  <c r="P174" i="1" s="1"/>
  <c r="O122" i="1"/>
  <c r="AD173" i="1"/>
  <c r="Z173" i="1"/>
  <c r="Y174" i="1"/>
  <c r="AF174" i="1" s="1"/>
  <c r="AE174" i="1" s="1"/>
  <c r="A175" i="1"/>
  <c r="X175" i="1" s="1"/>
  <c r="AC172" i="1"/>
  <c r="AB172" i="1" s="1"/>
  <c r="AA172" i="1" s="1"/>
  <c r="J228" i="3"/>
  <c r="K228" i="3" s="1"/>
  <c r="AH243" i="1" s="1"/>
  <c r="L228" i="3"/>
  <c r="G230" i="3"/>
  <c r="H229" i="3"/>
  <c r="I229" i="3" s="1"/>
  <c r="E84" i="1" l="1"/>
  <c r="U85" i="1"/>
  <c r="T175" i="1"/>
  <c r="M121" i="1"/>
  <c r="K175" i="1"/>
  <c r="P175" i="1"/>
  <c r="Q122" i="1"/>
  <c r="R122" i="1" s="1"/>
  <c r="O123" i="1" s="1"/>
  <c r="A176" i="1"/>
  <c r="X176" i="1" s="1"/>
  <c r="Y175" i="1"/>
  <c r="AF175" i="1" s="1"/>
  <c r="AE175" i="1" s="1"/>
  <c r="Z174" i="1"/>
  <c r="AD174" i="1"/>
  <c r="AC173" i="1"/>
  <c r="AB173" i="1" s="1"/>
  <c r="AA173" i="1" s="1"/>
  <c r="H230" i="3"/>
  <c r="I230" i="3" s="1"/>
  <c r="G231" i="3"/>
  <c r="L229" i="3"/>
  <c r="J229" i="3"/>
  <c r="K229" i="3" s="1"/>
  <c r="AH244" i="1" s="1"/>
  <c r="I84" i="1" l="1"/>
  <c r="B84" i="1" s="1"/>
  <c r="W85" i="1"/>
  <c r="E85" i="1" s="1"/>
  <c r="C85" i="1"/>
  <c r="V85" i="1"/>
  <c r="D85" i="1" s="1"/>
  <c r="G85" i="1"/>
  <c r="U86" i="1"/>
  <c r="T176" i="1"/>
  <c r="F122" i="1"/>
  <c r="N122" i="1"/>
  <c r="K176" i="1"/>
  <c r="P176" i="1" s="1"/>
  <c r="Q123" i="1"/>
  <c r="R123" i="1" s="1"/>
  <c r="O124" i="1" s="1"/>
  <c r="AC174" i="1"/>
  <c r="AB174" i="1" s="1"/>
  <c r="AA174" i="1" s="1"/>
  <c r="A177" i="1"/>
  <c r="X177" i="1" s="1"/>
  <c r="Y176" i="1"/>
  <c r="AF176" i="1" s="1"/>
  <c r="AE176" i="1" s="1"/>
  <c r="AD175" i="1"/>
  <c r="Z175" i="1"/>
  <c r="H231" i="3"/>
  <c r="I231" i="3" s="1"/>
  <c r="G232" i="3"/>
  <c r="L230" i="3"/>
  <c r="J230" i="3"/>
  <c r="K230" i="3" s="1"/>
  <c r="AH245" i="1" s="1"/>
  <c r="I85" i="1" l="1"/>
  <c r="B85" i="1" s="1"/>
  <c r="V86" i="1"/>
  <c r="D86" i="1" s="1"/>
  <c r="G86" i="1"/>
  <c r="C86" i="1"/>
  <c r="T177" i="1"/>
  <c r="F123" i="1"/>
  <c r="M122" i="1"/>
  <c r="N123" i="1"/>
  <c r="K177" i="1"/>
  <c r="P177" i="1" s="1"/>
  <c r="Q124" i="1"/>
  <c r="R124" i="1" s="1"/>
  <c r="O125" i="1" s="1"/>
  <c r="AC175" i="1"/>
  <c r="AB175" i="1" s="1"/>
  <c r="AA175" i="1" s="1"/>
  <c r="Y177" i="1"/>
  <c r="AF177" i="1" s="1"/>
  <c r="AE177" i="1" s="1"/>
  <c r="A178" i="1"/>
  <c r="X178" i="1" s="1"/>
  <c r="AD176" i="1"/>
  <c r="Z176" i="1"/>
  <c r="G233" i="3"/>
  <c r="H232" i="3"/>
  <c r="I232" i="3" s="1"/>
  <c r="J231" i="3"/>
  <c r="K231" i="3" s="1"/>
  <c r="AH246" i="1" s="1"/>
  <c r="L231" i="3"/>
  <c r="W86" i="1" l="1"/>
  <c r="T178" i="1"/>
  <c r="M123" i="1"/>
  <c r="F124" i="1"/>
  <c r="N124" i="1"/>
  <c r="K178" i="1"/>
  <c r="P178" i="1"/>
  <c r="Q125" i="1"/>
  <c r="AC176" i="1"/>
  <c r="AB176" i="1" s="1"/>
  <c r="AA176" i="1" s="1"/>
  <c r="Y178" i="1"/>
  <c r="AF178" i="1" s="1"/>
  <c r="AE178" i="1" s="1"/>
  <c r="A179" i="1"/>
  <c r="X179" i="1" s="1"/>
  <c r="Z177" i="1"/>
  <c r="AD177" i="1"/>
  <c r="G234" i="3"/>
  <c r="H233" i="3"/>
  <c r="I233" i="3" s="1"/>
  <c r="J232" i="3"/>
  <c r="K232" i="3" s="1"/>
  <c r="AH247" i="1" s="1"/>
  <c r="L232" i="3"/>
  <c r="E86" i="1" l="1"/>
  <c r="U87" i="1"/>
  <c r="T179" i="1"/>
  <c r="M124" i="1"/>
  <c r="K179" i="1"/>
  <c r="P179" i="1"/>
  <c r="R125" i="1"/>
  <c r="AC177" i="1"/>
  <c r="AB177" i="1" s="1"/>
  <c r="AA177" i="1" s="1"/>
  <c r="A180" i="1"/>
  <c r="X180" i="1" s="1"/>
  <c r="Y179" i="1"/>
  <c r="AF179" i="1" s="1"/>
  <c r="AE179" i="1" s="1"/>
  <c r="AD178" i="1"/>
  <c r="Z178" i="1"/>
  <c r="H234" i="3"/>
  <c r="I234" i="3" s="1"/>
  <c r="G235" i="3"/>
  <c r="L233" i="3"/>
  <c r="J233" i="3"/>
  <c r="K233" i="3" s="1"/>
  <c r="AH248" i="1" s="1"/>
  <c r="I86" i="1" l="1"/>
  <c r="B86" i="1" s="1"/>
  <c r="C87" i="1"/>
  <c r="G87" i="1"/>
  <c r="V87" i="1"/>
  <c r="D87" i="1" s="1"/>
  <c r="T180" i="1"/>
  <c r="O126" i="1"/>
  <c r="Q126" i="1" s="1"/>
  <c r="R126" i="1" s="1"/>
  <c r="O127" i="1" s="1"/>
  <c r="N125" i="1"/>
  <c r="F125" i="1"/>
  <c r="K180" i="1"/>
  <c r="P180" i="1" s="1"/>
  <c r="AC178" i="1"/>
  <c r="AB178" i="1" s="1"/>
  <c r="AA178" i="1" s="1"/>
  <c r="AD179" i="1"/>
  <c r="Z179" i="1"/>
  <c r="A181" i="1"/>
  <c r="X181" i="1" s="1"/>
  <c r="Y180" i="1"/>
  <c r="AF180" i="1" s="1"/>
  <c r="AE180" i="1" s="1"/>
  <c r="L234" i="3"/>
  <c r="J234" i="3"/>
  <c r="K234" i="3" s="1"/>
  <c r="AH249" i="1" s="1"/>
  <c r="H235" i="3"/>
  <c r="I235" i="3" s="1"/>
  <c r="G236" i="3"/>
  <c r="W87" i="1" l="1"/>
  <c r="E87" i="1" s="1"/>
  <c r="U88" i="1"/>
  <c r="T181" i="1"/>
  <c r="M125" i="1"/>
  <c r="N126" i="1"/>
  <c r="F126" i="1"/>
  <c r="K181" i="1"/>
  <c r="P181" i="1" s="1"/>
  <c r="Q127" i="1"/>
  <c r="R127" i="1" s="1"/>
  <c r="O128" i="1" s="1"/>
  <c r="AD180" i="1"/>
  <c r="Z180" i="1"/>
  <c r="Y181" i="1"/>
  <c r="AF181" i="1" s="1"/>
  <c r="AE181" i="1" s="1"/>
  <c r="A182" i="1"/>
  <c r="X182" i="1" s="1"/>
  <c r="AC179" i="1"/>
  <c r="AB179" i="1" s="1"/>
  <c r="AA179" i="1" s="1"/>
  <c r="J235" i="3"/>
  <c r="K235" i="3" s="1"/>
  <c r="AH250" i="1" s="1"/>
  <c r="L235" i="3"/>
  <c r="G237" i="3"/>
  <c r="H236" i="3"/>
  <c r="I236" i="3" s="1"/>
  <c r="I87" i="1" l="1"/>
  <c r="B87" i="1" s="1"/>
  <c r="W88" i="1"/>
  <c r="E88" i="1" s="1"/>
  <c r="G88" i="1"/>
  <c r="C88" i="1"/>
  <c r="V88" i="1"/>
  <c r="D88" i="1" s="1"/>
  <c r="U89" i="1"/>
  <c r="T182" i="1"/>
  <c r="F127" i="1"/>
  <c r="M126" i="1"/>
  <c r="N127" i="1"/>
  <c r="K182" i="1"/>
  <c r="P182" i="1"/>
  <c r="Q128" i="1"/>
  <c r="A183" i="1"/>
  <c r="X183" i="1" s="1"/>
  <c r="Y182" i="1"/>
  <c r="AF182" i="1" s="1"/>
  <c r="AE182" i="1" s="1"/>
  <c r="AD181" i="1"/>
  <c r="Z181" i="1"/>
  <c r="AC180" i="1"/>
  <c r="AB180" i="1" s="1"/>
  <c r="AA180" i="1" s="1"/>
  <c r="J236" i="3"/>
  <c r="K236" i="3" s="1"/>
  <c r="AH251" i="1" s="1"/>
  <c r="L236" i="3"/>
  <c r="G238" i="3"/>
  <c r="H237" i="3"/>
  <c r="I237" i="3" s="1"/>
  <c r="I88" i="1" l="1"/>
  <c r="B88" i="1" s="1"/>
  <c r="C89" i="1"/>
  <c r="V89" i="1"/>
  <c r="D89" i="1" s="1"/>
  <c r="G89" i="1"/>
  <c r="T183" i="1"/>
  <c r="M127" i="1"/>
  <c r="K183" i="1"/>
  <c r="P183" i="1"/>
  <c r="R128" i="1"/>
  <c r="AC181" i="1"/>
  <c r="AB181" i="1" s="1"/>
  <c r="AA181" i="1" s="1"/>
  <c r="Z182" i="1"/>
  <c r="AD182" i="1"/>
  <c r="AC182" i="1" s="1"/>
  <c r="AB182" i="1" s="1"/>
  <c r="AA182" i="1" s="1"/>
  <c r="A184" i="1"/>
  <c r="X184" i="1" s="1"/>
  <c r="Y183" i="1"/>
  <c r="AF183" i="1" s="1"/>
  <c r="AE183" i="1" s="1"/>
  <c r="H238" i="3"/>
  <c r="I238" i="3" s="1"/>
  <c r="G239" i="3"/>
  <c r="L237" i="3"/>
  <c r="J237" i="3"/>
  <c r="K237" i="3" s="1"/>
  <c r="AH252" i="1" s="1"/>
  <c r="W89" i="1" l="1"/>
  <c r="E89" i="1" s="1"/>
  <c r="U90" i="1"/>
  <c r="T184" i="1"/>
  <c r="O129" i="1"/>
  <c r="Q129" i="1" s="1"/>
  <c r="R129" i="1" s="1"/>
  <c r="F128" i="1"/>
  <c r="N128" i="1"/>
  <c r="K184" i="1"/>
  <c r="P184" i="1" s="1"/>
  <c r="Y184" i="1"/>
  <c r="AF184" i="1" s="1"/>
  <c r="AE184" i="1" s="1"/>
  <c r="A185" i="1"/>
  <c r="X185" i="1" s="1"/>
  <c r="Z183" i="1"/>
  <c r="AD183" i="1"/>
  <c r="H239" i="3"/>
  <c r="I239" i="3" s="1"/>
  <c r="G240" i="3"/>
  <c r="L238" i="3"/>
  <c r="J238" i="3"/>
  <c r="K238" i="3" s="1"/>
  <c r="AH253" i="1" s="1"/>
  <c r="I89" i="1" l="1"/>
  <c r="B89" i="1" s="1"/>
  <c r="C90" i="1"/>
  <c r="V90" i="1"/>
  <c r="D90" i="1" s="1"/>
  <c r="G90" i="1"/>
  <c r="T185" i="1"/>
  <c r="N129" i="1"/>
  <c r="F129" i="1"/>
  <c r="M128" i="1"/>
  <c r="K185" i="1"/>
  <c r="P185" i="1" s="1"/>
  <c r="O130" i="1"/>
  <c r="AC183" i="1"/>
  <c r="AB183" i="1" s="1"/>
  <c r="AA183" i="1" s="1"/>
  <c r="A186" i="1"/>
  <c r="X186" i="1" s="1"/>
  <c r="Y185" i="1"/>
  <c r="AF185" i="1" s="1"/>
  <c r="AE185" i="1" s="1"/>
  <c r="AD184" i="1"/>
  <c r="Z184" i="1"/>
  <c r="G241" i="3"/>
  <c r="H240" i="3"/>
  <c r="I240" i="3" s="1"/>
  <c r="J239" i="3"/>
  <c r="K239" i="3" s="1"/>
  <c r="AH254" i="1" s="1"/>
  <c r="L239" i="3"/>
  <c r="W90" i="1" l="1"/>
  <c r="E90" i="1" s="1"/>
  <c r="U91" i="1"/>
  <c r="T186" i="1"/>
  <c r="M129" i="1"/>
  <c r="K186" i="1"/>
  <c r="P186" i="1" s="1"/>
  <c r="Q130" i="1"/>
  <c r="R130" i="1" s="1"/>
  <c r="O131" i="1" s="1"/>
  <c r="AC184" i="1"/>
  <c r="AB184" i="1" s="1"/>
  <c r="AA184" i="1" s="1"/>
  <c r="Z185" i="1"/>
  <c r="AD185" i="1"/>
  <c r="A187" i="1"/>
  <c r="X187" i="1" s="1"/>
  <c r="Y186" i="1"/>
  <c r="AF186" i="1" s="1"/>
  <c r="AE186" i="1" s="1"/>
  <c r="J240" i="3"/>
  <c r="K240" i="3" s="1"/>
  <c r="AH255" i="1" s="1"/>
  <c r="L240" i="3"/>
  <c r="G242" i="3"/>
  <c r="H241" i="3"/>
  <c r="I241" i="3" s="1"/>
  <c r="I90" i="1" l="1"/>
  <c r="B90" i="1" s="1"/>
  <c r="G91" i="1"/>
  <c r="V91" i="1"/>
  <c r="D91" i="1" s="1"/>
  <c r="C91" i="1"/>
  <c r="T187" i="1"/>
  <c r="AC185" i="1"/>
  <c r="AB185" i="1" s="1"/>
  <c r="AA185" i="1" s="1"/>
  <c r="F130" i="1"/>
  <c r="N130" i="1"/>
  <c r="K187" i="1"/>
  <c r="P187" i="1" s="1"/>
  <c r="Q131" i="1"/>
  <c r="R131" i="1" s="1"/>
  <c r="Z186" i="1"/>
  <c r="AD186" i="1"/>
  <c r="A188" i="1"/>
  <c r="X188" i="1" s="1"/>
  <c r="Y187" i="1"/>
  <c r="AF187" i="1" s="1"/>
  <c r="AE187" i="1" s="1"/>
  <c r="L241" i="3"/>
  <c r="J241" i="3"/>
  <c r="K241" i="3" s="1"/>
  <c r="AH256" i="1" s="1"/>
  <c r="H242" i="3"/>
  <c r="I242" i="3" s="1"/>
  <c r="G243" i="3"/>
  <c r="W91" i="1" l="1"/>
  <c r="E91" i="1" s="1"/>
  <c r="T188" i="1"/>
  <c r="M130" i="1"/>
  <c r="F131" i="1"/>
  <c r="N131" i="1"/>
  <c r="K188" i="1"/>
  <c r="P188" i="1" s="1"/>
  <c r="AC186" i="1"/>
  <c r="AB186" i="1" s="1"/>
  <c r="AA186" i="1" s="1"/>
  <c r="O132" i="1"/>
  <c r="Y188" i="1"/>
  <c r="AF188" i="1" s="1"/>
  <c r="AE188" i="1" s="1"/>
  <c r="A189" i="1"/>
  <c r="X189" i="1" s="1"/>
  <c r="AD187" i="1"/>
  <c r="Z187" i="1"/>
  <c r="H243" i="3"/>
  <c r="I243" i="3" s="1"/>
  <c r="G244" i="3"/>
  <c r="L242" i="3"/>
  <c r="J242" i="3"/>
  <c r="K242" i="3" s="1"/>
  <c r="AH257" i="1" s="1"/>
  <c r="U92" i="1" l="1"/>
  <c r="T189" i="1"/>
  <c r="M131" i="1"/>
  <c r="K189" i="1"/>
  <c r="P189" i="1"/>
  <c r="Q132" i="1"/>
  <c r="R132" i="1" s="1"/>
  <c r="AC187" i="1"/>
  <c r="AB187" i="1" s="1"/>
  <c r="AA187" i="1" s="1"/>
  <c r="Z188" i="1"/>
  <c r="AD188" i="1"/>
  <c r="AC188" i="1" s="1"/>
  <c r="AB188" i="1" s="1"/>
  <c r="AA188" i="1" s="1"/>
  <c r="A190" i="1"/>
  <c r="X190" i="1" s="1"/>
  <c r="Y189" i="1"/>
  <c r="AF189" i="1" s="1"/>
  <c r="AE189" i="1" s="1"/>
  <c r="G245" i="3"/>
  <c r="H244" i="3"/>
  <c r="I244" i="3" s="1"/>
  <c r="L243" i="3"/>
  <c r="J243" i="3"/>
  <c r="K243" i="3" s="1"/>
  <c r="AH258" i="1" s="1"/>
  <c r="I91" i="1" l="1"/>
  <c r="B91" i="1" s="1"/>
  <c r="C92" i="1"/>
  <c r="V92" i="1"/>
  <c r="D92" i="1" s="1"/>
  <c r="G92" i="1"/>
  <c r="T190" i="1"/>
  <c r="F132" i="1"/>
  <c r="N132" i="1"/>
  <c r="K190" i="1"/>
  <c r="P190" i="1" s="1"/>
  <c r="O133" i="1"/>
  <c r="A191" i="1"/>
  <c r="X191" i="1" s="1"/>
  <c r="Y190" i="1"/>
  <c r="AF190" i="1" s="1"/>
  <c r="AE190" i="1" s="1"/>
  <c r="AD189" i="1"/>
  <c r="Z189" i="1"/>
  <c r="J244" i="3"/>
  <c r="K244" i="3" s="1"/>
  <c r="AH259" i="1" s="1"/>
  <c r="L244" i="3"/>
  <c r="G246" i="3"/>
  <c r="H245" i="3"/>
  <c r="I245" i="3" s="1"/>
  <c r="W92" i="1" l="1"/>
  <c r="E92" i="1" s="1"/>
  <c r="T191" i="1"/>
  <c r="M132" i="1"/>
  <c r="K191" i="1"/>
  <c r="P191" i="1" s="1"/>
  <c r="Q133" i="1"/>
  <c r="R133" i="1" s="1"/>
  <c r="A192" i="1"/>
  <c r="X192" i="1" s="1"/>
  <c r="Y191" i="1"/>
  <c r="AF191" i="1" s="1"/>
  <c r="AE191" i="1" s="1"/>
  <c r="AC189" i="1"/>
  <c r="AB189" i="1" s="1"/>
  <c r="AA189" i="1" s="1"/>
  <c r="Z190" i="1"/>
  <c r="AD190" i="1"/>
  <c r="L245" i="3"/>
  <c r="J245" i="3"/>
  <c r="K245" i="3" s="1"/>
  <c r="AH260" i="1" s="1"/>
  <c r="G247" i="3"/>
  <c r="H246" i="3"/>
  <c r="I246" i="3" s="1"/>
  <c r="U93" i="1" l="1"/>
  <c r="T192" i="1"/>
  <c r="F133" i="1"/>
  <c r="N133" i="1"/>
  <c r="AC190" i="1"/>
  <c r="AB190" i="1" s="1"/>
  <c r="AA190" i="1" s="1"/>
  <c r="K192" i="1"/>
  <c r="P192" i="1" s="1"/>
  <c r="O134" i="1"/>
  <c r="A193" i="1"/>
  <c r="X193" i="1" s="1"/>
  <c r="Y192" i="1"/>
  <c r="AF192" i="1" s="1"/>
  <c r="AE192" i="1" s="1"/>
  <c r="AD191" i="1"/>
  <c r="Z191" i="1"/>
  <c r="L246" i="3"/>
  <c r="J246" i="3"/>
  <c r="K246" i="3" s="1"/>
  <c r="AH261" i="1" s="1"/>
  <c r="H247" i="3"/>
  <c r="I247" i="3" s="1"/>
  <c r="G248" i="3"/>
  <c r="I92" i="1" l="1"/>
  <c r="B92" i="1" s="1"/>
  <c r="G93" i="1"/>
  <c r="C93" i="1"/>
  <c r="V93" i="1"/>
  <c r="D93" i="1" s="1"/>
  <c r="T193" i="1"/>
  <c r="M133" i="1"/>
  <c r="K193" i="1"/>
  <c r="P193" i="1"/>
  <c r="Q134" i="1"/>
  <c r="R134" i="1" s="1"/>
  <c r="Z192" i="1"/>
  <c r="AD192" i="1"/>
  <c r="Y193" i="1"/>
  <c r="AF193" i="1" s="1"/>
  <c r="AE193" i="1" s="1"/>
  <c r="A194" i="1"/>
  <c r="X194" i="1" s="1"/>
  <c r="AC191" i="1"/>
  <c r="AB191" i="1" s="1"/>
  <c r="AA191" i="1" s="1"/>
  <c r="G249" i="3"/>
  <c r="H248" i="3"/>
  <c r="I248" i="3" s="1"/>
  <c r="J247" i="3"/>
  <c r="K247" i="3" s="1"/>
  <c r="AH262" i="1" s="1"/>
  <c r="L247" i="3"/>
  <c r="W93" i="1" l="1"/>
  <c r="E93" i="1" s="1"/>
  <c r="T194" i="1"/>
  <c r="F134" i="1"/>
  <c r="N134" i="1"/>
  <c r="K194" i="1"/>
  <c r="P194" i="1"/>
  <c r="O135" i="1"/>
  <c r="AC192" i="1"/>
  <c r="AB192" i="1" s="1"/>
  <c r="AA192" i="1" s="1"/>
  <c r="Z193" i="1"/>
  <c r="AD193" i="1"/>
  <c r="A195" i="1"/>
  <c r="X195" i="1" s="1"/>
  <c r="Y194" i="1"/>
  <c r="AF194" i="1" s="1"/>
  <c r="AE194" i="1" s="1"/>
  <c r="J248" i="3"/>
  <c r="K248" i="3" s="1"/>
  <c r="AH263" i="1" s="1"/>
  <c r="L248" i="3"/>
  <c r="G250" i="3"/>
  <c r="H249" i="3"/>
  <c r="I249" i="3" s="1"/>
  <c r="U94" i="1" l="1"/>
  <c r="T195" i="1"/>
  <c r="M134" i="1"/>
  <c r="K195" i="1"/>
  <c r="P195" i="1" s="1"/>
  <c r="Q135" i="1"/>
  <c r="R135" i="1" s="1"/>
  <c r="O136" i="1" s="1"/>
  <c r="AC193" i="1"/>
  <c r="AB193" i="1" s="1"/>
  <c r="AA193" i="1" s="1"/>
  <c r="Y195" i="1"/>
  <c r="AF195" i="1" s="1"/>
  <c r="AE195" i="1" s="1"/>
  <c r="A196" i="1"/>
  <c r="X196" i="1" s="1"/>
  <c r="AD194" i="1"/>
  <c r="Z194" i="1"/>
  <c r="L249" i="3"/>
  <c r="J249" i="3"/>
  <c r="K249" i="3" s="1"/>
  <c r="AH264" i="1" s="1"/>
  <c r="H250" i="3"/>
  <c r="I250" i="3" s="1"/>
  <c r="G251" i="3"/>
  <c r="I93" i="1" l="1"/>
  <c r="B93" i="1" s="1"/>
  <c r="C94" i="1"/>
  <c r="G94" i="1"/>
  <c r="V94" i="1"/>
  <c r="D94" i="1" s="1"/>
  <c r="W94" i="1"/>
  <c r="E94" i="1" s="1"/>
  <c r="U95" i="1"/>
  <c r="T196" i="1"/>
  <c r="F135" i="1"/>
  <c r="N135" i="1"/>
  <c r="K196" i="1"/>
  <c r="P196" i="1" s="1"/>
  <c r="Q136" i="1"/>
  <c r="R136" i="1" s="1"/>
  <c r="AC194" i="1"/>
  <c r="AB194" i="1" s="1"/>
  <c r="AA194" i="1" s="1"/>
  <c r="Y196" i="1"/>
  <c r="AF196" i="1" s="1"/>
  <c r="AE196" i="1" s="1"/>
  <c r="A197" i="1"/>
  <c r="X197" i="1" s="1"/>
  <c r="AD195" i="1"/>
  <c r="Z195" i="1"/>
  <c r="H251" i="3"/>
  <c r="I251" i="3" s="1"/>
  <c r="G252" i="3"/>
  <c r="L250" i="3"/>
  <c r="J250" i="3"/>
  <c r="K250" i="3" s="1"/>
  <c r="AH265" i="1" s="1"/>
  <c r="I94" i="1" l="1"/>
  <c r="B94" i="1" s="1"/>
  <c r="G95" i="1"/>
  <c r="V95" i="1"/>
  <c r="D95" i="1" s="1"/>
  <c r="C95" i="1"/>
  <c r="T197" i="1"/>
  <c r="F136" i="1"/>
  <c r="N136" i="1"/>
  <c r="M136" i="1" s="1"/>
  <c r="M135" i="1"/>
  <c r="K197" i="1"/>
  <c r="P197" i="1" s="1"/>
  <c r="O137" i="1"/>
  <c r="AC195" i="1"/>
  <c r="AB195" i="1" s="1"/>
  <c r="AA195" i="1" s="1"/>
  <c r="A198" i="1"/>
  <c r="X198" i="1" s="1"/>
  <c r="Y197" i="1"/>
  <c r="AF197" i="1" s="1"/>
  <c r="AE197" i="1" s="1"/>
  <c r="Z196" i="1"/>
  <c r="AD196" i="1"/>
  <c r="G253" i="3"/>
  <c r="H252" i="3"/>
  <c r="I252" i="3" s="1"/>
  <c r="L251" i="3"/>
  <c r="J251" i="3"/>
  <c r="K251" i="3" s="1"/>
  <c r="AH266" i="1" s="1"/>
  <c r="W95" i="1" l="1"/>
  <c r="E95" i="1" s="1"/>
  <c r="T198" i="1"/>
  <c r="K198" i="1"/>
  <c r="P198" i="1" s="1"/>
  <c r="Q137" i="1"/>
  <c r="R137" i="1" s="1"/>
  <c r="AC196" i="1"/>
  <c r="AB196" i="1" s="1"/>
  <c r="AA196" i="1" s="1"/>
  <c r="AD197" i="1"/>
  <c r="Z197" i="1"/>
  <c r="Y198" i="1"/>
  <c r="AF198" i="1" s="1"/>
  <c r="AE198" i="1" s="1"/>
  <c r="A199" i="1"/>
  <c r="X199" i="1" s="1"/>
  <c r="J252" i="3"/>
  <c r="K252" i="3" s="1"/>
  <c r="AH267" i="1" s="1"/>
  <c r="L252" i="3"/>
  <c r="G254" i="3"/>
  <c r="H253" i="3"/>
  <c r="I253" i="3" s="1"/>
  <c r="U96" i="1" l="1"/>
  <c r="T199" i="1"/>
  <c r="F137" i="1"/>
  <c r="N137" i="1"/>
  <c r="K199" i="1"/>
  <c r="P199" i="1" s="1"/>
  <c r="O138" i="1"/>
  <c r="AD198" i="1"/>
  <c r="Z198" i="1"/>
  <c r="AC197" i="1"/>
  <c r="AB197" i="1" s="1"/>
  <c r="AA197" i="1" s="1"/>
  <c r="Y199" i="1"/>
  <c r="AF199" i="1" s="1"/>
  <c r="AE199" i="1" s="1"/>
  <c r="A200" i="1"/>
  <c r="X200" i="1" s="1"/>
  <c r="G255" i="3"/>
  <c r="H254" i="3"/>
  <c r="I254" i="3" s="1"/>
  <c r="L253" i="3"/>
  <c r="J253" i="3"/>
  <c r="K253" i="3" s="1"/>
  <c r="AH268" i="1" s="1"/>
  <c r="I95" i="1" l="1"/>
  <c r="B95" i="1" s="1"/>
  <c r="V96" i="1"/>
  <c r="D96" i="1" s="1"/>
  <c r="G96" i="1"/>
  <c r="C96" i="1"/>
  <c r="T200" i="1"/>
  <c r="M137" i="1"/>
  <c r="K200" i="1"/>
  <c r="P200" i="1" s="1"/>
  <c r="Q138" i="1"/>
  <c r="R138" i="1" s="1"/>
  <c r="Y200" i="1"/>
  <c r="AF200" i="1" s="1"/>
  <c r="AE200" i="1" s="1"/>
  <c r="A201" i="1"/>
  <c r="X201" i="1" s="1"/>
  <c r="AD199" i="1"/>
  <c r="Z199" i="1"/>
  <c r="AC198" i="1"/>
  <c r="AB198" i="1" s="1"/>
  <c r="AA198" i="1" s="1"/>
  <c r="L254" i="3"/>
  <c r="J254" i="3"/>
  <c r="K254" i="3" s="1"/>
  <c r="AH269" i="1" s="1"/>
  <c r="H255" i="3"/>
  <c r="I255" i="3" s="1"/>
  <c r="G256" i="3"/>
  <c r="W96" i="1" l="1"/>
  <c r="T201" i="1"/>
  <c r="N138" i="1"/>
  <c r="M138" i="1" s="1"/>
  <c r="F138" i="1"/>
  <c r="K201" i="1"/>
  <c r="P201" i="1" s="1"/>
  <c r="O139" i="1"/>
  <c r="Y201" i="1"/>
  <c r="AF201" i="1" s="1"/>
  <c r="AE201" i="1" s="1"/>
  <c r="A202" i="1"/>
  <c r="X202" i="1" s="1"/>
  <c r="AD200" i="1"/>
  <c r="Z200" i="1"/>
  <c r="AC199" i="1"/>
  <c r="AB199" i="1" s="1"/>
  <c r="AA199" i="1" s="1"/>
  <c r="G257" i="3"/>
  <c r="H256" i="3"/>
  <c r="I256" i="3" s="1"/>
  <c r="J255" i="3"/>
  <c r="K255" i="3" s="1"/>
  <c r="AH270" i="1" s="1"/>
  <c r="L255" i="3"/>
  <c r="E96" i="1" l="1"/>
  <c r="U97" i="1"/>
  <c r="T202" i="1"/>
  <c r="K202" i="1"/>
  <c r="P202" i="1" s="1"/>
  <c r="Q139" i="1"/>
  <c r="R139" i="1" s="1"/>
  <c r="O140" i="1" s="1"/>
  <c r="AC200" i="1"/>
  <c r="AB200" i="1" s="1"/>
  <c r="AA200" i="1" s="1"/>
  <c r="A203" i="1"/>
  <c r="X203" i="1" s="1"/>
  <c r="Y202" i="1"/>
  <c r="AF202" i="1" s="1"/>
  <c r="AE202" i="1" s="1"/>
  <c r="AD201" i="1"/>
  <c r="Z201" i="1"/>
  <c r="J256" i="3"/>
  <c r="K256" i="3" s="1"/>
  <c r="AH271" i="1" s="1"/>
  <c r="L256" i="3"/>
  <c r="G258" i="3"/>
  <c r="H257" i="3"/>
  <c r="I257" i="3" s="1"/>
  <c r="I96" i="1" l="1"/>
  <c r="B96" i="1" s="1"/>
  <c r="V97" i="1"/>
  <c r="D97" i="1" s="1"/>
  <c r="G97" i="1"/>
  <c r="C97" i="1"/>
  <c r="T203" i="1"/>
  <c r="F139" i="1"/>
  <c r="N139" i="1"/>
  <c r="K203" i="1"/>
  <c r="P203" i="1" s="1"/>
  <c r="Q140" i="1"/>
  <c r="R140" i="1" s="1"/>
  <c r="AC201" i="1"/>
  <c r="AB201" i="1" s="1"/>
  <c r="AA201" i="1" s="1"/>
  <c r="AD202" i="1"/>
  <c r="Z202" i="1"/>
  <c r="Y203" i="1"/>
  <c r="AF203" i="1" s="1"/>
  <c r="AE203" i="1" s="1"/>
  <c r="A204" i="1"/>
  <c r="X204" i="1" s="1"/>
  <c r="L257" i="3"/>
  <c r="J257" i="3"/>
  <c r="K257" i="3" s="1"/>
  <c r="AH272" i="1" s="1"/>
  <c r="G259" i="3"/>
  <c r="H258" i="3"/>
  <c r="I258" i="3" s="1"/>
  <c r="W97" i="1" l="1"/>
  <c r="T204" i="1"/>
  <c r="F140" i="1"/>
  <c r="M139" i="1"/>
  <c r="N140" i="1"/>
  <c r="K204" i="1"/>
  <c r="P204" i="1" s="1"/>
  <c r="O141" i="1"/>
  <c r="A205" i="1"/>
  <c r="X205" i="1" s="1"/>
  <c r="Y204" i="1"/>
  <c r="AF204" i="1" s="1"/>
  <c r="AE204" i="1" s="1"/>
  <c r="AD203" i="1"/>
  <c r="Z203" i="1"/>
  <c r="AC202" i="1"/>
  <c r="AB202" i="1" s="1"/>
  <c r="AA202" i="1" s="1"/>
  <c r="L258" i="3"/>
  <c r="J258" i="3"/>
  <c r="K258" i="3" s="1"/>
  <c r="AH273" i="1" s="1"/>
  <c r="H259" i="3"/>
  <c r="I259" i="3" s="1"/>
  <c r="G260" i="3"/>
  <c r="E97" i="1" l="1"/>
  <c r="U98" i="1"/>
  <c r="T205" i="1"/>
  <c r="M140" i="1"/>
  <c r="K205" i="1"/>
  <c r="P205" i="1"/>
  <c r="Q141" i="1"/>
  <c r="R141" i="1" s="1"/>
  <c r="AD204" i="1"/>
  <c r="Z204" i="1"/>
  <c r="AC203" i="1"/>
  <c r="AB203" i="1" s="1"/>
  <c r="AA203" i="1" s="1"/>
  <c r="A206" i="1"/>
  <c r="X206" i="1" s="1"/>
  <c r="Y205" i="1"/>
  <c r="AF205" i="1" s="1"/>
  <c r="AE205" i="1" s="1"/>
  <c r="G261" i="3"/>
  <c r="H260" i="3"/>
  <c r="I260" i="3" s="1"/>
  <c r="J259" i="3"/>
  <c r="K259" i="3" s="1"/>
  <c r="AH274" i="1" s="1"/>
  <c r="L259" i="3"/>
  <c r="I97" i="1" l="1"/>
  <c r="B97" i="1" s="1"/>
  <c r="G98" i="1"/>
  <c r="V98" i="1"/>
  <c r="D98" i="1" s="1"/>
  <c r="C98" i="1"/>
  <c r="T206" i="1"/>
  <c r="N141" i="1"/>
  <c r="K206" i="1"/>
  <c r="P206" i="1" s="1"/>
  <c r="O142" i="1"/>
  <c r="Y206" i="1"/>
  <c r="AF206" i="1" s="1"/>
  <c r="AE206" i="1" s="1"/>
  <c r="A207" i="1"/>
  <c r="X207" i="1" s="1"/>
  <c r="Z205" i="1"/>
  <c r="AD205" i="1"/>
  <c r="AC205" i="1" s="1"/>
  <c r="AB205" i="1" s="1"/>
  <c r="AA205" i="1" s="1"/>
  <c r="AC204" i="1"/>
  <c r="AB204" i="1" s="1"/>
  <c r="AA204" i="1" s="1"/>
  <c r="J260" i="3"/>
  <c r="K260" i="3" s="1"/>
  <c r="AH275" i="1" s="1"/>
  <c r="L260" i="3"/>
  <c r="G262" i="3"/>
  <c r="H261" i="3"/>
  <c r="I261" i="3" s="1"/>
  <c r="W98" i="1" l="1"/>
  <c r="E98" i="1" s="1"/>
  <c r="T207" i="1"/>
  <c r="M141" i="1"/>
  <c r="K207" i="1"/>
  <c r="P207" i="1" s="1"/>
  <c r="Q142" i="1"/>
  <c r="R142" i="1" s="1"/>
  <c r="Y207" i="1"/>
  <c r="AF207" i="1" s="1"/>
  <c r="AE207" i="1" s="1"/>
  <c r="A208" i="1"/>
  <c r="X208" i="1" s="1"/>
  <c r="Z206" i="1"/>
  <c r="AD206" i="1"/>
  <c r="G263" i="3"/>
  <c r="H262" i="3"/>
  <c r="I262" i="3" s="1"/>
  <c r="L261" i="3"/>
  <c r="J261" i="3"/>
  <c r="K261" i="3" s="1"/>
  <c r="AH276" i="1" s="1"/>
  <c r="U99" i="1" l="1"/>
  <c r="T208" i="1"/>
  <c r="F142" i="1"/>
  <c r="N142" i="1"/>
  <c r="K208" i="1"/>
  <c r="P208" i="1"/>
  <c r="O143" i="1"/>
  <c r="AC206" i="1"/>
  <c r="AB206" i="1" s="1"/>
  <c r="AA206" i="1" s="1"/>
  <c r="Y208" i="1"/>
  <c r="AF208" i="1" s="1"/>
  <c r="AE208" i="1" s="1"/>
  <c r="A209" i="1"/>
  <c r="X209" i="1" s="1"/>
  <c r="Z207" i="1"/>
  <c r="AD207" i="1"/>
  <c r="J262" i="3"/>
  <c r="K262" i="3" s="1"/>
  <c r="AH277" i="1" s="1"/>
  <c r="L262" i="3"/>
  <c r="H263" i="3"/>
  <c r="I263" i="3" s="1"/>
  <c r="G264" i="3"/>
  <c r="I98" i="1" l="1"/>
  <c r="B98" i="1" s="1"/>
  <c r="V99" i="1"/>
  <c r="D99" i="1" s="1"/>
  <c r="G99" i="1"/>
  <c r="C99" i="1"/>
  <c r="T209" i="1"/>
  <c r="AC207" i="1"/>
  <c r="AB207" i="1" s="1"/>
  <c r="AA207" i="1" s="1"/>
  <c r="M142" i="1"/>
  <c r="K209" i="1"/>
  <c r="P209" i="1" s="1"/>
  <c r="Q143" i="1"/>
  <c r="R143" i="1" s="1"/>
  <c r="AD208" i="1"/>
  <c r="Z208" i="1"/>
  <c r="Y209" i="1"/>
  <c r="AF209" i="1" s="1"/>
  <c r="AE209" i="1" s="1"/>
  <c r="A210" i="1"/>
  <c r="X210" i="1" s="1"/>
  <c r="J263" i="3"/>
  <c r="K263" i="3" s="1"/>
  <c r="AH278" i="1" s="1"/>
  <c r="L263" i="3"/>
  <c r="G265" i="3"/>
  <c r="H264" i="3"/>
  <c r="I264" i="3" s="1"/>
  <c r="W99" i="1" l="1"/>
  <c r="T210" i="1"/>
  <c r="F143" i="1"/>
  <c r="N143" i="1"/>
  <c r="K210" i="1"/>
  <c r="P210" i="1" s="1"/>
  <c r="O144" i="1"/>
  <c r="A211" i="1"/>
  <c r="X211" i="1" s="1"/>
  <c r="Y210" i="1"/>
  <c r="AF210" i="1" s="1"/>
  <c r="AE210" i="1" s="1"/>
  <c r="AD209" i="1"/>
  <c r="Z209" i="1"/>
  <c r="AC208" i="1"/>
  <c r="AB208" i="1" s="1"/>
  <c r="AA208" i="1" s="1"/>
  <c r="J264" i="3"/>
  <c r="K264" i="3" s="1"/>
  <c r="AH279" i="1" s="1"/>
  <c r="L264" i="3"/>
  <c r="G266" i="3"/>
  <c r="H265" i="3"/>
  <c r="I265" i="3" s="1"/>
  <c r="E99" i="1" l="1"/>
  <c r="U100" i="1"/>
  <c r="T211" i="1"/>
  <c r="M143" i="1"/>
  <c r="K211" i="1"/>
  <c r="P211" i="1" s="1"/>
  <c r="Q144" i="1"/>
  <c r="AC209" i="1"/>
  <c r="AB209" i="1" s="1"/>
  <c r="AA209" i="1" s="1"/>
  <c r="AD210" i="1"/>
  <c r="Z210" i="1"/>
  <c r="Y211" i="1"/>
  <c r="AF211" i="1" s="1"/>
  <c r="AE211" i="1" s="1"/>
  <c r="A212" i="1"/>
  <c r="X212" i="1" s="1"/>
  <c r="J265" i="3"/>
  <c r="K265" i="3" s="1"/>
  <c r="AH280" i="1" s="1"/>
  <c r="L265" i="3"/>
  <c r="H266" i="3"/>
  <c r="I266" i="3" s="1"/>
  <c r="G267" i="3"/>
  <c r="I99" i="1" l="1"/>
  <c r="B99" i="1" s="1"/>
  <c r="V100" i="1"/>
  <c r="D100" i="1" s="1"/>
  <c r="G100" i="1"/>
  <c r="C100" i="1"/>
  <c r="T212" i="1"/>
  <c r="K212" i="1"/>
  <c r="P212" i="1" s="1"/>
  <c r="R144" i="1"/>
  <c r="O145" i="1" s="1"/>
  <c r="A213" i="1"/>
  <c r="X213" i="1" s="1"/>
  <c r="Y212" i="1"/>
  <c r="AF212" i="1" s="1"/>
  <c r="AE212" i="1" s="1"/>
  <c r="AD211" i="1"/>
  <c r="Z211" i="1"/>
  <c r="AC210" i="1"/>
  <c r="AB210" i="1" s="1"/>
  <c r="AA210" i="1" s="1"/>
  <c r="J266" i="3"/>
  <c r="K266" i="3" s="1"/>
  <c r="AH281" i="1" s="1"/>
  <c r="L266" i="3"/>
  <c r="G268" i="3"/>
  <c r="H267" i="3"/>
  <c r="I267" i="3" s="1"/>
  <c r="W100" i="1" l="1"/>
  <c r="T213" i="1"/>
  <c r="N144" i="1"/>
  <c r="F144" i="1"/>
  <c r="K213" i="1"/>
  <c r="P213" i="1" s="1"/>
  <c r="Q145" i="1"/>
  <c r="AC211" i="1"/>
  <c r="AB211" i="1" s="1"/>
  <c r="AA211" i="1" s="1"/>
  <c r="Y213" i="1"/>
  <c r="AF213" i="1" s="1"/>
  <c r="AE213" i="1" s="1"/>
  <c r="A214" i="1"/>
  <c r="X214" i="1" s="1"/>
  <c r="AD212" i="1"/>
  <c r="Z212" i="1"/>
  <c r="G269" i="3"/>
  <c r="H268" i="3"/>
  <c r="I268" i="3" s="1"/>
  <c r="J267" i="3"/>
  <c r="K267" i="3" s="1"/>
  <c r="AH282" i="1" s="1"/>
  <c r="L267" i="3"/>
  <c r="E100" i="1" l="1"/>
  <c r="U101" i="1"/>
  <c r="T214" i="1"/>
  <c r="M144" i="1"/>
  <c r="K214" i="1"/>
  <c r="P214" i="1" s="1"/>
  <c r="R145" i="1"/>
  <c r="O146" i="1" s="1"/>
  <c r="Y214" i="1"/>
  <c r="AF214" i="1" s="1"/>
  <c r="AE214" i="1" s="1"/>
  <c r="A215" i="1"/>
  <c r="X215" i="1" s="1"/>
  <c r="AC212" i="1"/>
  <c r="AB212" i="1" s="1"/>
  <c r="AA212" i="1" s="1"/>
  <c r="AD213" i="1"/>
  <c r="Z213" i="1"/>
  <c r="L268" i="3"/>
  <c r="J268" i="3"/>
  <c r="K268" i="3" s="1"/>
  <c r="AH283" i="1" s="1"/>
  <c r="H269" i="3"/>
  <c r="I269" i="3" s="1"/>
  <c r="G270" i="3"/>
  <c r="I100" i="1" l="1"/>
  <c r="B100" i="1" s="1"/>
  <c r="V101" i="1"/>
  <c r="D101" i="1" s="1"/>
  <c r="C101" i="1"/>
  <c r="G101" i="1"/>
  <c r="T215" i="1"/>
  <c r="F145" i="1"/>
  <c r="N145" i="1"/>
  <c r="K215" i="1"/>
  <c r="P215" i="1" s="1"/>
  <c r="Q146" i="1"/>
  <c r="R146" i="1" s="1"/>
  <c r="AC213" i="1"/>
  <c r="AB213" i="1" s="1"/>
  <c r="AA213" i="1" s="1"/>
  <c r="Y215" i="1"/>
  <c r="AF215" i="1" s="1"/>
  <c r="AE215" i="1" s="1"/>
  <c r="A216" i="1"/>
  <c r="X216" i="1" s="1"/>
  <c r="Z214" i="1"/>
  <c r="AD214" i="1"/>
  <c r="J269" i="3"/>
  <c r="K269" i="3" s="1"/>
  <c r="AH284" i="1" s="1"/>
  <c r="L269" i="3"/>
  <c r="H270" i="3"/>
  <c r="I270" i="3" s="1"/>
  <c r="G271" i="3"/>
  <c r="W101" i="1" l="1"/>
  <c r="T216" i="1"/>
  <c r="N146" i="1"/>
  <c r="F146" i="1"/>
  <c r="M145" i="1"/>
  <c r="K216" i="1"/>
  <c r="P216" i="1" s="1"/>
  <c r="O147" i="1"/>
  <c r="AC214" i="1"/>
  <c r="AB214" i="1" s="1"/>
  <c r="AA214" i="1" s="1"/>
  <c r="Y216" i="1"/>
  <c r="AF216" i="1" s="1"/>
  <c r="AE216" i="1" s="1"/>
  <c r="A217" i="1"/>
  <c r="X217" i="1" s="1"/>
  <c r="Z215" i="1"/>
  <c r="AD215" i="1"/>
  <c r="J270" i="3"/>
  <c r="K270" i="3" s="1"/>
  <c r="AH285" i="1" s="1"/>
  <c r="L270" i="3"/>
  <c r="G272" i="3"/>
  <c r="H271" i="3"/>
  <c r="I271" i="3" s="1"/>
  <c r="E101" i="1" l="1"/>
  <c r="U102" i="1"/>
  <c r="T217" i="1"/>
  <c r="M146" i="1"/>
  <c r="AC215" i="1"/>
  <c r="AB215" i="1" s="1"/>
  <c r="AA215" i="1" s="1"/>
  <c r="K217" i="1"/>
  <c r="P217" i="1"/>
  <c r="Q147" i="1"/>
  <c r="R147" i="1" s="1"/>
  <c r="N147" i="1" s="1"/>
  <c r="A218" i="1"/>
  <c r="X218" i="1" s="1"/>
  <c r="Y217" i="1"/>
  <c r="AF217" i="1" s="1"/>
  <c r="AE217" i="1" s="1"/>
  <c r="AD216" i="1"/>
  <c r="Z216" i="1"/>
  <c r="J271" i="3"/>
  <c r="K271" i="3" s="1"/>
  <c r="AH286" i="1" s="1"/>
  <c r="L271" i="3"/>
  <c r="G273" i="3"/>
  <c r="H272" i="3"/>
  <c r="I272" i="3" s="1"/>
  <c r="I101" i="1" l="1"/>
  <c r="B101" i="1" s="1"/>
  <c r="V102" i="1"/>
  <c r="D102" i="1" s="1"/>
  <c r="C102" i="1"/>
  <c r="G102" i="1"/>
  <c r="T218" i="1"/>
  <c r="M147" i="1"/>
  <c r="F147" i="1"/>
  <c r="K218" i="1"/>
  <c r="P218" i="1" s="1"/>
  <c r="O148" i="1"/>
  <c r="AC216" i="1"/>
  <c r="AB216" i="1" s="1"/>
  <c r="AA216" i="1" s="1"/>
  <c r="A219" i="1"/>
  <c r="X219" i="1" s="1"/>
  <c r="Y218" i="1"/>
  <c r="AF218" i="1" s="1"/>
  <c r="AE218" i="1" s="1"/>
  <c r="Z217" i="1"/>
  <c r="AD217" i="1"/>
  <c r="L272" i="3"/>
  <c r="J272" i="3"/>
  <c r="K272" i="3" s="1"/>
  <c r="AH287" i="1" s="1"/>
  <c r="H273" i="3"/>
  <c r="I273" i="3" s="1"/>
  <c r="G274" i="3"/>
  <c r="W102" i="1" l="1"/>
  <c r="T219" i="1"/>
  <c r="K219" i="1"/>
  <c r="P219" i="1" s="1"/>
  <c r="Q148" i="1"/>
  <c r="Z218" i="1"/>
  <c r="AD218" i="1"/>
  <c r="A220" i="1"/>
  <c r="X220" i="1" s="1"/>
  <c r="Y219" i="1"/>
  <c r="AF219" i="1" s="1"/>
  <c r="AE219" i="1" s="1"/>
  <c r="AC217" i="1"/>
  <c r="AB217" i="1" s="1"/>
  <c r="AA217" i="1" s="1"/>
  <c r="H274" i="3"/>
  <c r="I274" i="3" s="1"/>
  <c r="G275" i="3"/>
  <c r="J273" i="3"/>
  <c r="K273" i="3" s="1"/>
  <c r="AH288" i="1" s="1"/>
  <c r="L273" i="3"/>
  <c r="E102" i="1" l="1"/>
  <c r="U103" i="1"/>
  <c r="T220" i="1"/>
  <c r="K220" i="1"/>
  <c r="P220" i="1" s="1"/>
  <c r="AC218" i="1"/>
  <c r="AB218" i="1" s="1"/>
  <c r="AA218" i="1" s="1"/>
  <c r="R148" i="1"/>
  <c r="O149" i="1" s="1"/>
  <c r="AD219" i="1"/>
  <c r="Z219" i="1"/>
  <c r="Y220" i="1"/>
  <c r="AF220" i="1" s="1"/>
  <c r="AE220" i="1" s="1"/>
  <c r="A221" i="1"/>
  <c r="X221" i="1" s="1"/>
  <c r="J274" i="3"/>
  <c r="K274" i="3" s="1"/>
  <c r="AH289" i="1" s="1"/>
  <c r="L274" i="3"/>
  <c r="G276" i="3"/>
  <c r="H275" i="3"/>
  <c r="I275" i="3" s="1"/>
  <c r="I102" i="1" l="1"/>
  <c r="B102" i="1" s="1"/>
  <c r="C103" i="1"/>
  <c r="V103" i="1"/>
  <c r="D103" i="1" s="1"/>
  <c r="G103" i="1"/>
  <c r="T221" i="1"/>
  <c r="F148" i="1"/>
  <c r="N148" i="1"/>
  <c r="K221" i="1"/>
  <c r="P221" i="1" s="1"/>
  <c r="Q149" i="1"/>
  <c r="Y221" i="1"/>
  <c r="AF221" i="1" s="1"/>
  <c r="AE221" i="1" s="1"/>
  <c r="A222" i="1"/>
  <c r="X222" i="1" s="1"/>
  <c r="AD220" i="1"/>
  <c r="Z220" i="1"/>
  <c r="AC219" i="1"/>
  <c r="AB219" i="1" s="1"/>
  <c r="AA219" i="1" s="1"/>
  <c r="G277" i="3"/>
  <c r="H276" i="3"/>
  <c r="I276" i="3" s="1"/>
  <c r="J275" i="3"/>
  <c r="K275" i="3" s="1"/>
  <c r="AH290" i="1" s="1"/>
  <c r="L275" i="3"/>
  <c r="W103" i="1" l="1"/>
  <c r="E103" i="1" s="1"/>
  <c r="U104" i="1"/>
  <c r="T222" i="1"/>
  <c r="M148" i="1"/>
  <c r="K222" i="1"/>
  <c r="P222" i="1" s="1"/>
  <c r="R149" i="1"/>
  <c r="O150" i="1" s="1"/>
  <c r="AD221" i="1"/>
  <c r="Z221" i="1"/>
  <c r="AC220" i="1"/>
  <c r="AB220" i="1" s="1"/>
  <c r="AA220" i="1" s="1"/>
  <c r="A223" i="1"/>
  <c r="X223" i="1" s="1"/>
  <c r="Y222" i="1"/>
  <c r="AF222" i="1" s="1"/>
  <c r="AE222" i="1" s="1"/>
  <c r="L276" i="3"/>
  <c r="J276" i="3"/>
  <c r="K276" i="3" s="1"/>
  <c r="AH291" i="1" s="1"/>
  <c r="H277" i="3"/>
  <c r="I277" i="3" s="1"/>
  <c r="G278" i="3"/>
  <c r="I103" i="1" l="1"/>
  <c r="B103" i="1" s="1"/>
  <c r="C104" i="1"/>
  <c r="V104" i="1"/>
  <c r="D104" i="1" s="1"/>
  <c r="G104" i="1"/>
  <c r="T223" i="1"/>
  <c r="N149" i="1"/>
  <c r="F149" i="1"/>
  <c r="K223" i="1"/>
  <c r="P223" i="1"/>
  <c r="Q150" i="1"/>
  <c r="Y223" i="1"/>
  <c r="AF223" i="1" s="1"/>
  <c r="AE223" i="1" s="1"/>
  <c r="A224" i="1"/>
  <c r="X224" i="1" s="1"/>
  <c r="AD222" i="1"/>
  <c r="Z222" i="1"/>
  <c r="AC221" i="1"/>
  <c r="AB221" i="1" s="1"/>
  <c r="AA221" i="1" s="1"/>
  <c r="J277" i="3"/>
  <c r="K277" i="3" s="1"/>
  <c r="AH292" i="1" s="1"/>
  <c r="L277" i="3"/>
  <c r="H278" i="3"/>
  <c r="I278" i="3" s="1"/>
  <c r="G279" i="3"/>
  <c r="W104" i="1" l="1"/>
  <c r="E104" i="1" s="1"/>
  <c r="T224" i="1"/>
  <c r="M149" i="1"/>
  <c r="K224" i="1"/>
  <c r="P224" i="1" s="1"/>
  <c r="R150" i="1"/>
  <c r="O151" i="1" s="1"/>
  <c r="Y224" i="1"/>
  <c r="AF224" i="1" s="1"/>
  <c r="AE224" i="1" s="1"/>
  <c r="A225" i="1"/>
  <c r="X225" i="1" s="1"/>
  <c r="AC222" i="1"/>
  <c r="AB222" i="1" s="1"/>
  <c r="AA222" i="1" s="1"/>
  <c r="AD223" i="1"/>
  <c r="Z223" i="1"/>
  <c r="J278" i="3"/>
  <c r="K278" i="3" s="1"/>
  <c r="AH293" i="1" s="1"/>
  <c r="L278" i="3"/>
  <c r="G280" i="3"/>
  <c r="H279" i="3"/>
  <c r="I279" i="3" s="1"/>
  <c r="U105" i="1" l="1"/>
  <c r="T225" i="1"/>
  <c r="F150" i="1"/>
  <c r="N150" i="1"/>
  <c r="K225" i="1"/>
  <c r="P225" i="1"/>
  <c r="Q151" i="1"/>
  <c r="R151" i="1" s="1"/>
  <c r="Y225" i="1"/>
  <c r="AF225" i="1" s="1"/>
  <c r="AE225" i="1" s="1"/>
  <c r="A226" i="1"/>
  <c r="X226" i="1" s="1"/>
  <c r="AC223" i="1"/>
  <c r="AB223" i="1" s="1"/>
  <c r="AA223" i="1" s="1"/>
  <c r="Z224" i="1"/>
  <c r="AD224" i="1"/>
  <c r="J279" i="3"/>
  <c r="K279" i="3" s="1"/>
  <c r="AH294" i="1" s="1"/>
  <c r="L279" i="3"/>
  <c r="G281" i="3"/>
  <c r="H280" i="3"/>
  <c r="I280" i="3" s="1"/>
  <c r="I104" i="1" l="1"/>
  <c r="B104" i="1" s="1"/>
  <c r="G105" i="1"/>
  <c r="C105" i="1"/>
  <c r="V105" i="1"/>
  <c r="D105" i="1" s="1"/>
  <c r="T226" i="1"/>
  <c r="F151" i="1"/>
  <c r="N151" i="1"/>
  <c r="M150" i="1"/>
  <c r="K226" i="1"/>
  <c r="P226" i="1" s="1"/>
  <c r="O152" i="1"/>
  <c r="Y226" i="1"/>
  <c r="AF226" i="1" s="1"/>
  <c r="AE226" i="1" s="1"/>
  <c r="A227" i="1"/>
  <c r="X227" i="1" s="1"/>
  <c r="Z225" i="1"/>
  <c r="AD225" i="1"/>
  <c r="AC224" i="1"/>
  <c r="AB224" i="1" s="1"/>
  <c r="AA224" i="1" s="1"/>
  <c r="H281" i="3"/>
  <c r="I281" i="3" s="1"/>
  <c r="G282" i="3"/>
  <c r="L280" i="3"/>
  <c r="J280" i="3"/>
  <c r="K280" i="3" s="1"/>
  <c r="AH295" i="1" s="1"/>
  <c r="W105" i="1" l="1"/>
  <c r="E105" i="1" s="1"/>
  <c r="T227" i="1"/>
  <c r="AC225" i="1"/>
  <c r="AB225" i="1" s="1"/>
  <c r="AA225" i="1" s="1"/>
  <c r="M151" i="1"/>
  <c r="K227" i="1"/>
  <c r="P227" i="1" s="1"/>
  <c r="Q152" i="1"/>
  <c r="R152" i="1" s="1"/>
  <c r="O153" i="1" s="1"/>
  <c r="Y227" i="1"/>
  <c r="AF227" i="1" s="1"/>
  <c r="AE227" i="1" s="1"/>
  <c r="A228" i="1"/>
  <c r="X228" i="1" s="1"/>
  <c r="AD226" i="1"/>
  <c r="Z226" i="1"/>
  <c r="H282" i="3"/>
  <c r="I282" i="3" s="1"/>
  <c r="G283" i="3"/>
  <c r="J281" i="3"/>
  <c r="K281" i="3" s="1"/>
  <c r="AH296" i="1" s="1"/>
  <c r="L281" i="3"/>
  <c r="U106" i="1" l="1"/>
  <c r="T228" i="1"/>
  <c r="N152" i="1"/>
  <c r="F152" i="1"/>
  <c r="K228" i="1"/>
  <c r="P228" i="1"/>
  <c r="Q153" i="1"/>
  <c r="R153" i="1" s="1"/>
  <c r="N153" i="1" s="1"/>
  <c r="AC226" i="1"/>
  <c r="AB226" i="1" s="1"/>
  <c r="AA226" i="1" s="1"/>
  <c r="Y228" i="1"/>
  <c r="AF228" i="1" s="1"/>
  <c r="AE228" i="1" s="1"/>
  <c r="A229" i="1"/>
  <c r="X229" i="1" s="1"/>
  <c r="AD227" i="1"/>
  <c r="Z227" i="1"/>
  <c r="G284" i="3"/>
  <c r="H283" i="3"/>
  <c r="I283" i="3" s="1"/>
  <c r="J282" i="3"/>
  <c r="K282" i="3" s="1"/>
  <c r="AH297" i="1" s="1"/>
  <c r="L282" i="3"/>
  <c r="I105" i="1" l="1"/>
  <c r="B105" i="1" s="1"/>
  <c r="G106" i="1"/>
  <c r="C106" i="1"/>
  <c r="V106" i="1"/>
  <c r="D106" i="1" s="1"/>
  <c r="T229" i="1"/>
  <c r="F153" i="1"/>
  <c r="M153" i="1"/>
  <c r="M152" i="1"/>
  <c r="O154" i="1"/>
  <c r="K229" i="1"/>
  <c r="P229" i="1" s="1"/>
  <c r="AC227" i="1"/>
  <c r="AB227" i="1" s="1"/>
  <c r="AA227" i="1" s="1"/>
  <c r="A230" i="1"/>
  <c r="X230" i="1" s="1"/>
  <c r="Y229" i="1"/>
  <c r="AF229" i="1" s="1"/>
  <c r="AE229" i="1" s="1"/>
  <c r="AD228" i="1"/>
  <c r="Z228" i="1"/>
  <c r="J283" i="3"/>
  <c r="K283" i="3" s="1"/>
  <c r="AH298" i="1" s="1"/>
  <c r="L283" i="3"/>
  <c r="G285" i="3"/>
  <c r="H284" i="3"/>
  <c r="I284" i="3" s="1"/>
  <c r="W106" i="1" l="1"/>
  <c r="E106" i="1" s="1"/>
  <c r="U107" i="1"/>
  <c r="T230" i="1"/>
  <c r="Q154" i="1"/>
  <c r="K230" i="1"/>
  <c r="P230" i="1" s="1"/>
  <c r="Y230" i="1"/>
  <c r="AF230" i="1" s="1"/>
  <c r="AE230" i="1" s="1"/>
  <c r="A231" i="1"/>
  <c r="X231" i="1" s="1"/>
  <c r="AC228" i="1"/>
  <c r="AB228" i="1" s="1"/>
  <c r="AA228" i="1" s="1"/>
  <c r="AD229" i="1"/>
  <c r="Z229" i="1"/>
  <c r="L284" i="3"/>
  <c r="J284" i="3"/>
  <c r="K284" i="3" s="1"/>
  <c r="AH299" i="1" s="1"/>
  <c r="H285" i="3"/>
  <c r="I285" i="3" s="1"/>
  <c r="G286" i="3"/>
  <c r="I106" i="1" l="1"/>
  <c r="B106" i="1" s="1"/>
  <c r="V107" i="1"/>
  <c r="D107" i="1" s="1"/>
  <c r="W107" i="1"/>
  <c r="E107" i="1" s="1"/>
  <c r="C107" i="1"/>
  <c r="G107" i="1"/>
  <c r="T231" i="1"/>
  <c r="R154" i="1"/>
  <c r="O155" i="1" s="1"/>
  <c r="K231" i="1"/>
  <c r="P231" i="1" s="1"/>
  <c r="AC229" i="1"/>
  <c r="AB229" i="1" s="1"/>
  <c r="AA229" i="1" s="1"/>
  <c r="A232" i="1"/>
  <c r="X232" i="1" s="1"/>
  <c r="Y231" i="1"/>
  <c r="AF231" i="1" s="1"/>
  <c r="AE231" i="1" s="1"/>
  <c r="AD230" i="1"/>
  <c r="Z230" i="1"/>
  <c r="J285" i="3"/>
  <c r="K285" i="3" s="1"/>
  <c r="AH300" i="1" s="1"/>
  <c r="L285" i="3"/>
  <c r="H286" i="3"/>
  <c r="I286" i="3" s="1"/>
  <c r="G287" i="3"/>
  <c r="U108" i="1" l="1"/>
  <c r="T232" i="1"/>
  <c r="F154" i="1"/>
  <c r="Q155" i="1"/>
  <c r="R155" i="1" s="1"/>
  <c r="O156" i="1" s="1"/>
  <c r="N154" i="1"/>
  <c r="K232" i="1"/>
  <c r="P232" i="1" s="1"/>
  <c r="AC230" i="1"/>
  <c r="AB230" i="1" s="1"/>
  <c r="AA230" i="1" s="1"/>
  <c r="AD231" i="1"/>
  <c r="Z231" i="1"/>
  <c r="A233" i="1"/>
  <c r="X233" i="1" s="1"/>
  <c r="Y232" i="1"/>
  <c r="AF232" i="1" s="1"/>
  <c r="AE232" i="1" s="1"/>
  <c r="J286" i="3"/>
  <c r="K286" i="3" s="1"/>
  <c r="AH301" i="1" s="1"/>
  <c r="L286" i="3"/>
  <c r="G288" i="3"/>
  <c r="H287" i="3"/>
  <c r="I287" i="3" s="1"/>
  <c r="I107" i="1" l="1"/>
  <c r="B107" i="1" s="1"/>
  <c r="C108" i="1"/>
  <c r="V108" i="1"/>
  <c r="D108" i="1" s="1"/>
  <c r="G108" i="1"/>
  <c r="T233" i="1"/>
  <c r="N155" i="1"/>
  <c r="M155" i="1" s="1"/>
  <c r="M154" i="1"/>
  <c r="F155" i="1"/>
  <c r="Q156" i="1"/>
  <c r="R156" i="1" s="1"/>
  <c r="K233" i="1"/>
  <c r="P233" i="1" s="1"/>
  <c r="Z232" i="1"/>
  <c r="AD232" i="1"/>
  <c r="A234" i="1"/>
  <c r="X234" i="1" s="1"/>
  <c r="Y233" i="1"/>
  <c r="AF233" i="1" s="1"/>
  <c r="AE233" i="1" s="1"/>
  <c r="AC231" i="1"/>
  <c r="AB231" i="1" s="1"/>
  <c r="AA231" i="1" s="1"/>
  <c r="J287" i="3"/>
  <c r="K287" i="3" s="1"/>
  <c r="AH302" i="1" s="1"/>
  <c r="L287" i="3"/>
  <c r="G289" i="3"/>
  <c r="H288" i="3"/>
  <c r="I288" i="3" s="1"/>
  <c r="W108" i="1" l="1"/>
  <c r="E108" i="1" s="1"/>
  <c r="T234" i="1"/>
  <c r="N156" i="1"/>
  <c r="M156" i="1" s="1"/>
  <c r="F156" i="1"/>
  <c r="O157" i="1"/>
  <c r="Q157" i="1" s="1"/>
  <c r="R157" i="1" s="1"/>
  <c r="K234" i="1"/>
  <c r="P234" i="1" s="1"/>
  <c r="AC232" i="1"/>
  <c r="AB232" i="1" s="1"/>
  <c r="AA232" i="1" s="1"/>
  <c r="AD233" i="1"/>
  <c r="Z233" i="1"/>
  <c r="Y234" i="1"/>
  <c r="AF234" i="1" s="1"/>
  <c r="AE234" i="1" s="1"/>
  <c r="A235" i="1"/>
  <c r="X235" i="1" s="1"/>
  <c r="H289" i="3"/>
  <c r="I289" i="3" s="1"/>
  <c r="G290" i="3"/>
  <c r="L288" i="3"/>
  <c r="J288" i="3"/>
  <c r="K288" i="3" s="1"/>
  <c r="AH303" i="1" s="1"/>
  <c r="U109" i="1" l="1"/>
  <c r="T235" i="1"/>
  <c r="N157" i="1"/>
  <c r="F157" i="1"/>
  <c r="O158" i="1"/>
  <c r="K235" i="1"/>
  <c r="P235" i="1" s="1"/>
  <c r="Y235" i="1"/>
  <c r="AF235" i="1" s="1"/>
  <c r="AE235" i="1" s="1"/>
  <c r="A236" i="1"/>
  <c r="X236" i="1" s="1"/>
  <c r="AD234" i="1"/>
  <c r="Z234" i="1"/>
  <c r="AC233" i="1"/>
  <c r="AB233" i="1" s="1"/>
  <c r="AA233" i="1" s="1"/>
  <c r="H290" i="3"/>
  <c r="I290" i="3" s="1"/>
  <c r="G291" i="3"/>
  <c r="J289" i="3"/>
  <c r="K289" i="3" s="1"/>
  <c r="AH304" i="1" s="1"/>
  <c r="L289" i="3"/>
  <c r="I108" i="1" l="1"/>
  <c r="B108" i="1" s="1"/>
  <c r="C109" i="1"/>
  <c r="V109" i="1"/>
  <c r="D109" i="1" s="1"/>
  <c r="G109" i="1"/>
  <c r="T236" i="1"/>
  <c r="M157" i="1"/>
  <c r="Q158" i="1"/>
  <c r="R158" i="1" s="1"/>
  <c r="O159" i="1" s="1"/>
  <c r="Q159" i="1" s="1"/>
  <c r="R159" i="1" s="1"/>
  <c r="O160" i="1" s="1"/>
  <c r="K236" i="1"/>
  <c r="P236" i="1" s="1"/>
  <c r="A237" i="1"/>
  <c r="X237" i="1" s="1"/>
  <c r="Y236" i="1"/>
  <c r="AF236" i="1" s="1"/>
  <c r="AE236" i="1" s="1"/>
  <c r="AC234" i="1"/>
  <c r="AB234" i="1" s="1"/>
  <c r="AA234" i="1" s="1"/>
  <c r="AD235" i="1"/>
  <c r="Z235" i="1"/>
  <c r="J290" i="3"/>
  <c r="K290" i="3" s="1"/>
  <c r="AH305" i="1" s="1"/>
  <c r="L290" i="3"/>
  <c r="G292" i="3"/>
  <c r="H291" i="3"/>
  <c r="I291" i="3" s="1"/>
  <c r="W109" i="1" l="1"/>
  <c r="E109" i="1" s="1"/>
  <c r="T237" i="1"/>
  <c r="N159" i="1"/>
  <c r="F159" i="1"/>
  <c r="F158" i="1"/>
  <c r="N158" i="1"/>
  <c r="Q160" i="1"/>
  <c r="R160" i="1" s="1"/>
  <c r="O161" i="1" s="1"/>
  <c r="K237" i="1"/>
  <c r="P237" i="1" s="1"/>
  <c r="AC235" i="1"/>
  <c r="AB235" i="1" s="1"/>
  <c r="AA235" i="1" s="1"/>
  <c r="A238" i="1"/>
  <c r="X238" i="1" s="1"/>
  <c r="Y237" i="1"/>
  <c r="AF237" i="1" s="1"/>
  <c r="AE237" i="1" s="1"/>
  <c r="Z236" i="1"/>
  <c r="AD236" i="1"/>
  <c r="G293" i="3"/>
  <c r="H292" i="3"/>
  <c r="I292" i="3" s="1"/>
  <c r="J291" i="3"/>
  <c r="K291" i="3" s="1"/>
  <c r="AH306" i="1" s="1"/>
  <c r="L291" i="3"/>
  <c r="U110" i="1" l="1"/>
  <c r="T238" i="1"/>
  <c r="M159" i="1"/>
  <c r="Q161" i="1"/>
  <c r="R161" i="1" s="1"/>
  <c r="O162" i="1" s="1"/>
  <c r="Q162" i="1" s="1"/>
  <c r="M158" i="1"/>
  <c r="F160" i="1"/>
  <c r="N160" i="1"/>
  <c r="K238" i="1"/>
  <c r="P238" i="1" s="1"/>
  <c r="AC236" i="1"/>
  <c r="AB236" i="1" s="1"/>
  <c r="AA236" i="1" s="1"/>
  <c r="Y238" i="1"/>
  <c r="AF238" i="1" s="1"/>
  <c r="AE238" i="1" s="1"/>
  <c r="A239" i="1"/>
  <c r="X239" i="1" s="1"/>
  <c r="AD237" i="1"/>
  <c r="Z237" i="1"/>
  <c r="L292" i="3"/>
  <c r="J292" i="3"/>
  <c r="K292" i="3" s="1"/>
  <c r="AH307" i="1" s="1"/>
  <c r="H293" i="3"/>
  <c r="I293" i="3" s="1"/>
  <c r="G294" i="3"/>
  <c r="I109" i="1" l="1"/>
  <c r="B109" i="1" s="1"/>
  <c r="C110" i="1"/>
  <c r="V110" i="1"/>
  <c r="D110" i="1" s="1"/>
  <c r="G110" i="1"/>
  <c r="T239" i="1"/>
  <c r="F161" i="1"/>
  <c r="M160" i="1"/>
  <c r="R162" i="1"/>
  <c r="N162" i="1" s="1"/>
  <c r="N161" i="1"/>
  <c r="K239" i="1"/>
  <c r="P239" i="1" s="1"/>
  <c r="AC237" i="1"/>
  <c r="AB237" i="1" s="1"/>
  <c r="AA237" i="1" s="1"/>
  <c r="A240" i="1"/>
  <c r="X240" i="1" s="1"/>
  <c r="Y239" i="1"/>
  <c r="AF239" i="1" s="1"/>
  <c r="AE239" i="1" s="1"/>
  <c r="AD238" i="1"/>
  <c r="Z238" i="1"/>
  <c r="J293" i="3"/>
  <c r="K293" i="3" s="1"/>
  <c r="AH308" i="1" s="1"/>
  <c r="L293" i="3"/>
  <c r="H294" i="3"/>
  <c r="I294" i="3" s="1"/>
  <c r="G295" i="3"/>
  <c r="W110" i="1" l="1"/>
  <c r="E110" i="1" s="1"/>
  <c r="T240" i="1"/>
  <c r="O163" i="1"/>
  <c r="Q163" i="1" s="1"/>
  <c r="M162" i="1"/>
  <c r="F162" i="1"/>
  <c r="M161" i="1"/>
  <c r="K240" i="1"/>
  <c r="P240" i="1" s="1"/>
  <c r="AD239" i="1"/>
  <c r="Z239" i="1"/>
  <c r="AC238" i="1"/>
  <c r="AB238" i="1" s="1"/>
  <c r="AA238" i="1" s="1"/>
  <c r="A241" i="1"/>
  <c r="X241" i="1" s="1"/>
  <c r="Y240" i="1"/>
  <c r="AF240" i="1" s="1"/>
  <c r="AE240" i="1" s="1"/>
  <c r="J294" i="3"/>
  <c r="K294" i="3" s="1"/>
  <c r="AH309" i="1" s="1"/>
  <c r="L294" i="3"/>
  <c r="G296" i="3"/>
  <c r="H295" i="3"/>
  <c r="I295" i="3" s="1"/>
  <c r="U111" i="1" l="1"/>
  <c r="T241" i="1"/>
  <c r="R163" i="1"/>
  <c r="N163" i="1" s="1"/>
  <c r="K241" i="1"/>
  <c r="P241" i="1" s="1"/>
  <c r="AD240" i="1"/>
  <c r="Z240" i="1"/>
  <c r="A242" i="1"/>
  <c r="X242" i="1" s="1"/>
  <c r="Y241" i="1"/>
  <c r="AF241" i="1" s="1"/>
  <c r="AE241" i="1" s="1"/>
  <c r="AC239" i="1"/>
  <c r="AB239" i="1" s="1"/>
  <c r="AA239" i="1" s="1"/>
  <c r="J295" i="3"/>
  <c r="K295" i="3" s="1"/>
  <c r="AH310" i="1" s="1"/>
  <c r="L295" i="3"/>
  <c r="G297" i="3"/>
  <c r="H296" i="3"/>
  <c r="I296" i="3" s="1"/>
  <c r="I110" i="1" l="1"/>
  <c r="B110" i="1" s="1"/>
  <c r="G111" i="1"/>
  <c r="V111" i="1"/>
  <c r="D111" i="1" s="1"/>
  <c r="C111" i="1"/>
  <c r="T242" i="1"/>
  <c r="M163" i="1"/>
  <c r="O164" i="1"/>
  <c r="F163" i="1"/>
  <c r="K242" i="1"/>
  <c r="P242" i="1" s="1"/>
  <c r="Y242" i="1"/>
  <c r="AF242" i="1" s="1"/>
  <c r="AE242" i="1" s="1"/>
  <c r="A243" i="1"/>
  <c r="X243" i="1" s="1"/>
  <c r="AD241" i="1"/>
  <c r="Z241" i="1"/>
  <c r="AC240" i="1"/>
  <c r="AB240" i="1" s="1"/>
  <c r="AA240" i="1" s="1"/>
  <c r="L296" i="3"/>
  <c r="J296" i="3"/>
  <c r="K296" i="3" s="1"/>
  <c r="AH311" i="1" s="1"/>
  <c r="H297" i="3"/>
  <c r="I297" i="3" s="1"/>
  <c r="G298" i="3"/>
  <c r="W111" i="1" l="1"/>
  <c r="E111" i="1" s="1"/>
  <c r="U112" i="1"/>
  <c r="T243" i="1"/>
  <c r="Q164" i="1"/>
  <c r="R164" i="1" s="1"/>
  <c r="K243" i="1"/>
  <c r="P243" i="1" s="1"/>
  <c r="A244" i="1"/>
  <c r="X244" i="1" s="1"/>
  <c r="Y243" i="1"/>
  <c r="AF243" i="1" s="1"/>
  <c r="AE243" i="1" s="1"/>
  <c r="AC241" i="1"/>
  <c r="AB241" i="1" s="1"/>
  <c r="AA241" i="1" s="1"/>
  <c r="AD242" i="1"/>
  <c r="Z242" i="1"/>
  <c r="H298" i="3"/>
  <c r="I298" i="3" s="1"/>
  <c r="G299" i="3"/>
  <c r="J297" i="3"/>
  <c r="K297" i="3" s="1"/>
  <c r="AH312" i="1" s="1"/>
  <c r="L297" i="3"/>
  <c r="I111" i="1" l="1"/>
  <c r="B111" i="1" s="1"/>
  <c r="G112" i="1"/>
  <c r="C112" i="1"/>
  <c r="V112" i="1"/>
  <c r="D112" i="1" s="1"/>
  <c r="T244" i="1"/>
  <c r="O165" i="1"/>
  <c r="N164" i="1"/>
  <c r="F164" i="1"/>
  <c r="K244" i="1"/>
  <c r="P244" i="1" s="1"/>
  <c r="AC242" i="1"/>
  <c r="AB242" i="1" s="1"/>
  <c r="AA242" i="1" s="1"/>
  <c r="AD243" i="1"/>
  <c r="Z243" i="1"/>
  <c r="Y244" i="1"/>
  <c r="AF244" i="1" s="1"/>
  <c r="AE244" i="1" s="1"/>
  <c r="A245" i="1"/>
  <c r="X245" i="1" s="1"/>
  <c r="G300" i="3"/>
  <c r="H299" i="3"/>
  <c r="I299" i="3" s="1"/>
  <c r="J298" i="3"/>
  <c r="K298" i="3" s="1"/>
  <c r="AH313" i="1" s="1"/>
  <c r="L298" i="3"/>
  <c r="W112" i="1" l="1"/>
  <c r="E112" i="1" s="1"/>
  <c r="T245" i="1"/>
  <c r="M164" i="1"/>
  <c r="Q165" i="1"/>
  <c r="K245" i="1"/>
  <c r="P245" i="1" s="1"/>
  <c r="Y245" i="1"/>
  <c r="AF245" i="1" s="1"/>
  <c r="AE245" i="1" s="1"/>
  <c r="A246" i="1"/>
  <c r="X246" i="1" s="1"/>
  <c r="AD244" i="1"/>
  <c r="Z244" i="1"/>
  <c r="AC243" i="1"/>
  <c r="AB243" i="1" s="1"/>
  <c r="AA243" i="1" s="1"/>
  <c r="G301" i="3"/>
  <c r="H300" i="3"/>
  <c r="I300" i="3" s="1"/>
  <c r="J299" i="3"/>
  <c r="K299" i="3" s="1"/>
  <c r="AH314" i="1" s="1"/>
  <c r="L299" i="3"/>
  <c r="U113" i="1" l="1"/>
  <c r="T246" i="1"/>
  <c r="R165" i="1"/>
  <c r="O166" i="1" s="1"/>
  <c r="K246" i="1"/>
  <c r="P246" i="1" s="1"/>
  <c r="AC244" i="1"/>
  <c r="AB244" i="1" s="1"/>
  <c r="AA244" i="1" s="1"/>
  <c r="A247" i="1"/>
  <c r="X247" i="1" s="1"/>
  <c r="Y246" i="1"/>
  <c r="AF246" i="1" s="1"/>
  <c r="AE246" i="1" s="1"/>
  <c r="AD245" i="1"/>
  <c r="Z245" i="1"/>
  <c r="L300" i="3"/>
  <c r="J300" i="3"/>
  <c r="K300" i="3" s="1"/>
  <c r="AH315" i="1" s="1"/>
  <c r="H301" i="3"/>
  <c r="I301" i="3" s="1"/>
  <c r="G302" i="3"/>
  <c r="I112" i="1" l="1"/>
  <c r="B112" i="1" s="1"/>
  <c r="C113" i="1"/>
  <c r="G113" i="1"/>
  <c r="V113" i="1"/>
  <c r="D113" i="1" s="1"/>
  <c r="T247" i="1"/>
  <c r="F165" i="1"/>
  <c r="Q166" i="1"/>
  <c r="R166" i="1" s="1"/>
  <c r="N165" i="1"/>
  <c r="K247" i="1"/>
  <c r="P247" i="1" s="1"/>
  <c r="AC245" i="1"/>
  <c r="AB245" i="1" s="1"/>
  <c r="AA245" i="1" s="1"/>
  <c r="AD246" i="1"/>
  <c r="Z246" i="1"/>
  <c r="Y247" i="1"/>
  <c r="AF247" i="1" s="1"/>
  <c r="AE247" i="1" s="1"/>
  <c r="A248" i="1"/>
  <c r="X248" i="1" s="1"/>
  <c r="J301" i="3"/>
  <c r="K301" i="3" s="1"/>
  <c r="AH316" i="1" s="1"/>
  <c r="L301" i="3"/>
  <c r="H302" i="3"/>
  <c r="I302" i="3" s="1"/>
  <c r="G303" i="3"/>
  <c r="W113" i="1" l="1"/>
  <c r="E113" i="1" s="1"/>
  <c r="T248" i="1"/>
  <c r="O167" i="1"/>
  <c r="F166" i="1"/>
  <c r="M165" i="1"/>
  <c r="N166" i="1"/>
  <c r="K248" i="1"/>
  <c r="P248" i="1"/>
  <c r="AD247" i="1"/>
  <c r="Z247" i="1"/>
  <c r="AC246" i="1"/>
  <c r="AB246" i="1" s="1"/>
  <c r="AA246" i="1" s="1"/>
  <c r="Y248" i="1"/>
  <c r="AF248" i="1" s="1"/>
  <c r="AE248" i="1" s="1"/>
  <c r="A249" i="1"/>
  <c r="X249" i="1" s="1"/>
  <c r="G304" i="3"/>
  <c r="H303" i="3"/>
  <c r="I303" i="3" s="1"/>
  <c r="J302" i="3"/>
  <c r="K302" i="3" s="1"/>
  <c r="AH317" i="1" s="1"/>
  <c r="L302" i="3"/>
  <c r="U114" i="1" l="1"/>
  <c r="T249" i="1"/>
  <c r="M166" i="1"/>
  <c r="Q167" i="1"/>
  <c r="K249" i="1"/>
  <c r="P249" i="1" s="1"/>
  <c r="Y249" i="1"/>
  <c r="AF249" i="1" s="1"/>
  <c r="AE249" i="1" s="1"/>
  <c r="A250" i="1"/>
  <c r="X250" i="1" s="1"/>
  <c r="AD248" i="1"/>
  <c r="Z248" i="1"/>
  <c r="AC247" i="1"/>
  <c r="AB247" i="1" s="1"/>
  <c r="AA247" i="1" s="1"/>
  <c r="J303" i="3"/>
  <c r="K303" i="3" s="1"/>
  <c r="AH318" i="1" s="1"/>
  <c r="L303" i="3"/>
  <c r="G305" i="3"/>
  <c r="H304" i="3"/>
  <c r="I304" i="3" s="1"/>
  <c r="I113" i="1" l="1"/>
  <c r="B113" i="1" s="1"/>
  <c r="V114" i="1"/>
  <c r="D114" i="1" s="1"/>
  <c r="C114" i="1"/>
  <c r="G114" i="1"/>
  <c r="T250" i="1"/>
  <c r="R167" i="1"/>
  <c r="O168" i="1" s="1"/>
  <c r="K250" i="1"/>
  <c r="P250" i="1" s="1"/>
  <c r="Y250" i="1"/>
  <c r="AF250" i="1" s="1"/>
  <c r="AE250" i="1" s="1"/>
  <c r="A251" i="1"/>
  <c r="X251" i="1" s="1"/>
  <c r="AD249" i="1"/>
  <c r="Z249" i="1"/>
  <c r="AC248" i="1"/>
  <c r="AB248" i="1" s="1"/>
  <c r="AA248" i="1" s="1"/>
  <c r="L304" i="3"/>
  <c r="J304" i="3"/>
  <c r="K304" i="3" s="1"/>
  <c r="AH319" i="1" s="1"/>
  <c r="H305" i="3"/>
  <c r="I305" i="3" s="1"/>
  <c r="G306" i="3"/>
  <c r="W114" i="1" l="1"/>
  <c r="T251" i="1"/>
  <c r="Q168" i="1"/>
  <c r="R168" i="1" s="1"/>
  <c r="O169" i="1" s="1"/>
  <c r="F167" i="1"/>
  <c r="N167" i="1"/>
  <c r="K251" i="1"/>
  <c r="P251" i="1" s="1"/>
  <c r="AC249" i="1"/>
  <c r="AB249" i="1" s="1"/>
  <c r="AA249" i="1" s="1"/>
  <c r="Y251" i="1"/>
  <c r="AF251" i="1" s="1"/>
  <c r="AE251" i="1" s="1"/>
  <c r="A252" i="1"/>
  <c r="X252" i="1" s="1"/>
  <c r="Z250" i="1"/>
  <c r="AD250" i="1"/>
  <c r="H306" i="3"/>
  <c r="I306" i="3" s="1"/>
  <c r="G307" i="3"/>
  <c r="J305" i="3"/>
  <c r="K305" i="3" s="1"/>
  <c r="AH320" i="1" s="1"/>
  <c r="L305" i="3"/>
  <c r="E114" i="1" l="1"/>
  <c r="U115" i="1"/>
  <c r="T252" i="1"/>
  <c r="Q169" i="1"/>
  <c r="R169" i="1" s="1"/>
  <c r="O170" i="1" s="1"/>
  <c r="M167" i="1"/>
  <c r="F168" i="1"/>
  <c r="N168" i="1"/>
  <c r="AC250" i="1"/>
  <c r="AB250" i="1" s="1"/>
  <c r="AA250" i="1" s="1"/>
  <c r="K252" i="1"/>
  <c r="P252" i="1" s="1"/>
  <c r="Y252" i="1"/>
  <c r="AF252" i="1" s="1"/>
  <c r="AE252" i="1" s="1"/>
  <c r="A253" i="1"/>
  <c r="X253" i="1" s="1"/>
  <c r="Z251" i="1"/>
  <c r="AD251" i="1"/>
  <c r="J306" i="3"/>
  <c r="K306" i="3" s="1"/>
  <c r="AH321" i="1" s="1"/>
  <c r="L306" i="3"/>
  <c r="G308" i="3"/>
  <c r="H307" i="3"/>
  <c r="I307" i="3" s="1"/>
  <c r="I114" i="1" l="1"/>
  <c r="B114" i="1" s="1"/>
  <c r="V115" i="1"/>
  <c r="D115" i="1" s="1"/>
  <c r="C115" i="1"/>
  <c r="G115" i="1"/>
  <c r="T253" i="1"/>
  <c r="Q170" i="1"/>
  <c r="R170" i="1" s="1"/>
  <c r="F169" i="1"/>
  <c r="N169" i="1"/>
  <c r="M168" i="1"/>
  <c r="K253" i="1"/>
  <c r="P253" i="1"/>
  <c r="AC251" i="1"/>
  <c r="AB251" i="1" s="1"/>
  <c r="AA251" i="1" s="1"/>
  <c r="AD252" i="1"/>
  <c r="Z252" i="1"/>
  <c r="Y253" i="1"/>
  <c r="AF253" i="1" s="1"/>
  <c r="AE253" i="1" s="1"/>
  <c r="A254" i="1"/>
  <c r="X254" i="1" s="1"/>
  <c r="J307" i="3"/>
  <c r="K307" i="3" s="1"/>
  <c r="AH322" i="1" s="1"/>
  <c r="L307" i="3"/>
  <c r="G309" i="3"/>
  <c r="H308" i="3"/>
  <c r="I308" i="3" s="1"/>
  <c r="W115" i="1" l="1"/>
  <c r="E115" i="1" s="1"/>
  <c r="T254" i="1"/>
  <c r="N170" i="1"/>
  <c r="M170" i="1" s="1"/>
  <c r="F170" i="1"/>
  <c r="M169" i="1"/>
  <c r="O171" i="1"/>
  <c r="K254" i="1"/>
  <c r="P254" i="1"/>
  <c r="Y254" i="1"/>
  <c r="AF254" i="1" s="1"/>
  <c r="AE254" i="1" s="1"/>
  <c r="A255" i="1"/>
  <c r="X255" i="1" s="1"/>
  <c r="AD253" i="1"/>
  <c r="Z253" i="1"/>
  <c r="AC252" i="1"/>
  <c r="AB252" i="1" s="1"/>
  <c r="AA252" i="1" s="1"/>
  <c r="L308" i="3"/>
  <c r="J308" i="3"/>
  <c r="K308" i="3" s="1"/>
  <c r="AH323" i="1" s="1"/>
  <c r="H309" i="3"/>
  <c r="I309" i="3" s="1"/>
  <c r="G310" i="3"/>
  <c r="U116" i="1" l="1"/>
  <c r="T255" i="1"/>
  <c r="Q171" i="1"/>
  <c r="R171" i="1" s="1"/>
  <c r="O172" i="1" s="1"/>
  <c r="K255" i="1"/>
  <c r="P255" i="1" s="1"/>
  <c r="Y255" i="1"/>
  <c r="AF255" i="1" s="1"/>
  <c r="AE255" i="1" s="1"/>
  <c r="A256" i="1"/>
  <c r="X256" i="1" s="1"/>
  <c r="AC253" i="1"/>
  <c r="AB253" i="1" s="1"/>
  <c r="AA253" i="1" s="1"/>
  <c r="Z254" i="1"/>
  <c r="AD254" i="1"/>
  <c r="H310" i="3"/>
  <c r="I310" i="3" s="1"/>
  <c r="G311" i="3"/>
  <c r="J309" i="3"/>
  <c r="K309" i="3" s="1"/>
  <c r="AH324" i="1" s="1"/>
  <c r="L309" i="3"/>
  <c r="I115" i="1" l="1"/>
  <c r="B115" i="1" s="1"/>
  <c r="C116" i="1"/>
  <c r="G116" i="1"/>
  <c r="V116" i="1"/>
  <c r="D116" i="1" s="1"/>
  <c r="T256" i="1"/>
  <c r="Q172" i="1"/>
  <c r="R172" i="1" s="1"/>
  <c r="O173" i="1" s="1"/>
  <c r="N171" i="1"/>
  <c r="F171" i="1"/>
  <c r="K256" i="1"/>
  <c r="P256" i="1" s="1"/>
  <c r="AC254" i="1"/>
  <c r="AB254" i="1" s="1"/>
  <c r="AA254" i="1" s="1"/>
  <c r="Y256" i="1"/>
  <c r="AF256" i="1" s="1"/>
  <c r="AE256" i="1" s="1"/>
  <c r="A257" i="1"/>
  <c r="X257" i="1" s="1"/>
  <c r="AD255" i="1"/>
  <c r="Z255" i="1"/>
  <c r="J310" i="3"/>
  <c r="K310" i="3" s="1"/>
  <c r="AH325" i="1" s="1"/>
  <c r="L310" i="3"/>
  <c r="G312" i="3"/>
  <c r="H311" i="3"/>
  <c r="I311" i="3" s="1"/>
  <c r="W116" i="1" l="1"/>
  <c r="E116" i="1" s="1"/>
  <c r="T257" i="1"/>
  <c r="N172" i="1"/>
  <c r="M172" i="1" s="1"/>
  <c r="Q173" i="1"/>
  <c r="R173" i="1" s="1"/>
  <c r="F172" i="1"/>
  <c r="M171" i="1"/>
  <c r="K257" i="1"/>
  <c r="P257" i="1" s="1"/>
  <c r="AC255" i="1"/>
  <c r="AB255" i="1" s="1"/>
  <c r="AA255" i="1" s="1"/>
  <c r="A258" i="1"/>
  <c r="X258" i="1" s="1"/>
  <c r="Y257" i="1"/>
  <c r="AF257" i="1" s="1"/>
  <c r="AE257" i="1" s="1"/>
  <c r="AD256" i="1"/>
  <c r="Z256" i="1"/>
  <c r="J311" i="3"/>
  <c r="K311" i="3" s="1"/>
  <c r="AH326" i="1" s="1"/>
  <c r="L311" i="3"/>
  <c r="G313" i="3"/>
  <c r="H312" i="3"/>
  <c r="I312" i="3" s="1"/>
  <c r="U117" i="1" l="1"/>
  <c r="T258" i="1"/>
  <c r="N173" i="1"/>
  <c r="O174" i="1"/>
  <c r="F173" i="1"/>
  <c r="K258" i="1"/>
  <c r="P258" i="1" s="1"/>
  <c r="AC256" i="1"/>
  <c r="AB256" i="1" s="1"/>
  <c r="AA256" i="1" s="1"/>
  <c r="AD257" i="1"/>
  <c r="Z257" i="1"/>
  <c r="Y258" i="1"/>
  <c r="AF258" i="1" s="1"/>
  <c r="AE258" i="1" s="1"/>
  <c r="A259" i="1"/>
  <c r="X259" i="1" s="1"/>
  <c r="L312" i="3"/>
  <c r="J312" i="3"/>
  <c r="K312" i="3" s="1"/>
  <c r="AH327" i="1" s="1"/>
  <c r="H313" i="3"/>
  <c r="I313" i="3" s="1"/>
  <c r="G314" i="3"/>
  <c r="I116" i="1" l="1"/>
  <c r="B116" i="1" s="1"/>
  <c r="V117" i="1"/>
  <c r="D117" i="1" s="1"/>
  <c r="G117" i="1"/>
  <c r="W117" i="1"/>
  <c r="E117" i="1" s="1"/>
  <c r="C117" i="1"/>
  <c r="T259" i="1"/>
  <c r="Q174" i="1"/>
  <c r="M173" i="1"/>
  <c r="K259" i="1"/>
  <c r="P259" i="1" s="1"/>
  <c r="A260" i="1"/>
  <c r="X260" i="1" s="1"/>
  <c r="Y259" i="1"/>
  <c r="AF259" i="1" s="1"/>
  <c r="AE259" i="1" s="1"/>
  <c r="AC257" i="1"/>
  <c r="AB257" i="1" s="1"/>
  <c r="AA257" i="1" s="1"/>
  <c r="Z258" i="1"/>
  <c r="AD258" i="1"/>
  <c r="H314" i="3"/>
  <c r="I314" i="3" s="1"/>
  <c r="G315" i="3"/>
  <c r="J313" i="3"/>
  <c r="K313" i="3" s="1"/>
  <c r="AH328" i="1" s="1"/>
  <c r="L313" i="3"/>
  <c r="U118" i="1" l="1"/>
  <c r="T260" i="1"/>
  <c r="R174" i="1"/>
  <c r="N174" i="1" s="1"/>
  <c r="K260" i="1"/>
  <c r="P260" i="1" s="1"/>
  <c r="AC258" i="1"/>
  <c r="AB258" i="1" s="1"/>
  <c r="AA258" i="1" s="1"/>
  <c r="Y260" i="1"/>
  <c r="AF260" i="1" s="1"/>
  <c r="AE260" i="1" s="1"/>
  <c r="A261" i="1"/>
  <c r="X261" i="1" s="1"/>
  <c r="Z259" i="1"/>
  <c r="AD259" i="1"/>
  <c r="G316" i="3"/>
  <c r="H315" i="3"/>
  <c r="I315" i="3" s="1"/>
  <c r="J314" i="3"/>
  <c r="K314" i="3" s="1"/>
  <c r="AH329" i="1" s="1"/>
  <c r="L314" i="3"/>
  <c r="I117" i="1" l="1"/>
  <c r="B117" i="1" s="1"/>
  <c r="C118" i="1"/>
  <c r="V118" i="1"/>
  <c r="D118" i="1" s="1"/>
  <c r="W118" i="1"/>
  <c r="E118" i="1" s="1"/>
  <c r="G118" i="1"/>
  <c r="T261" i="1"/>
  <c r="F174" i="1"/>
  <c r="M174" i="1"/>
  <c r="O175" i="1"/>
  <c r="Q175" i="1" s="1"/>
  <c r="R175" i="1" s="1"/>
  <c r="K261" i="1"/>
  <c r="P261" i="1" s="1"/>
  <c r="AC259" i="1"/>
  <c r="AB259" i="1" s="1"/>
  <c r="AA259" i="1" s="1"/>
  <c r="A262" i="1"/>
  <c r="X262" i="1" s="1"/>
  <c r="Y261" i="1"/>
  <c r="AF261" i="1" s="1"/>
  <c r="AE261" i="1" s="1"/>
  <c r="AD260" i="1"/>
  <c r="Z260" i="1"/>
  <c r="J315" i="3"/>
  <c r="K315" i="3" s="1"/>
  <c r="AH330" i="1" s="1"/>
  <c r="L315" i="3"/>
  <c r="G317" i="3"/>
  <c r="H316" i="3"/>
  <c r="I316" i="3" s="1"/>
  <c r="U119" i="1" l="1"/>
  <c r="I118" i="1"/>
  <c r="B118" i="1" s="1"/>
  <c r="G119" i="1"/>
  <c r="V119" i="1"/>
  <c r="D119" i="1" s="1"/>
  <c r="C119" i="1"/>
  <c r="T262" i="1"/>
  <c r="F175" i="1"/>
  <c r="O176" i="1"/>
  <c r="N175" i="1"/>
  <c r="K262" i="1"/>
  <c r="P262" i="1" s="1"/>
  <c r="Z261" i="1"/>
  <c r="AD261" i="1"/>
  <c r="AC260" i="1"/>
  <c r="AB260" i="1" s="1"/>
  <c r="AA260" i="1" s="1"/>
  <c r="Y262" i="1"/>
  <c r="AF262" i="1" s="1"/>
  <c r="AE262" i="1" s="1"/>
  <c r="A263" i="1"/>
  <c r="X263" i="1" s="1"/>
  <c r="L316" i="3"/>
  <c r="J316" i="3"/>
  <c r="K316" i="3" s="1"/>
  <c r="AH331" i="1" s="1"/>
  <c r="H317" i="3"/>
  <c r="I317" i="3" s="1"/>
  <c r="G318" i="3"/>
  <c r="W119" i="1" l="1"/>
  <c r="E119" i="1" s="1"/>
  <c r="U120" i="1"/>
  <c r="T263" i="1"/>
  <c r="M175" i="1"/>
  <c r="Q176" i="1"/>
  <c r="R176" i="1" s="1"/>
  <c r="AC261" i="1"/>
  <c r="AB261" i="1" s="1"/>
  <c r="AA261" i="1" s="1"/>
  <c r="K263" i="1"/>
  <c r="P263" i="1" s="1"/>
  <c r="AD262" i="1"/>
  <c r="Z262" i="1"/>
  <c r="Y263" i="1"/>
  <c r="AF263" i="1" s="1"/>
  <c r="AE263" i="1" s="1"/>
  <c r="A264" i="1"/>
  <c r="X264" i="1" s="1"/>
  <c r="H318" i="3"/>
  <c r="I318" i="3" s="1"/>
  <c r="G319" i="3"/>
  <c r="J317" i="3"/>
  <c r="K317" i="3" s="1"/>
  <c r="AH332" i="1" s="1"/>
  <c r="L317" i="3"/>
  <c r="I119" i="1" l="1"/>
  <c r="B119" i="1" s="1"/>
  <c r="V120" i="1"/>
  <c r="D120" i="1" s="1"/>
  <c r="G120" i="1"/>
  <c r="C120" i="1"/>
  <c r="T264" i="1"/>
  <c r="O177" i="1"/>
  <c r="N176" i="1"/>
  <c r="F176" i="1"/>
  <c r="K264" i="1"/>
  <c r="P264" i="1" s="1"/>
  <c r="Y264" i="1"/>
  <c r="AF264" i="1" s="1"/>
  <c r="AE264" i="1" s="1"/>
  <c r="A265" i="1"/>
  <c r="X265" i="1" s="1"/>
  <c r="AD263" i="1"/>
  <c r="Z263" i="1"/>
  <c r="AC262" i="1"/>
  <c r="AB262" i="1" s="1"/>
  <c r="AA262" i="1" s="1"/>
  <c r="G320" i="3"/>
  <c r="H319" i="3"/>
  <c r="I319" i="3" s="1"/>
  <c r="J318" i="3"/>
  <c r="K318" i="3" s="1"/>
  <c r="AH333" i="1" s="1"/>
  <c r="L318" i="3"/>
  <c r="W120" i="1" l="1"/>
  <c r="E120" i="1" s="1"/>
  <c r="U121" i="1"/>
  <c r="T265" i="1"/>
  <c r="M176" i="1"/>
  <c r="Q177" i="1"/>
  <c r="R177" i="1" s="1"/>
  <c r="K265" i="1"/>
  <c r="P265" i="1"/>
  <c r="AC263" i="1"/>
  <c r="AB263" i="1" s="1"/>
  <c r="AA263" i="1" s="1"/>
  <c r="A266" i="1"/>
  <c r="X266" i="1" s="1"/>
  <c r="Y265" i="1"/>
  <c r="AF265" i="1" s="1"/>
  <c r="AE265" i="1" s="1"/>
  <c r="Z264" i="1"/>
  <c r="AD264" i="1"/>
  <c r="G321" i="3"/>
  <c r="H320" i="3"/>
  <c r="I320" i="3" s="1"/>
  <c r="J319" i="3"/>
  <c r="K319" i="3" s="1"/>
  <c r="AH334" i="1" s="1"/>
  <c r="L319" i="3"/>
  <c r="I120" i="1" l="1"/>
  <c r="B120" i="1" s="1"/>
  <c r="V121" i="1"/>
  <c r="D121" i="1" s="1"/>
  <c r="G121" i="1"/>
  <c r="C121" i="1"/>
  <c r="AC264" i="1"/>
  <c r="AB264" i="1" s="1"/>
  <c r="AA264" i="1" s="1"/>
  <c r="T266" i="1"/>
  <c r="F177" i="1"/>
  <c r="N177" i="1"/>
  <c r="M177" i="1" s="1"/>
  <c r="O178" i="1"/>
  <c r="K266" i="1"/>
  <c r="P266" i="1" s="1"/>
  <c r="AD265" i="1"/>
  <c r="Z265" i="1"/>
  <c r="Y266" i="1"/>
  <c r="AF266" i="1" s="1"/>
  <c r="AE266" i="1" s="1"/>
  <c r="A267" i="1"/>
  <c r="X267" i="1" s="1"/>
  <c r="H321" i="3"/>
  <c r="I321" i="3" s="1"/>
  <c r="G322" i="3"/>
  <c r="L320" i="3"/>
  <c r="J320" i="3"/>
  <c r="K320" i="3" s="1"/>
  <c r="AH335" i="1" s="1"/>
  <c r="W121" i="1" l="1"/>
  <c r="E121" i="1" s="1"/>
  <c r="U122" i="1"/>
  <c r="T267" i="1"/>
  <c r="Q178" i="1"/>
  <c r="R178" i="1" s="1"/>
  <c r="K267" i="1"/>
  <c r="P267" i="1" s="1"/>
  <c r="Y267" i="1"/>
  <c r="AF267" i="1" s="1"/>
  <c r="AE267" i="1" s="1"/>
  <c r="A268" i="1"/>
  <c r="X268" i="1" s="1"/>
  <c r="AD266" i="1"/>
  <c r="Z266" i="1"/>
  <c r="AC265" i="1"/>
  <c r="AB265" i="1" s="1"/>
  <c r="AA265" i="1" s="1"/>
  <c r="H322" i="3"/>
  <c r="I322" i="3" s="1"/>
  <c r="G323" i="3"/>
  <c r="J321" i="3"/>
  <c r="K321" i="3" s="1"/>
  <c r="AH336" i="1" s="1"/>
  <c r="L321" i="3"/>
  <c r="I121" i="1" l="1"/>
  <c r="B121" i="1" s="1"/>
  <c r="G122" i="1"/>
  <c r="C122" i="1"/>
  <c r="V122" i="1"/>
  <c r="D122" i="1" s="1"/>
  <c r="T268" i="1"/>
  <c r="O179" i="1"/>
  <c r="F178" i="1"/>
  <c r="N178" i="1"/>
  <c r="K268" i="1"/>
  <c r="P268" i="1" s="1"/>
  <c r="Y268" i="1"/>
  <c r="AF268" i="1" s="1"/>
  <c r="AE268" i="1" s="1"/>
  <c r="A269" i="1"/>
  <c r="X269" i="1" s="1"/>
  <c r="AC266" i="1"/>
  <c r="AB266" i="1" s="1"/>
  <c r="AA266" i="1" s="1"/>
  <c r="AD267" i="1"/>
  <c r="Z267" i="1"/>
  <c r="G324" i="3"/>
  <c r="H323" i="3"/>
  <c r="I323" i="3" s="1"/>
  <c r="J322" i="3"/>
  <c r="K322" i="3" s="1"/>
  <c r="AH337" i="1" s="1"/>
  <c r="L322" i="3"/>
  <c r="W122" i="1" l="1"/>
  <c r="E122" i="1" s="1"/>
  <c r="T269" i="1"/>
  <c r="M178" i="1"/>
  <c r="Q179" i="1"/>
  <c r="R179" i="1" s="1"/>
  <c r="N179" i="1" s="1"/>
  <c r="K269" i="1"/>
  <c r="P269" i="1"/>
  <c r="Y269" i="1"/>
  <c r="AF269" i="1" s="1"/>
  <c r="AE269" i="1" s="1"/>
  <c r="A270" i="1"/>
  <c r="X270" i="1" s="1"/>
  <c r="AC267" i="1"/>
  <c r="AB267" i="1" s="1"/>
  <c r="AA267" i="1" s="1"/>
  <c r="AD268" i="1"/>
  <c r="Z268" i="1"/>
  <c r="J323" i="3"/>
  <c r="K323" i="3" s="1"/>
  <c r="AH338" i="1" s="1"/>
  <c r="L323" i="3"/>
  <c r="G325" i="3"/>
  <c r="H324" i="3"/>
  <c r="I324" i="3" s="1"/>
  <c r="U123" i="1" l="1"/>
  <c r="I122" i="1"/>
  <c r="B122" i="1" s="1"/>
  <c r="C123" i="1"/>
  <c r="V123" i="1"/>
  <c r="D123" i="1" s="1"/>
  <c r="G123" i="1"/>
  <c r="T270" i="1"/>
  <c r="M179" i="1"/>
  <c r="F179" i="1"/>
  <c r="O180" i="1"/>
  <c r="K270" i="1"/>
  <c r="P270" i="1" s="1"/>
  <c r="Y270" i="1"/>
  <c r="AF270" i="1" s="1"/>
  <c r="AE270" i="1" s="1"/>
  <c r="A271" i="1"/>
  <c r="X271" i="1" s="1"/>
  <c r="AD269" i="1"/>
  <c r="Z269" i="1"/>
  <c r="AC268" i="1"/>
  <c r="AB268" i="1" s="1"/>
  <c r="AA268" i="1" s="1"/>
  <c r="H325" i="3"/>
  <c r="I325" i="3" s="1"/>
  <c r="G326" i="3"/>
  <c r="L324" i="3"/>
  <c r="J324" i="3"/>
  <c r="K324" i="3" s="1"/>
  <c r="AH339" i="1" s="1"/>
  <c r="W123" i="1" l="1"/>
  <c r="E123" i="1" s="1"/>
  <c r="T271" i="1"/>
  <c r="Q180" i="1"/>
  <c r="R180" i="1" s="1"/>
  <c r="F180" i="1" s="1"/>
  <c r="K271" i="1"/>
  <c r="P271" i="1" s="1"/>
  <c r="Y271" i="1"/>
  <c r="AF271" i="1" s="1"/>
  <c r="AE271" i="1" s="1"/>
  <c r="A272" i="1"/>
  <c r="X272" i="1" s="1"/>
  <c r="AD270" i="1"/>
  <c r="Z270" i="1"/>
  <c r="AC269" i="1"/>
  <c r="AB269" i="1" s="1"/>
  <c r="AA269" i="1" s="1"/>
  <c r="H326" i="3"/>
  <c r="I326" i="3" s="1"/>
  <c r="G327" i="3"/>
  <c r="J325" i="3"/>
  <c r="K325" i="3" s="1"/>
  <c r="AH340" i="1" s="1"/>
  <c r="L325" i="3"/>
  <c r="U124" i="1" l="1"/>
  <c r="T272" i="1"/>
  <c r="O181" i="1"/>
  <c r="N180" i="1"/>
  <c r="K272" i="1"/>
  <c r="P272" i="1" s="1"/>
  <c r="AC270" i="1"/>
  <c r="AB270" i="1" s="1"/>
  <c r="AA270" i="1" s="1"/>
  <c r="A273" i="1"/>
  <c r="X273" i="1" s="1"/>
  <c r="Y272" i="1"/>
  <c r="AF272" i="1" s="1"/>
  <c r="AE272" i="1" s="1"/>
  <c r="AD271" i="1"/>
  <c r="Z271" i="1"/>
  <c r="G328" i="3"/>
  <c r="H327" i="3"/>
  <c r="I327" i="3" s="1"/>
  <c r="J326" i="3"/>
  <c r="K326" i="3" s="1"/>
  <c r="AH341" i="1" s="1"/>
  <c r="L326" i="3"/>
  <c r="I123" i="1" l="1"/>
  <c r="B123" i="1" s="1"/>
  <c r="C124" i="1"/>
  <c r="G124" i="1"/>
  <c r="V124" i="1"/>
  <c r="D124" i="1" s="1"/>
  <c r="T273" i="1"/>
  <c r="M180" i="1"/>
  <c r="Q181" i="1"/>
  <c r="R181" i="1" s="1"/>
  <c r="O182" i="1" s="1"/>
  <c r="K273" i="1"/>
  <c r="P273" i="1" s="1"/>
  <c r="AC271" i="1"/>
  <c r="AB271" i="1" s="1"/>
  <c r="AA271" i="1" s="1"/>
  <c r="AD272" i="1"/>
  <c r="Z272" i="1"/>
  <c r="Y273" i="1"/>
  <c r="AF273" i="1" s="1"/>
  <c r="AE273" i="1" s="1"/>
  <c r="A274" i="1"/>
  <c r="X274" i="1" s="1"/>
  <c r="J327" i="3"/>
  <c r="K327" i="3" s="1"/>
  <c r="AH342" i="1" s="1"/>
  <c r="L327" i="3"/>
  <c r="G329" i="3"/>
  <c r="H328" i="3"/>
  <c r="I328" i="3" s="1"/>
  <c r="W124" i="1" l="1"/>
  <c r="E124" i="1" s="1"/>
  <c r="T274" i="1"/>
  <c r="Q182" i="1"/>
  <c r="R182" i="1" s="1"/>
  <c r="O183" i="1" s="1"/>
  <c r="N181" i="1"/>
  <c r="F181" i="1"/>
  <c r="K274" i="1"/>
  <c r="P274" i="1" s="1"/>
  <c r="Y274" i="1"/>
  <c r="AF274" i="1" s="1"/>
  <c r="AE274" i="1" s="1"/>
  <c r="A275" i="1"/>
  <c r="X275" i="1" s="1"/>
  <c r="AD273" i="1"/>
  <c r="Z273" i="1"/>
  <c r="AC272" i="1"/>
  <c r="AB272" i="1" s="1"/>
  <c r="AA272" i="1" s="1"/>
  <c r="L328" i="3"/>
  <c r="J328" i="3"/>
  <c r="K328" i="3" s="1"/>
  <c r="AH343" i="1" s="1"/>
  <c r="H329" i="3"/>
  <c r="I329" i="3" s="1"/>
  <c r="G330" i="3"/>
  <c r="U125" i="1" l="1"/>
  <c r="T275" i="1"/>
  <c r="F182" i="1"/>
  <c r="N182" i="1"/>
  <c r="M182" i="1" s="1"/>
  <c r="Q183" i="1"/>
  <c r="R183" i="1" s="1"/>
  <c r="N183" i="1" s="1"/>
  <c r="M181" i="1"/>
  <c r="K275" i="1"/>
  <c r="P275" i="1" s="1"/>
  <c r="AC273" i="1"/>
  <c r="AB273" i="1" s="1"/>
  <c r="AA273" i="1" s="1"/>
  <c r="Z274" i="1"/>
  <c r="AD274" i="1"/>
  <c r="A276" i="1"/>
  <c r="X276" i="1" s="1"/>
  <c r="Y275" i="1"/>
  <c r="AF275" i="1" s="1"/>
  <c r="AE275" i="1" s="1"/>
  <c r="H330" i="3"/>
  <c r="I330" i="3" s="1"/>
  <c r="G331" i="3"/>
  <c r="J329" i="3"/>
  <c r="K329" i="3" s="1"/>
  <c r="AH344" i="1" s="1"/>
  <c r="L329" i="3"/>
  <c r="I124" i="1" l="1"/>
  <c r="B124" i="1" s="1"/>
  <c r="G125" i="1"/>
  <c r="V125" i="1"/>
  <c r="D125" i="1" s="1"/>
  <c r="C125" i="1"/>
  <c r="T276" i="1"/>
  <c r="AC274" i="1"/>
  <c r="AB274" i="1" s="1"/>
  <c r="AA274" i="1" s="1"/>
  <c r="O184" i="1"/>
  <c r="M183" i="1"/>
  <c r="F183" i="1"/>
  <c r="K276" i="1"/>
  <c r="P276" i="1" s="1"/>
  <c r="AD275" i="1"/>
  <c r="Z275" i="1"/>
  <c r="Y276" i="1"/>
  <c r="AF276" i="1" s="1"/>
  <c r="AE276" i="1" s="1"/>
  <c r="A277" i="1"/>
  <c r="X277" i="1" s="1"/>
  <c r="H331" i="3"/>
  <c r="I331" i="3" s="1"/>
  <c r="G332" i="3"/>
  <c r="J330" i="3"/>
  <c r="K330" i="3" s="1"/>
  <c r="AH345" i="1" s="1"/>
  <c r="L330" i="3"/>
  <c r="W125" i="1" l="1"/>
  <c r="E125" i="1" s="1"/>
  <c r="T277" i="1"/>
  <c r="Q184" i="1"/>
  <c r="R184" i="1" s="1"/>
  <c r="K277" i="1"/>
  <c r="P277" i="1" s="1"/>
  <c r="AD276" i="1"/>
  <c r="Z276" i="1"/>
  <c r="Y277" i="1"/>
  <c r="AF277" i="1" s="1"/>
  <c r="AE277" i="1" s="1"/>
  <c r="A278" i="1"/>
  <c r="X278" i="1" s="1"/>
  <c r="AC275" i="1"/>
  <c r="AB275" i="1" s="1"/>
  <c r="AA275" i="1" s="1"/>
  <c r="G333" i="3"/>
  <c r="H332" i="3"/>
  <c r="I332" i="3" s="1"/>
  <c r="J331" i="3"/>
  <c r="K331" i="3" s="1"/>
  <c r="AH346" i="1" s="1"/>
  <c r="L331" i="3"/>
  <c r="U126" i="1" l="1"/>
  <c r="T278" i="1"/>
  <c r="O185" i="1"/>
  <c r="Q185" i="1" s="1"/>
  <c r="R185" i="1" s="1"/>
  <c r="O186" i="1" s="1"/>
  <c r="N184" i="1"/>
  <c r="M184" i="1" s="1"/>
  <c r="F184" i="1"/>
  <c r="K278" i="1"/>
  <c r="P278" i="1" s="1"/>
  <c r="Y278" i="1"/>
  <c r="AF278" i="1" s="1"/>
  <c r="AE278" i="1" s="1"/>
  <c r="A279" i="1"/>
  <c r="X279" i="1" s="1"/>
  <c r="Z277" i="1"/>
  <c r="AD277" i="1"/>
  <c r="AC276" i="1"/>
  <c r="AB276" i="1" s="1"/>
  <c r="AA276" i="1" s="1"/>
  <c r="L332" i="3"/>
  <c r="J332" i="3"/>
  <c r="K332" i="3" s="1"/>
  <c r="AH347" i="1" s="1"/>
  <c r="H333" i="3"/>
  <c r="I333" i="3" s="1"/>
  <c r="G334" i="3"/>
  <c r="I125" i="1" l="1"/>
  <c r="B125" i="1" s="1"/>
  <c r="C126" i="1"/>
  <c r="G126" i="1"/>
  <c r="V126" i="1"/>
  <c r="D126" i="1" s="1"/>
  <c r="T279" i="1"/>
  <c r="AC277" i="1"/>
  <c r="AB277" i="1" s="1"/>
  <c r="AA277" i="1" s="1"/>
  <c r="Q186" i="1"/>
  <c r="R186" i="1" s="1"/>
  <c r="O187" i="1" s="1"/>
  <c r="N185" i="1"/>
  <c r="F185" i="1"/>
  <c r="K279" i="1"/>
  <c r="P279" i="1" s="1"/>
  <c r="Y279" i="1"/>
  <c r="AF279" i="1" s="1"/>
  <c r="AE279" i="1" s="1"/>
  <c r="A280" i="1"/>
  <c r="X280" i="1" s="1"/>
  <c r="Z278" i="1"/>
  <c r="AD278" i="1"/>
  <c r="AC278" i="1" s="1"/>
  <c r="AB278" i="1" s="1"/>
  <c r="AA278" i="1" s="1"/>
  <c r="H334" i="3"/>
  <c r="I334" i="3" s="1"/>
  <c r="G335" i="3"/>
  <c r="J333" i="3"/>
  <c r="K333" i="3" s="1"/>
  <c r="AH348" i="1" s="1"/>
  <c r="L333" i="3"/>
  <c r="W126" i="1" l="1"/>
  <c r="E126" i="1" s="1"/>
  <c r="T280" i="1"/>
  <c r="F186" i="1"/>
  <c r="N186" i="1"/>
  <c r="M186" i="1" s="1"/>
  <c r="M185" i="1"/>
  <c r="Q187" i="1"/>
  <c r="R187" i="1" s="1"/>
  <c r="O188" i="1" s="1"/>
  <c r="K280" i="1"/>
  <c r="P280" i="1" s="1"/>
  <c r="Y280" i="1"/>
  <c r="AF280" i="1" s="1"/>
  <c r="AE280" i="1" s="1"/>
  <c r="A281" i="1"/>
  <c r="X281" i="1" s="1"/>
  <c r="Z279" i="1"/>
  <c r="AD279" i="1"/>
  <c r="H335" i="3"/>
  <c r="I335" i="3" s="1"/>
  <c r="G336" i="3"/>
  <c r="J334" i="3"/>
  <c r="K334" i="3" s="1"/>
  <c r="AH349" i="1" s="1"/>
  <c r="L334" i="3"/>
  <c r="U127" i="1" l="1"/>
  <c r="I126" i="1"/>
  <c r="B126" i="1" s="1"/>
  <c r="G127" i="1"/>
  <c r="V127" i="1"/>
  <c r="D127" i="1" s="1"/>
  <c r="C127" i="1"/>
  <c r="T281" i="1"/>
  <c r="F187" i="1"/>
  <c r="N187" i="1"/>
  <c r="M187" i="1" s="1"/>
  <c r="Q188" i="1"/>
  <c r="R188" i="1" s="1"/>
  <c r="F188" i="1" s="1"/>
  <c r="AC279" i="1"/>
  <c r="AB279" i="1" s="1"/>
  <c r="AA279" i="1" s="1"/>
  <c r="K281" i="1"/>
  <c r="P281" i="1"/>
  <c r="A282" i="1"/>
  <c r="X282" i="1" s="1"/>
  <c r="Y281" i="1"/>
  <c r="AF281" i="1" s="1"/>
  <c r="AE281" i="1" s="1"/>
  <c r="Z280" i="1"/>
  <c r="AD280" i="1"/>
  <c r="G337" i="3"/>
  <c r="H336" i="3"/>
  <c r="I336" i="3" s="1"/>
  <c r="J335" i="3"/>
  <c r="K335" i="3" s="1"/>
  <c r="AH350" i="1" s="1"/>
  <c r="L335" i="3"/>
  <c r="W127" i="1" l="1"/>
  <c r="E127" i="1" s="1"/>
  <c r="U128" i="1"/>
  <c r="T282" i="1"/>
  <c r="N188" i="1"/>
  <c r="O189" i="1"/>
  <c r="AC280" i="1"/>
  <c r="AB280" i="1" s="1"/>
  <c r="AA280" i="1" s="1"/>
  <c r="K282" i="1"/>
  <c r="P282" i="1" s="1"/>
  <c r="Z281" i="1"/>
  <c r="AD281" i="1"/>
  <c r="Y282" i="1"/>
  <c r="AF282" i="1" s="1"/>
  <c r="AE282" i="1" s="1"/>
  <c r="A283" i="1"/>
  <c r="X283" i="1" s="1"/>
  <c r="H337" i="3"/>
  <c r="I337" i="3" s="1"/>
  <c r="G338" i="3"/>
  <c r="L336" i="3"/>
  <c r="J336" i="3"/>
  <c r="K336" i="3" s="1"/>
  <c r="AH351" i="1" s="1"/>
  <c r="I127" i="1" l="1"/>
  <c r="B127" i="1" s="1"/>
  <c r="C128" i="1"/>
  <c r="G128" i="1"/>
  <c r="V128" i="1"/>
  <c r="D128" i="1" s="1"/>
  <c r="T283" i="1"/>
  <c r="M188" i="1"/>
  <c r="Q189" i="1"/>
  <c r="R189" i="1" s="1"/>
  <c r="N189" i="1" s="1"/>
  <c r="K283" i="1"/>
  <c r="P283" i="1" s="1"/>
  <c r="AC281" i="1"/>
  <c r="AB281" i="1" s="1"/>
  <c r="AA281" i="1" s="1"/>
  <c r="A284" i="1"/>
  <c r="X284" i="1" s="1"/>
  <c r="Y283" i="1"/>
  <c r="AF283" i="1" s="1"/>
  <c r="AE283" i="1" s="1"/>
  <c r="AD282" i="1"/>
  <c r="Z282" i="1"/>
  <c r="H338" i="3"/>
  <c r="I338" i="3" s="1"/>
  <c r="G339" i="3"/>
  <c r="J337" i="3"/>
  <c r="K337" i="3" s="1"/>
  <c r="AH352" i="1" s="1"/>
  <c r="L337" i="3"/>
  <c r="W128" i="1" l="1"/>
  <c r="E128" i="1" s="1"/>
  <c r="T284" i="1"/>
  <c r="O190" i="1"/>
  <c r="Q190" i="1" s="1"/>
  <c r="R190" i="1" s="1"/>
  <c r="O191" i="1" s="1"/>
  <c r="F189" i="1"/>
  <c r="M189" i="1"/>
  <c r="K284" i="1"/>
  <c r="P284" i="1" s="1"/>
  <c r="AC282" i="1"/>
  <c r="AB282" i="1" s="1"/>
  <c r="AA282" i="1" s="1"/>
  <c r="AD283" i="1"/>
  <c r="Z283" i="1"/>
  <c r="Y284" i="1"/>
  <c r="AF284" i="1" s="1"/>
  <c r="AE284" i="1" s="1"/>
  <c r="A285" i="1"/>
  <c r="X285" i="1" s="1"/>
  <c r="J338" i="3"/>
  <c r="K338" i="3" s="1"/>
  <c r="AH353" i="1" s="1"/>
  <c r="L338" i="3"/>
  <c r="H339" i="3"/>
  <c r="I339" i="3" s="1"/>
  <c r="G340" i="3"/>
  <c r="U129" i="1" l="1"/>
  <c r="T285" i="1"/>
  <c r="F190" i="1"/>
  <c r="N190" i="1"/>
  <c r="M190" i="1" s="1"/>
  <c r="Q191" i="1"/>
  <c r="R191" i="1" s="1"/>
  <c r="O192" i="1" s="1"/>
  <c r="K285" i="1"/>
  <c r="P285" i="1"/>
  <c r="AD284" i="1"/>
  <c r="Z284" i="1"/>
  <c r="Y285" i="1"/>
  <c r="AF285" i="1" s="1"/>
  <c r="AE285" i="1" s="1"/>
  <c r="A286" i="1"/>
  <c r="X286" i="1" s="1"/>
  <c r="AC283" i="1"/>
  <c r="AB283" i="1" s="1"/>
  <c r="AA283" i="1" s="1"/>
  <c r="J339" i="3"/>
  <c r="K339" i="3" s="1"/>
  <c r="AH354" i="1" s="1"/>
  <c r="L339" i="3"/>
  <c r="G341" i="3"/>
  <c r="H340" i="3"/>
  <c r="I340" i="3" s="1"/>
  <c r="I128" i="1" l="1"/>
  <c r="B128" i="1" s="1"/>
  <c r="C129" i="1"/>
  <c r="G129" i="1"/>
  <c r="V129" i="1"/>
  <c r="D129" i="1" s="1"/>
  <c r="T286" i="1"/>
  <c r="N191" i="1"/>
  <c r="Q192" i="1"/>
  <c r="R192" i="1" s="1"/>
  <c r="O193" i="1" s="1"/>
  <c r="F191" i="1"/>
  <c r="K286" i="1"/>
  <c r="P286" i="1" s="1"/>
  <c r="Z285" i="1"/>
  <c r="AD285" i="1"/>
  <c r="AC284" i="1"/>
  <c r="AB284" i="1" s="1"/>
  <c r="AA284" i="1" s="1"/>
  <c r="Y286" i="1"/>
  <c r="AF286" i="1" s="1"/>
  <c r="AE286" i="1" s="1"/>
  <c r="A287" i="1"/>
  <c r="X287" i="1" s="1"/>
  <c r="H341" i="3"/>
  <c r="I341" i="3" s="1"/>
  <c r="G342" i="3"/>
  <c r="L340" i="3"/>
  <c r="J340" i="3"/>
  <c r="K340" i="3" s="1"/>
  <c r="AH355" i="1" s="1"/>
  <c r="W129" i="1" l="1"/>
  <c r="E129" i="1" s="1"/>
  <c r="AC285" i="1"/>
  <c r="AB285" i="1" s="1"/>
  <c r="AA285" i="1" s="1"/>
  <c r="T287" i="1"/>
  <c r="Q193" i="1"/>
  <c r="R193" i="1" s="1"/>
  <c r="O194" i="1" s="1"/>
  <c r="F192" i="1"/>
  <c r="N192" i="1"/>
  <c r="M191" i="1"/>
  <c r="K287" i="1"/>
  <c r="P287" i="1" s="1"/>
  <c r="Z286" i="1"/>
  <c r="AD286" i="1"/>
  <c r="AC286" i="1" s="1"/>
  <c r="AB286" i="1" s="1"/>
  <c r="AA286" i="1" s="1"/>
  <c r="A288" i="1"/>
  <c r="X288" i="1" s="1"/>
  <c r="Y287" i="1"/>
  <c r="AF287" i="1" s="1"/>
  <c r="AE287" i="1" s="1"/>
  <c r="H342" i="3"/>
  <c r="I342" i="3" s="1"/>
  <c r="G343" i="3"/>
  <c r="J341" i="3"/>
  <c r="K341" i="3" s="1"/>
  <c r="AH356" i="1" s="1"/>
  <c r="L341" i="3"/>
  <c r="U130" i="1" l="1"/>
  <c r="T288" i="1"/>
  <c r="F193" i="1"/>
  <c r="N193" i="1"/>
  <c r="M193" i="1" s="1"/>
  <c r="M192" i="1"/>
  <c r="Q194" i="1"/>
  <c r="R194" i="1" s="1"/>
  <c r="N194" i="1" s="1"/>
  <c r="K288" i="1"/>
  <c r="P288" i="1" s="1"/>
  <c r="Y288" i="1"/>
  <c r="AF288" i="1" s="1"/>
  <c r="AE288" i="1" s="1"/>
  <c r="A289" i="1"/>
  <c r="X289" i="1" s="1"/>
  <c r="AD287" i="1"/>
  <c r="Z287" i="1"/>
  <c r="H343" i="3"/>
  <c r="I343" i="3" s="1"/>
  <c r="G344" i="3"/>
  <c r="J342" i="3"/>
  <c r="K342" i="3" s="1"/>
  <c r="AH357" i="1" s="1"/>
  <c r="L342" i="3"/>
  <c r="C130" i="1" l="1"/>
  <c r="G130" i="1"/>
  <c r="I129" i="1"/>
  <c r="B129" i="1" s="1"/>
  <c r="V130" i="1"/>
  <c r="D130" i="1" s="1"/>
  <c r="T289" i="1"/>
  <c r="O195" i="1"/>
  <c r="Q195" i="1" s="1"/>
  <c r="R195" i="1" s="1"/>
  <c r="O196" i="1" s="1"/>
  <c r="F194" i="1"/>
  <c r="M194" i="1"/>
  <c r="K289" i="1"/>
  <c r="P289" i="1" s="1"/>
  <c r="AC287" i="1"/>
  <c r="AB287" i="1" s="1"/>
  <c r="AA287" i="1" s="1"/>
  <c r="AD288" i="1"/>
  <c r="Z288" i="1"/>
  <c r="A290" i="1"/>
  <c r="X290" i="1" s="1"/>
  <c r="Y289" i="1"/>
  <c r="AF289" i="1" s="1"/>
  <c r="AE289" i="1" s="1"/>
  <c r="G345" i="3"/>
  <c r="H344" i="3"/>
  <c r="I344" i="3" s="1"/>
  <c r="J343" i="3"/>
  <c r="K343" i="3" s="1"/>
  <c r="AH358" i="1" s="1"/>
  <c r="L343" i="3"/>
  <c r="W130" i="1" l="1"/>
  <c r="E130" i="1" s="1"/>
  <c r="T290" i="1"/>
  <c r="Q196" i="1"/>
  <c r="R196" i="1" s="1"/>
  <c r="O197" i="1" s="1"/>
  <c r="Q197" i="1" s="1"/>
  <c r="F195" i="1"/>
  <c r="N195" i="1"/>
  <c r="K290" i="1"/>
  <c r="P290" i="1" s="1"/>
  <c r="AD289" i="1"/>
  <c r="Z289" i="1"/>
  <c r="Y290" i="1"/>
  <c r="AF290" i="1" s="1"/>
  <c r="AE290" i="1" s="1"/>
  <c r="A291" i="1"/>
  <c r="X291" i="1" s="1"/>
  <c r="AC288" i="1"/>
  <c r="AB288" i="1" s="1"/>
  <c r="AA288" i="1" s="1"/>
  <c r="L344" i="3"/>
  <c r="J344" i="3"/>
  <c r="K344" i="3" s="1"/>
  <c r="AH359" i="1" s="1"/>
  <c r="H345" i="3"/>
  <c r="I345" i="3" s="1"/>
  <c r="G346" i="3"/>
  <c r="U131" i="1" l="1"/>
  <c r="T291" i="1"/>
  <c r="R197" i="1"/>
  <c r="F197" i="1" s="1"/>
  <c r="N196" i="1"/>
  <c r="M196" i="1"/>
  <c r="M195" i="1"/>
  <c r="F196" i="1"/>
  <c r="K291" i="1"/>
  <c r="P291" i="1" s="1"/>
  <c r="Z290" i="1"/>
  <c r="AD290" i="1"/>
  <c r="Y291" i="1"/>
  <c r="AF291" i="1" s="1"/>
  <c r="AE291" i="1" s="1"/>
  <c r="A292" i="1"/>
  <c r="X292" i="1" s="1"/>
  <c r="AC289" i="1"/>
  <c r="AB289" i="1" s="1"/>
  <c r="AA289" i="1" s="1"/>
  <c r="H346" i="3"/>
  <c r="I346" i="3" s="1"/>
  <c r="G347" i="3"/>
  <c r="J345" i="3"/>
  <c r="K345" i="3" s="1"/>
  <c r="AH360" i="1" s="1"/>
  <c r="L345" i="3"/>
  <c r="O198" i="1" l="1"/>
  <c r="N197" i="1"/>
  <c r="V131" i="1"/>
  <c r="D131" i="1" s="1"/>
  <c r="C131" i="1"/>
  <c r="I130" i="1"/>
  <c r="B130" i="1" s="1"/>
  <c r="G131" i="1"/>
  <c r="W131" i="1"/>
  <c r="E131" i="1" s="1"/>
  <c r="T292" i="1"/>
  <c r="M197" i="1"/>
  <c r="Q198" i="1"/>
  <c r="R198" i="1" s="1"/>
  <c r="O199" i="1" s="1"/>
  <c r="K292" i="1"/>
  <c r="P292" i="1" s="1"/>
  <c r="AC290" i="1"/>
  <c r="AB290" i="1" s="1"/>
  <c r="AA290" i="1" s="1"/>
  <c r="Y292" i="1"/>
  <c r="AF292" i="1" s="1"/>
  <c r="AE292" i="1" s="1"/>
  <c r="A293" i="1"/>
  <c r="X293" i="1" s="1"/>
  <c r="AD291" i="1"/>
  <c r="Z291" i="1"/>
  <c r="J346" i="3"/>
  <c r="K346" i="3" s="1"/>
  <c r="AH361" i="1" s="1"/>
  <c r="L346" i="3"/>
  <c r="H347" i="3"/>
  <c r="I347" i="3" s="1"/>
  <c r="G348" i="3"/>
  <c r="U132" i="1" l="1"/>
  <c r="C132" i="1" s="1"/>
  <c r="I131" i="1"/>
  <c r="B131" i="1" s="1"/>
  <c r="V132" i="1"/>
  <c r="D132" i="1" s="1"/>
  <c r="G132" i="1"/>
  <c r="T293" i="1"/>
  <c r="N198" i="1"/>
  <c r="Q199" i="1"/>
  <c r="R199" i="1" s="1"/>
  <c r="O200" i="1" s="1"/>
  <c r="F198" i="1"/>
  <c r="K293" i="1"/>
  <c r="P293" i="1" s="1"/>
  <c r="AC291" i="1"/>
  <c r="AB291" i="1" s="1"/>
  <c r="AA291" i="1" s="1"/>
  <c r="A294" i="1"/>
  <c r="X294" i="1" s="1"/>
  <c r="Y293" i="1"/>
  <c r="AF293" i="1" s="1"/>
  <c r="AE293" i="1" s="1"/>
  <c r="AD292" i="1"/>
  <c r="Z292" i="1"/>
  <c r="G349" i="3"/>
  <c r="H348" i="3"/>
  <c r="I348" i="3" s="1"/>
  <c r="J347" i="3"/>
  <c r="K347" i="3" s="1"/>
  <c r="AH362" i="1" s="1"/>
  <c r="L347" i="3"/>
  <c r="W132" i="1" l="1"/>
  <c r="T294" i="1"/>
  <c r="N199" i="1"/>
  <c r="M199" i="1" s="1"/>
  <c r="F199" i="1"/>
  <c r="Q200" i="1"/>
  <c r="R200" i="1" s="1"/>
  <c r="M198" i="1"/>
  <c r="K294" i="1"/>
  <c r="P294" i="1" s="1"/>
  <c r="AC292" i="1"/>
  <c r="AB292" i="1" s="1"/>
  <c r="AA292" i="1" s="1"/>
  <c r="AD293" i="1"/>
  <c r="Z293" i="1"/>
  <c r="A295" i="1"/>
  <c r="X295" i="1" s="1"/>
  <c r="Y294" i="1"/>
  <c r="AF294" i="1" s="1"/>
  <c r="AE294" i="1" s="1"/>
  <c r="L348" i="3"/>
  <c r="J348" i="3"/>
  <c r="K348" i="3" s="1"/>
  <c r="AH363" i="1" s="1"/>
  <c r="H349" i="3"/>
  <c r="I349" i="3" s="1"/>
  <c r="G350" i="3"/>
  <c r="E132" i="1" l="1"/>
  <c r="U133" i="1"/>
  <c r="T295" i="1"/>
  <c r="F200" i="1"/>
  <c r="N200" i="1"/>
  <c r="O201" i="1"/>
  <c r="K295" i="1"/>
  <c r="P295" i="1" s="1"/>
  <c r="Z294" i="1"/>
  <c r="AD294" i="1"/>
  <c r="A296" i="1"/>
  <c r="X296" i="1" s="1"/>
  <c r="Y295" i="1"/>
  <c r="AF295" i="1" s="1"/>
  <c r="AE295" i="1" s="1"/>
  <c r="AC293" i="1"/>
  <c r="AB293" i="1" s="1"/>
  <c r="AA293" i="1" s="1"/>
  <c r="J349" i="3"/>
  <c r="K349" i="3" s="1"/>
  <c r="AH364" i="1" s="1"/>
  <c r="L349" i="3"/>
  <c r="H350" i="3"/>
  <c r="I350" i="3" s="1"/>
  <c r="G351" i="3"/>
  <c r="I132" i="1" l="1"/>
  <c r="B132" i="1" s="1"/>
  <c r="G133" i="1"/>
  <c r="C133" i="1"/>
  <c r="V133" i="1"/>
  <c r="D133" i="1" s="1"/>
  <c r="T296" i="1"/>
  <c r="Q201" i="1"/>
  <c r="R201" i="1" s="1"/>
  <c r="O202" i="1" s="1"/>
  <c r="M200" i="1"/>
  <c r="AC294" i="1"/>
  <c r="AB294" i="1" s="1"/>
  <c r="AA294" i="1" s="1"/>
  <c r="K296" i="1"/>
  <c r="P296" i="1" s="1"/>
  <c r="Z295" i="1"/>
  <c r="AD295" i="1"/>
  <c r="A297" i="1"/>
  <c r="X297" i="1" s="1"/>
  <c r="Y296" i="1"/>
  <c r="AF296" i="1" s="1"/>
  <c r="AE296" i="1" s="1"/>
  <c r="H351" i="3"/>
  <c r="I351" i="3" s="1"/>
  <c r="G352" i="3"/>
  <c r="J350" i="3"/>
  <c r="K350" i="3" s="1"/>
  <c r="AH365" i="1" s="1"/>
  <c r="L350" i="3"/>
  <c r="W133" i="1" l="1"/>
  <c r="E133" i="1" s="1"/>
  <c r="T297" i="1"/>
  <c r="Q202" i="1"/>
  <c r="R202" i="1" s="1"/>
  <c r="N201" i="1"/>
  <c r="F201" i="1"/>
  <c r="K297" i="1"/>
  <c r="P297" i="1" s="1"/>
  <c r="AD296" i="1"/>
  <c r="Z296" i="1"/>
  <c r="A298" i="1"/>
  <c r="X298" i="1" s="1"/>
  <c r="Y297" i="1"/>
  <c r="AF297" i="1" s="1"/>
  <c r="AE297" i="1" s="1"/>
  <c r="AC295" i="1"/>
  <c r="AB295" i="1" s="1"/>
  <c r="AA295" i="1" s="1"/>
  <c r="G353" i="3"/>
  <c r="H352" i="3"/>
  <c r="I352" i="3" s="1"/>
  <c r="J351" i="3"/>
  <c r="K351" i="3" s="1"/>
  <c r="AH366" i="1" s="1"/>
  <c r="L351" i="3"/>
  <c r="U134" i="1" l="1"/>
  <c r="T298" i="1"/>
  <c r="O203" i="1"/>
  <c r="Q203" i="1" s="1"/>
  <c r="R203" i="1" s="1"/>
  <c r="O204" i="1" s="1"/>
  <c r="Q204" i="1" s="1"/>
  <c r="F202" i="1"/>
  <c r="N202" i="1"/>
  <c r="M201" i="1"/>
  <c r="K298" i="1"/>
  <c r="P298" i="1" s="1"/>
  <c r="AC296" i="1"/>
  <c r="AB296" i="1" s="1"/>
  <c r="AA296" i="1" s="1"/>
  <c r="Z297" i="1"/>
  <c r="AD297" i="1"/>
  <c r="Y298" i="1"/>
  <c r="AF298" i="1" s="1"/>
  <c r="AE298" i="1" s="1"/>
  <c r="A299" i="1"/>
  <c r="X299" i="1" s="1"/>
  <c r="L352" i="3"/>
  <c r="J352" i="3"/>
  <c r="K352" i="3" s="1"/>
  <c r="AH367" i="1" s="1"/>
  <c r="H353" i="3"/>
  <c r="I353" i="3" s="1"/>
  <c r="G354" i="3"/>
  <c r="I133" i="1" l="1"/>
  <c r="B133" i="1" s="1"/>
  <c r="V134" i="1"/>
  <c r="D134" i="1" s="1"/>
  <c r="W134" i="1"/>
  <c r="E134" i="1" s="1"/>
  <c r="C134" i="1"/>
  <c r="G134" i="1"/>
  <c r="N203" i="1"/>
  <c r="R204" i="1"/>
  <c r="O205" i="1" s="1"/>
  <c r="T299" i="1"/>
  <c r="M202" i="1"/>
  <c r="F203" i="1"/>
  <c r="M203" i="1"/>
  <c r="Q205" i="1"/>
  <c r="R205" i="1" s="1"/>
  <c r="O206" i="1" s="1"/>
  <c r="Q206" i="1" s="1"/>
  <c r="R206" i="1" s="1"/>
  <c r="O207" i="1" s="1"/>
  <c r="F204" i="1"/>
  <c r="N204" i="1"/>
  <c r="M204" i="1" s="1"/>
  <c r="K299" i="1"/>
  <c r="P299" i="1" s="1"/>
  <c r="AC297" i="1"/>
  <c r="AB297" i="1" s="1"/>
  <c r="AA297" i="1" s="1"/>
  <c r="Y299" i="1"/>
  <c r="AF299" i="1" s="1"/>
  <c r="AE299" i="1" s="1"/>
  <c r="A300" i="1"/>
  <c r="X300" i="1" s="1"/>
  <c r="AD298" i="1"/>
  <c r="Z298" i="1"/>
  <c r="H354" i="3"/>
  <c r="I354" i="3" s="1"/>
  <c r="G355" i="3"/>
  <c r="J353" i="3"/>
  <c r="K353" i="3" s="1"/>
  <c r="AH368" i="1" s="1"/>
  <c r="L353" i="3"/>
  <c r="U135" i="1" l="1"/>
  <c r="T300" i="1"/>
  <c r="F205" i="1"/>
  <c r="N205" i="1"/>
  <c r="F206" i="1"/>
  <c r="N206" i="1"/>
  <c r="M206" i="1" s="1"/>
  <c r="Q207" i="1"/>
  <c r="R207" i="1" s="1"/>
  <c r="O208" i="1" s="1"/>
  <c r="K300" i="1"/>
  <c r="P300" i="1" s="1"/>
  <c r="AC298" i="1"/>
  <c r="AB298" i="1" s="1"/>
  <c r="AA298" i="1" s="1"/>
  <c r="Z299" i="1"/>
  <c r="AD299" i="1"/>
  <c r="A301" i="1"/>
  <c r="X301" i="1" s="1"/>
  <c r="Y300" i="1"/>
  <c r="AF300" i="1" s="1"/>
  <c r="AE300" i="1" s="1"/>
  <c r="H355" i="3"/>
  <c r="I355" i="3" s="1"/>
  <c r="G356" i="3"/>
  <c r="J354" i="3"/>
  <c r="K354" i="3" s="1"/>
  <c r="AH369" i="1" s="1"/>
  <c r="L354" i="3"/>
  <c r="I134" i="1" l="1"/>
  <c r="B134" i="1" s="1"/>
  <c r="V135" i="1"/>
  <c r="D135" i="1" s="1"/>
  <c r="G135" i="1"/>
  <c r="C135" i="1"/>
  <c r="T301" i="1"/>
  <c r="M205" i="1"/>
  <c r="N207" i="1"/>
  <c r="M207" i="1" s="1"/>
  <c r="Q208" i="1"/>
  <c r="R208" i="1" s="1"/>
  <c r="O209" i="1" s="1"/>
  <c r="F207" i="1"/>
  <c r="K301" i="1"/>
  <c r="P301" i="1" s="1"/>
  <c r="AC299" i="1"/>
  <c r="AB299" i="1" s="1"/>
  <c r="AA299" i="1" s="1"/>
  <c r="A302" i="1"/>
  <c r="X302" i="1" s="1"/>
  <c r="Y301" i="1"/>
  <c r="AF301" i="1" s="1"/>
  <c r="AE301" i="1" s="1"/>
  <c r="AD300" i="1"/>
  <c r="Z300" i="1"/>
  <c r="G357" i="3"/>
  <c r="H356" i="3"/>
  <c r="I356" i="3" s="1"/>
  <c r="J355" i="3"/>
  <c r="K355" i="3" s="1"/>
  <c r="AH370" i="1" s="1"/>
  <c r="L355" i="3"/>
  <c r="W135" i="1" l="1"/>
  <c r="E135" i="1" s="1"/>
  <c r="U136" i="1"/>
  <c r="T302" i="1"/>
  <c r="N208" i="1"/>
  <c r="M208" i="1" s="1"/>
  <c r="F208" i="1"/>
  <c r="Q209" i="1"/>
  <c r="R209" i="1" s="1"/>
  <c r="O210" i="1" s="1"/>
  <c r="K302" i="1"/>
  <c r="P302" i="1" s="1"/>
  <c r="AC300" i="1"/>
  <c r="AB300" i="1" s="1"/>
  <c r="AA300" i="1" s="1"/>
  <c r="AD301" i="1"/>
  <c r="Z301" i="1"/>
  <c r="Y302" i="1"/>
  <c r="AF302" i="1" s="1"/>
  <c r="AE302" i="1" s="1"/>
  <c r="A303" i="1"/>
  <c r="X303" i="1" s="1"/>
  <c r="L356" i="3"/>
  <c r="J356" i="3"/>
  <c r="K356" i="3" s="1"/>
  <c r="AH371" i="1" s="1"/>
  <c r="H357" i="3"/>
  <c r="I357" i="3" s="1"/>
  <c r="G358" i="3"/>
  <c r="I135" i="1" l="1"/>
  <c r="B135" i="1" s="1"/>
  <c r="V136" i="1"/>
  <c r="D136" i="1" s="1"/>
  <c r="C136" i="1"/>
  <c r="G136" i="1"/>
  <c r="T303" i="1"/>
  <c r="N209" i="1"/>
  <c r="Q210" i="1"/>
  <c r="R210" i="1" s="1"/>
  <c r="F209" i="1"/>
  <c r="K303" i="1"/>
  <c r="P303" i="1" s="1"/>
  <c r="Y303" i="1"/>
  <c r="AF303" i="1" s="1"/>
  <c r="AE303" i="1" s="1"/>
  <c r="A304" i="1"/>
  <c r="X304" i="1" s="1"/>
  <c r="AD302" i="1"/>
  <c r="Z302" i="1"/>
  <c r="AC301" i="1"/>
  <c r="AB301" i="1" s="1"/>
  <c r="AA301" i="1" s="1"/>
  <c r="J357" i="3"/>
  <c r="K357" i="3" s="1"/>
  <c r="AH372" i="1" s="1"/>
  <c r="L357" i="3"/>
  <c r="H358" i="3"/>
  <c r="I358" i="3" s="1"/>
  <c r="G359" i="3"/>
  <c r="W136" i="1" l="1"/>
  <c r="T304" i="1"/>
  <c r="O211" i="1"/>
  <c r="N210" i="1"/>
  <c r="F210" i="1"/>
  <c r="M209" i="1"/>
  <c r="K304" i="1"/>
  <c r="P304" i="1" s="1"/>
  <c r="AC302" i="1"/>
  <c r="AB302" i="1" s="1"/>
  <c r="AA302" i="1" s="1"/>
  <c r="Y304" i="1"/>
  <c r="AF304" i="1" s="1"/>
  <c r="AE304" i="1" s="1"/>
  <c r="A305" i="1"/>
  <c r="X305" i="1" s="1"/>
  <c r="AD303" i="1"/>
  <c r="Z303" i="1"/>
  <c r="J358" i="3"/>
  <c r="K358" i="3" s="1"/>
  <c r="AH373" i="1" s="1"/>
  <c r="L358" i="3"/>
  <c r="H359" i="3"/>
  <c r="I359" i="3" s="1"/>
  <c r="G360" i="3"/>
  <c r="E136" i="1" l="1"/>
  <c r="U137" i="1"/>
  <c r="T305" i="1"/>
  <c r="M210" i="1"/>
  <c r="Q211" i="1"/>
  <c r="R211" i="1" s="1"/>
  <c r="N211" i="1" s="1"/>
  <c r="K305" i="1"/>
  <c r="P305" i="1" s="1"/>
  <c r="AC303" i="1"/>
  <c r="AB303" i="1" s="1"/>
  <c r="AA303" i="1" s="1"/>
  <c r="Y305" i="1"/>
  <c r="AF305" i="1" s="1"/>
  <c r="AE305" i="1" s="1"/>
  <c r="A306" i="1"/>
  <c r="X306" i="1" s="1"/>
  <c r="Z304" i="1"/>
  <c r="AD304" i="1"/>
  <c r="J359" i="3"/>
  <c r="K359" i="3" s="1"/>
  <c r="AH374" i="1" s="1"/>
  <c r="L359" i="3"/>
  <c r="G361" i="3"/>
  <c r="H360" i="3"/>
  <c r="I360" i="3" s="1"/>
  <c r="I136" i="1" l="1"/>
  <c r="B136" i="1" s="1"/>
  <c r="C137" i="1"/>
  <c r="V137" i="1"/>
  <c r="D137" i="1" s="1"/>
  <c r="G137" i="1"/>
  <c r="T306" i="1"/>
  <c r="F211" i="1"/>
  <c r="M211" i="1"/>
  <c r="O212" i="1"/>
  <c r="AC304" i="1"/>
  <c r="AB304" i="1" s="1"/>
  <c r="AA304" i="1" s="1"/>
  <c r="K306" i="1"/>
  <c r="P306" i="1" s="1"/>
  <c r="Y306" i="1"/>
  <c r="AF306" i="1" s="1"/>
  <c r="AE306" i="1" s="1"/>
  <c r="A307" i="1"/>
  <c r="X307" i="1" s="1"/>
  <c r="AD305" i="1"/>
  <c r="Z305" i="1"/>
  <c r="L360" i="3"/>
  <c r="J360" i="3"/>
  <c r="K360" i="3" s="1"/>
  <c r="AH375" i="1" s="1"/>
  <c r="H361" i="3"/>
  <c r="I361" i="3" s="1"/>
  <c r="G362" i="3"/>
  <c r="W137" i="1" l="1"/>
  <c r="E137" i="1" s="1"/>
  <c r="U138" i="1"/>
  <c r="T307" i="1"/>
  <c r="Q212" i="1"/>
  <c r="R212" i="1" s="1"/>
  <c r="O213" i="1" s="1"/>
  <c r="K307" i="1"/>
  <c r="P307" i="1" s="1"/>
  <c r="AC305" i="1"/>
  <c r="AB305" i="1" s="1"/>
  <c r="AA305" i="1" s="1"/>
  <c r="Y307" i="1"/>
  <c r="AF307" i="1" s="1"/>
  <c r="AE307" i="1" s="1"/>
  <c r="A308" i="1"/>
  <c r="X308" i="1" s="1"/>
  <c r="Z306" i="1"/>
  <c r="AD306" i="1"/>
  <c r="H362" i="3"/>
  <c r="I362" i="3" s="1"/>
  <c r="G363" i="3"/>
  <c r="J361" i="3"/>
  <c r="K361" i="3" s="1"/>
  <c r="AH376" i="1" s="1"/>
  <c r="L361" i="3"/>
  <c r="I137" i="1" l="1"/>
  <c r="B137" i="1" s="1"/>
  <c r="V138" i="1"/>
  <c r="C138" i="1"/>
  <c r="G138" i="1"/>
  <c r="AC306" i="1"/>
  <c r="AB306" i="1" s="1"/>
  <c r="AA306" i="1" s="1"/>
  <c r="T308" i="1"/>
  <c r="Q213" i="1"/>
  <c r="R213" i="1" s="1"/>
  <c r="F212" i="1"/>
  <c r="N212" i="1"/>
  <c r="K308" i="1"/>
  <c r="P308" i="1" s="1"/>
  <c r="Y308" i="1"/>
  <c r="AF308" i="1" s="1"/>
  <c r="AE308" i="1" s="1"/>
  <c r="A309" i="1"/>
  <c r="X309" i="1" s="1"/>
  <c r="Z307" i="1"/>
  <c r="AD307" i="1"/>
  <c r="J362" i="3"/>
  <c r="K362" i="3" s="1"/>
  <c r="AH377" i="1" s="1"/>
  <c r="L362" i="3"/>
  <c r="H363" i="3"/>
  <c r="I363" i="3" s="1"/>
  <c r="G364" i="3"/>
  <c r="D138" i="1" l="1"/>
  <c r="W138" i="1"/>
  <c r="E138" i="1" s="1"/>
  <c r="T309" i="1"/>
  <c r="N213" i="1"/>
  <c r="M213" i="1" s="1"/>
  <c r="M212" i="1"/>
  <c r="F213" i="1"/>
  <c r="O214" i="1"/>
  <c r="AC307" i="1"/>
  <c r="AB307" i="1" s="1"/>
  <c r="AA307" i="1" s="1"/>
  <c r="K309" i="1"/>
  <c r="P309" i="1" s="1"/>
  <c r="A310" i="1"/>
  <c r="X310" i="1" s="1"/>
  <c r="Y309" i="1"/>
  <c r="AF309" i="1" s="1"/>
  <c r="AE309" i="1" s="1"/>
  <c r="AD308" i="1"/>
  <c r="Z308" i="1"/>
  <c r="G365" i="3"/>
  <c r="H364" i="3"/>
  <c r="I364" i="3" s="1"/>
  <c r="J363" i="3"/>
  <c r="K363" i="3" s="1"/>
  <c r="AH378" i="1" s="1"/>
  <c r="L363" i="3"/>
  <c r="U139" i="1" l="1"/>
  <c r="T310" i="1"/>
  <c r="Q214" i="1"/>
  <c r="R214" i="1" s="1"/>
  <c r="O215" i="1" s="1"/>
  <c r="K310" i="1"/>
  <c r="P310" i="1" s="1"/>
  <c r="AD309" i="1"/>
  <c r="Z309" i="1"/>
  <c r="A311" i="1"/>
  <c r="X311" i="1" s="1"/>
  <c r="Y310" i="1"/>
  <c r="AF310" i="1" s="1"/>
  <c r="AE310" i="1" s="1"/>
  <c r="AC308" i="1"/>
  <c r="AB308" i="1" s="1"/>
  <c r="AA308" i="1" s="1"/>
  <c r="L364" i="3"/>
  <c r="J364" i="3"/>
  <c r="K364" i="3" s="1"/>
  <c r="AH379" i="1" s="1"/>
  <c r="H365" i="3"/>
  <c r="I365" i="3" s="1"/>
  <c r="G366" i="3"/>
  <c r="I138" i="1" l="1"/>
  <c r="B138" i="1" s="1"/>
  <c r="G139" i="1"/>
  <c r="V139" i="1"/>
  <c r="D139" i="1" s="1"/>
  <c r="C139" i="1"/>
  <c r="T311" i="1"/>
  <c r="N214" i="1"/>
  <c r="F214" i="1"/>
  <c r="Q215" i="1"/>
  <c r="R215" i="1" s="1"/>
  <c r="O216" i="1" s="1"/>
  <c r="K311" i="1"/>
  <c r="P311" i="1" s="1"/>
  <c r="AC309" i="1"/>
  <c r="AB309" i="1" s="1"/>
  <c r="AA309" i="1" s="1"/>
  <c r="A312" i="1"/>
  <c r="X312" i="1" s="1"/>
  <c r="Y311" i="1"/>
  <c r="AF311" i="1" s="1"/>
  <c r="AE311" i="1" s="1"/>
  <c r="Z310" i="1"/>
  <c r="AD310" i="1"/>
  <c r="H366" i="3"/>
  <c r="I366" i="3" s="1"/>
  <c r="G367" i="3"/>
  <c r="J365" i="3"/>
  <c r="K365" i="3" s="1"/>
  <c r="AH380" i="1" s="1"/>
  <c r="L365" i="3"/>
  <c r="W139" i="1" l="1"/>
  <c r="E139" i="1" s="1"/>
  <c r="U140" i="1"/>
  <c r="T312" i="1"/>
  <c r="M214" i="1"/>
  <c r="F215" i="1"/>
  <c r="N215" i="1"/>
  <c r="Q216" i="1"/>
  <c r="R216" i="1" s="1"/>
  <c r="O217" i="1" s="1"/>
  <c r="K312" i="1"/>
  <c r="P312" i="1" s="1"/>
  <c r="AC310" i="1"/>
  <c r="AB310" i="1" s="1"/>
  <c r="AA310" i="1" s="1"/>
  <c r="AD311" i="1"/>
  <c r="Z311" i="1"/>
  <c r="A313" i="1"/>
  <c r="X313" i="1" s="1"/>
  <c r="Y312" i="1"/>
  <c r="AF312" i="1" s="1"/>
  <c r="AE312" i="1" s="1"/>
  <c r="H367" i="3"/>
  <c r="I367" i="3" s="1"/>
  <c r="G368" i="3"/>
  <c r="J366" i="3"/>
  <c r="K366" i="3" s="1"/>
  <c r="AH381" i="1" s="1"/>
  <c r="L366" i="3"/>
  <c r="I139" i="1" l="1"/>
  <c r="B139" i="1" s="1"/>
  <c r="V140" i="1"/>
  <c r="D140" i="1" s="1"/>
  <c r="G140" i="1"/>
  <c r="C140" i="1"/>
  <c r="T313" i="1"/>
  <c r="Q217" i="1"/>
  <c r="R217" i="1" s="1"/>
  <c r="O218" i="1" s="1"/>
  <c r="F216" i="1"/>
  <c r="N216" i="1"/>
  <c r="M215" i="1"/>
  <c r="K313" i="1"/>
  <c r="P313" i="1" s="1"/>
  <c r="AC311" i="1"/>
  <c r="AB311" i="1" s="1"/>
  <c r="AA311" i="1" s="1"/>
  <c r="AD312" i="1"/>
  <c r="Z312" i="1"/>
  <c r="Y313" i="1"/>
  <c r="AF313" i="1" s="1"/>
  <c r="AE313" i="1" s="1"/>
  <c r="A314" i="1"/>
  <c r="X314" i="1" s="1"/>
  <c r="G369" i="3"/>
  <c r="H368" i="3"/>
  <c r="I368" i="3" s="1"/>
  <c r="J367" i="3"/>
  <c r="K367" i="3" s="1"/>
  <c r="AH382" i="1" s="1"/>
  <c r="L367" i="3"/>
  <c r="W140" i="1" l="1"/>
  <c r="T314" i="1"/>
  <c r="Q218" i="1"/>
  <c r="R218" i="1" s="1"/>
  <c r="O219" i="1" s="1"/>
  <c r="M216" i="1"/>
  <c r="F217" i="1"/>
  <c r="N217" i="1"/>
  <c r="K314" i="1"/>
  <c r="P314" i="1" s="1"/>
  <c r="Y314" i="1"/>
  <c r="AF314" i="1" s="1"/>
  <c r="AE314" i="1" s="1"/>
  <c r="A315" i="1"/>
  <c r="X315" i="1" s="1"/>
  <c r="AD313" i="1"/>
  <c r="Z313" i="1"/>
  <c r="AC312" i="1"/>
  <c r="AB312" i="1" s="1"/>
  <c r="AA312" i="1" s="1"/>
  <c r="L368" i="3"/>
  <c r="J368" i="3"/>
  <c r="K368" i="3" s="1"/>
  <c r="AH383" i="1" s="1"/>
  <c r="H369" i="3"/>
  <c r="I369" i="3" s="1"/>
  <c r="G370" i="3"/>
  <c r="E140" i="1" l="1"/>
  <c r="U141" i="1"/>
  <c r="T315" i="1"/>
  <c r="Q219" i="1"/>
  <c r="M217" i="1"/>
  <c r="N218" i="1"/>
  <c r="F218" i="1"/>
  <c r="K315" i="1"/>
  <c r="P315" i="1" s="1"/>
  <c r="AC313" i="1"/>
  <c r="AB313" i="1" s="1"/>
  <c r="AA313" i="1" s="1"/>
  <c r="A316" i="1"/>
  <c r="X316" i="1" s="1"/>
  <c r="Y315" i="1"/>
  <c r="AF315" i="1" s="1"/>
  <c r="AE315" i="1" s="1"/>
  <c r="Z314" i="1"/>
  <c r="AD314" i="1"/>
  <c r="AC314" i="1" s="1"/>
  <c r="AB314" i="1" s="1"/>
  <c r="AA314" i="1" s="1"/>
  <c r="H370" i="3"/>
  <c r="I370" i="3" s="1"/>
  <c r="G371" i="3"/>
  <c r="J369" i="3"/>
  <c r="K369" i="3" s="1"/>
  <c r="AH384" i="1" s="1"/>
  <c r="L369" i="3"/>
  <c r="C141" i="1" l="1"/>
  <c r="I140" i="1"/>
  <c r="B140" i="1" s="1"/>
  <c r="G141" i="1"/>
  <c r="V141" i="1"/>
  <c r="T316" i="1"/>
  <c r="M218" i="1"/>
  <c r="R219" i="1"/>
  <c r="O220" i="1" s="1"/>
  <c r="K316" i="1"/>
  <c r="P316" i="1"/>
  <c r="A317" i="1"/>
  <c r="X317" i="1" s="1"/>
  <c r="Y316" i="1"/>
  <c r="AF316" i="1" s="1"/>
  <c r="AE316" i="1" s="1"/>
  <c r="Z315" i="1"/>
  <c r="AD315" i="1"/>
  <c r="J370" i="3"/>
  <c r="K370" i="3" s="1"/>
  <c r="AH385" i="1" s="1"/>
  <c r="L370" i="3"/>
  <c r="H371" i="3"/>
  <c r="I371" i="3" s="1"/>
  <c r="G372" i="3"/>
  <c r="D141" i="1" l="1"/>
  <c r="W141" i="1"/>
  <c r="E141" i="1" s="1"/>
  <c r="X141" i="1"/>
  <c r="F141" i="1" s="1"/>
  <c r="T317" i="1"/>
  <c r="Q220" i="1"/>
  <c r="R220" i="1" s="1"/>
  <c r="O221" i="1" s="1"/>
  <c r="F219" i="1"/>
  <c r="N219" i="1"/>
  <c r="K317" i="1"/>
  <c r="P317" i="1" s="1"/>
  <c r="AC315" i="1"/>
  <c r="AB315" i="1" s="1"/>
  <c r="AA315" i="1" s="1"/>
  <c r="Z316" i="1"/>
  <c r="AD316" i="1"/>
  <c r="A318" i="1"/>
  <c r="X318" i="1" s="1"/>
  <c r="Y317" i="1"/>
  <c r="AF317" i="1" s="1"/>
  <c r="AE317" i="1" s="1"/>
  <c r="J371" i="3"/>
  <c r="K371" i="3" s="1"/>
  <c r="AH386" i="1" s="1"/>
  <c r="L371" i="3"/>
  <c r="G373" i="3"/>
  <c r="H372" i="3"/>
  <c r="I372" i="3" s="1"/>
  <c r="U142" i="1" l="1"/>
  <c r="T318" i="1"/>
  <c r="F220" i="1"/>
  <c r="N220" i="1"/>
  <c r="M220" i="1" s="1"/>
  <c r="M219" i="1"/>
  <c r="Q221" i="1"/>
  <c r="AC316" i="1"/>
  <c r="AB316" i="1" s="1"/>
  <c r="AA316" i="1" s="1"/>
  <c r="K318" i="1"/>
  <c r="P318" i="1"/>
  <c r="AD317" i="1"/>
  <c r="Z317" i="1"/>
  <c r="Y318" i="1"/>
  <c r="AF318" i="1" s="1"/>
  <c r="AE318" i="1" s="1"/>
  <c r="A319" i="1"/>
  <c r="X319" i="1" s="1"/>
  <c r="L372" i="3"/>
  <c r="J372" i="3"/>
  <c r="K372" i="3" s="1"/>
  <c r="AH387" i="1" s="1"/>
  <c r="H373" i="3"/>
  <c r="I373" i="3" s="1"/>
  <c r="G374" i="3"/>
  <c r="C142" i="1" l="1"/>
  <c r="I141" i="1"/>
  <c r="B141" i="1" s="1"/>
  <c r="G142" i="1"/>
  <c r="V142" i="1"/>
  <c r="D142" i="1" s="1"/>
  <c r="T319" i="1"/>
  <c r="R221" i="1"/>
  <c r="K319" i="1"/>
  <c r="P319" i="1" s="1"/>
  <c r="A320" i="1"/>
  <c r="X320" i="1" s="1"/>
  <c r="Y319" i="1"/>
  <c r="AF319" i="1" s="1"/>
  <c r="AE319" i="1" s="1"/>
  <c r="AD318" i="1"/>
  <c r="Z318" i="1"/>
  <c r="AC317" i="1"/>
  <c r="AB317" i="1" s="1"/>
  <c r="AA317" i="1" s="1"/>
  <c r="H374" i="3"/>
  <c r="I374" i="3" s="1"/>
  <c r="G375" i="3"/>
  <c r="J373" i="3"/>
  <c r="K373" i="3" s="1"/>
  <c r="AH388" i="1" s="1"/>
  <c r="L373" i="3"/>
  <c r="W142" i="1" l="1"/>
  <c r="E142" i="1" s="1"/>
  <c r="U143" i="1"/>
  <c r="T320" i="1"/>
  <c r="O222" i="1"/>
  <c r="N221" i="1"/>
  <c r="F221" i="1"/>
  <c r="K320" i="1"/>
  <c r="P320" i="1" s="1"/>
  <c r="AC318" i="1"/>
  <c r="AB318" i="1" s="1"/>
  <c r="AA318" i="1" s="1"/>
  <c r="A321" i="1"/>
  <c r="X321" i="1" s="1"/>
  <c r="Y320" i="1"/>
  <c r="AF320" i="1" s="1"/>
  <c r="AE320" i="1" s="1"/>
  <c r="Z319" i="1"/>
  <c r="AD319" i="1"/>
  <c r="J374" i="3"/>
  <c r="K374" i="3" s="1"/>
  <c r="AH389" i="1" s="1"/>
  <c r="L374" i="3"/>
  <c r="H375" i="3"/>
  <c r="I375" i="3" s="1"/>
  <c r="G376" i="3"/>
  <c r="G143" i="1" l="1"/>
  <c r="I142" i="1"/>
  <c r="B142" i="1" s="1"/>
  <c r="V143" i="1"/>
  <c r="D143" i="1" s="1"/>
  <c r="C143" i="1"/>
  <c r="T321" i="1"/>
  <c r="M221" i="1"/>
  <c r="Q222" i="1"/>
  <c r="R222" i="1" s="1"/>
  <c r="O223" i="1" s="1"/>
  <c r="K321" i="1"/>
  <c r="P321" i="1" s="1"/>
  <c r="AC319" i="1"/>
  <c r="AB319" i="1" s="1"/>
  <c r="AA319" i="1" s="1"/>
  <c r="Z320" i="1"/>
  <c r="AD320" i="1"/>
  <c r="Y321" i="1"/>
  <c r="AF321" i="1" s="1"/>
  <c r="AE321" i="1" s="1"/>
  <c r="A322" i="1"/>
  <c r="X322" i="1" s="1"/>
  <c r="G377" i="3"/>
  <c r="H376" i="3"/>
  <c r="I376" i="3" s="1"/>
  <c r="J375" i="3"/>
  <c r="K375" i="3" s="1"/>
  <c r="AH390" i="1" s="1"/>
  <c r="L375" i="3"/>
  <c r="W143" i="1" l="1"/>
  <c r="E143" i="1" s="1"/>
  <c r="U144" i="1"/>
  <c r="T322" i="1"/>
  <c r="N222" i="1"/>
  <c r="Q223" i="1"/>
  <c r="R223" i="1" s="1"/>
  <c r="F223" i="1" s="1"/>
  <c r="F222" i="1"/>
  <c r="AC320" i="1"/>
  <c r="AB320" i="1" s="1"/>
  <c r="AA320" i="1" s="1"/>
  <c r="K322" i="1"/>
  <c r="P322" i="1" s="1"/>
  <c r="Z321" i="1"/>
  <c r="AD321" i="1"/>
  <c r="Y322" i="1"/>
  <c r="AF322" i="1" s="1"/>
  <c r="AE322" i="1" s="1"/>
  <c r="A323" i="1"/>
  <c r="X323" i="1" s="1"/>
  <c r="L376" i="3"/>
  <c r="J376" i="3"/>
  <c r="K376" i="3" s="1"/>
  <c r="AH391" i="1" s="1"/>
  <c r="H377" i="3"/>
  <c r="I377" i="3" s="1"/>
  <c r="G378" i="3"/>
  <c r="G144" i="1" l="1"/>
  <c r="V144" i="1"/>
  <c r="D144" i="1" s="1"/>
  <c r="I143" i="1"/>
  <c r="B143" i="1" s="1"/>
  <c r="W144" i="1"/>
  <c r="E144" i="1" s="1"/>
  <c r="C144" i="1"/>
  <c r="T323" i="1"/>
  <c r="M222" i="1"/>
  <c r="N223" i="1"/>
  <c r="M223" i="1" s="1"/>
  <c r="O224" i="1"/>
  <c r="Q224" i="1" s="1"/>
  <c r="K323" i="1"/>
  <c r="P323" i="1" s="1"/>
  <c r="AC321" i="1"/>
  <c r="AB321" i="1" s="1"/>
  <c r="AA321" i="1" s="1"/>
  <c r="Y323" i="1"/>
  <c r="AF323" i="1" s="1"/>
  <c r="AE323" i="1" s="1"/>
  <c r="A324" i="1"/>
  <c r="X324" i="1" s="1"/>
  <c r="Z322" i="1"/>
  <c r="AD322" i="1"/>
  <c r="H378" i="3"/>
  <c r="I378" i="3" s="1"/>
  <c r="G379" i="3"/>
  <c r="J377" i="3"/>
  <c r="K377" i="3" s="1"/>
  <c r="AH392" i="1" s="1"/>
  <c r="L377" i="3"/>
  <c r="U145" i="1" l="1"/>
  <c r="T324" i="1"/>
  <c r="R224" i="1"/>
  <c r="N224" i="1" s="1"/>
  <c r="K324" i="1"/>
  <c r="P324" i="1" s="1"/>
  <c r="AC322" i="1"/>
  <c r="AB322" i="1" s="1"/>
  <c r="AA322" i="1" s="1"/>
  <c r="Y324" i="1"/>
  <c r="AF324" i="1" s="1"/>
  <c r="AE324" i="1" s="1"/>
  <c r="A325" i="1"/>
  <c r="X325" i="1" s="1"/>
  <c r="Z323" i="1"/>
  <c r="AD323" i="1"/>
  <c r="H379" i="3"/>
  <c r="I379" i="3" s="1"/>
  <c r="G380" i="3"/>
  <c r="J378" i="3"/>
  <c r="K378" i="3" s="1"/>
  <c r="AH393" i="1" s="1"/>
  <c r="L378" i="3"/>
  <c r="G145" i="1" l="1"/>
  <c r="I144" i="1"/>
  <c r="B144" i="1" s="1"/>
  <c r="V145" i="1"/>
  <c r="D145" i="1" s="1"/>
  <c r="C145" i="1"/>
  <c r="F224" i="1"/>
  <c r="T325" i="1"/>
  <c r="O225" i="1"/>
  <c r="Q225" i="1" s="1"/>
  <c r="M224" i="1"/>
  <c r="AC323" i="1"/>
  <c r="AB323" i="1" s="1"/>
  <c r="AA323" i="1" s="1"/>
  <c r="K325" i="1"/>
  <c r="P325" i="1" s="1"/>
  <c r="A326" i="1"/>
  <c r="X326" i="1" s="1"/>
  <c r="Y325" i="1"/>
  <c r="AF325" i="1" s="1"/>
  <c r="AE325" i="1" s="1"/>
  <c r="Z324" i="1"/>
  <c r="AD324" i="1"/>
  <c r="G381" i="3"/>
  <c r="H380" i="3"/>
  <c r="I380" i="3" s="1"/>
  <c r="J379" i="3"/>
  <c r="K379" i="3" s="1"/>
  <c r="AH394" i="1" s="1"/>
  <c r="L379" i="3"/>
  <c r="W145" i="1" l="1"/>
  <c r="T326" i="1"/>
  <c r="R225" i="1"/>
  <c r="N225" i="1" s="1"/>
  <c r="K326" i="1"/>
  <c r="P326" i="1" s="1"/>
  <c r="Z325" i="1"/>
  <c r="AD325" i="1"/>
  <c r="Y326" i="1"/>
  <c r="AF326" i="1" s="1"/>
  <c r="AE326" i="1" s="1"/>
  <c r="A327" i="1"/>
  <c r="X327" i="1" s="1"/>
  <c r="AC324" i="1"/>
  <c r="AB324" i="1" s="1"/>
  <c r="AA324" i="1" s="1"/>
  <c r="L380" i="3"/>
  <c r="J380" i="3"/>
  <c r="K380" i="3" s="1"/>
  <c r="AH395" i="1" s="1"/>
  <c r="H381" i="3"/>
  <c r="I381" i="3" s="1"/>
  <c r="G382" i="3"/>
  <c r="E145" i="1" l="1"/>
  <c r="U146" i="1"/>
  <c r="AC325" i="1"/>
  <c r="AB325" i="1" s="1"/>
  <c r="AA325" i="1" s="1"/>
  <c r="T327" i="1"/>
  <c r="O226" i="1"/>
  <c r="Q226" i="1" s="1"/>
  <c r="M225" i="1"/>
  <c r="F225" i="1"/>
  <c r="K327" i="1"/>
  <c r="P327" i="1"/>
  <c r="A328" i="1"/>
  <c r="X328" i="1" s="1"/>
  <c r="Y327" i="1"/>
  <c r="AF327" i="1" s="1"/>
  <c r="AE327" i="1" s="1"/>
  <c r="Z326" i="1"/>
  <c r="AD326" i="1"/>
  <c r="J381" i="3"/>
  <c r="K381" i="3" s="1"/>
  <c r="AH396" i="1" s="1"/>
  <c r="L381" i="3"/>
  <c r="H382" i="3"/>
  <c r="I382" i="3" s="1"/>
  <c r="G383" i="3"/>
  <c r="G146" i="1" l="1"/>
  <c r="I145" i="1"/>
  <c r="B145" i="1" s="1"/>
  <c r="C146" i="1"/>
  <c r="V146" i="1"/>
  <c r="D146" i="1" s="1"/>
  <c r="T328" i="1"/>
  <c r="R226" i="1"/>
  <c r="N226" i="1" s="1"/>
  <c r="K328" i="1"/>
  <c r="P328" i="1" s="1"/>
  <c r="AC326" i="1"/>
  <c r="AB326" i="1" s="1"/>
  <c r="AA326" i="1" s="1"/>
  <c r="Z327" i="1"/>
  <c r="AD327" i="1"/>
  <c r="AC327" i="1" s="1"/>
  <c r="AB327" i="1" s="1"/>
  <c r="AA327" i="1" s="1"/>
  <c r="Y328" i="1"/>
  <c r="AF328" i="1" s="1"/>
  <c r="AE328" i="1" s="1"/>
  <c r="A329" i="1"/>
  <c r="X329" i="1" s="1"/>
  <c r="H383" i="3"/>
  <c r="I383" i="3" s="1"/>
  <c r="G384" i="3"/>
  <c r="J382" i="3"/>
  <c r="K382" i="3" s="1"/>
  <c r="AH397" i="1" s="1"/>
  <c r="L382" i="3"/>
  <c r="W146" i="1" l="1"/>
  <c r="E146" i="1" s="1"/>
  <c r="T329" i="1"/>
  <c r="F226" i="1"/>
  <c r="O227" i="1"/>
  <c r="M226" i="1"/>
  <c r="K329" i="1"/>
  <c r="P329" i="1" s="1"/>
  <c r="AD328" i="1"/>
  <c r="Z328" i="1"/>
  <c r="A330" i="1"/>
  <c r="X330" i="1" s="1"/>
  <c r="Y329" i="1"/>
  <c r="AF329" i="1" s="1"/>
  <c r="AE329" i="1" s="1"/>
  <c r="G385" i="3"/>
  <c r="H384" i="3"/>
  <c r="I384" i="3" s="1"/>
  <c r="J383" i="3"/>
  <c r="K383" i="3" s="1"/>
  <c r="AH398" i="1" s="1"/>
  <c r="L383" i="3"/>
  <c r="U147" i="1" l="1"/>
  <c r="T330" i="1"/>
  <c r="Q227" i="1"/>
  <c r="R227" i="1" s="1"/>
  <c r="O228" i="1" s="1"/>
  <c r="K330" i="1"/>
  <c r="P330" i="1" s="1"/>
  <c r="A331" i="1"/>
  <c r="X331" i="1" s="1"/>
  <c r="Y330" i="1"/>
  <c r="AF330" i="1" s="1"/>
  <c r="AE330" i="1" s="1"/>
  <c r="Z329" i="1"/>
  <c r="AD329" i="1"/>
  <c r="AC328" i="1"/>
  <c r="AB328" i="1" s="1"/>
  <c r="AA328" i="1" s="1"/>
  <c r="L384" i="3"/>
  <c r="J384" i="3"/>
  <c r="K384" i="3" s="1"/>
  <c r="AH399" i="1" s="1"/>
  <c r="H385" i="3"/>
  <c r="I385" i="3" s="1"/>
  <c r="G386" i="3"/>
  <c r="V147" i="1" l="1"/>
  <c r="G147" i="1"/>
  <c r="I146" i="1"/>
  <c r="B146" i="1" s="1"/>
  <c r="C147" i="1"/>
  <c r="T331" i="1"/>
  <c r="Q228" i="1"/>
  <c r="R228" i="1" s="1"/>
  <c r="N228" i="1" s="1"/>
  <c r="N227" i="1"/>
  <c r="F227" i="1"/>
  <c r="K331" i="1"/>
  <c r="P331" i="1" s="1"/>
  <c r="AC329" i="1"/>
  <c r="AB329" i="1" s="1"/>
  <c r="AA329" i="1" s="1"/>
  <c r="Z330" i="1"/>
  <c r="AD330" i="1"/>
  <c r="Y331" i="1"/>
  <c r="AF331" i="1" s="1"/>
  <c r="AE331" i="1" s="1"/>
  <c r="A332" i="1"/>
  <c r="X332" i="1" s="1"/>
  <c r="H386" i="3"/>
  <c r="I386" i="3" s="1"/>
  <c r="G387" i="3"/>
  <c r="J385" i="3"/>
  <c r="K385" i="3" s="1"/>
  <c r="AH400" i="1" s="1"/>
  <c r="L385" i="3"/>
  <c r="D147" i="1" l="1"/>
  <c r="W147" i="1"/>
  <c r="T332" i="1"/>
  <c r="O229" i="1"/>
  <c r="Q229" i="1" s="1"/>
  <c r="R229" i="1" s="1"/>
  <c r="M228" i="1"/>
  <c r="F228" i="1"/>
  <c r="M227" i="1"/>
  <c r="K332" i="1"/>
  <c r="P332" i="1" s="1"/>
  <c r="AC330" i="1"/>
  <c r="AB330" i="1" s="1"/>
  <c r="AA330" i="1" s="1"/>
  <c r="A333" i="1"/>
  <c r="X333" i="1" s="1"/>
  <c r="Y332" i="1"/>
  <c r="AF332" i="1" s="1"/>
  <c r="AE332" i="1" s="1"/>
  <c r="AD331" i="1"/>
  <c r="Z331" i="1"/>
  <c r="H387" i="3"/>
  <c r="I387" i="3" s="1"/>
  <c r="G388" i="3"/>
  <c r="J386" i="3"/>
  <c r="K386" i="3" s="1"/>
  <c r="AH401" i="1" s="1"/>
  <c r="L386" i="3"/>
  <c r="E147" i="1" l="1"/>
  <c r="U148" i="1"/>
  <c r="T333" i="1"/>
  <c r="F229" i="1"/>
  <c r="N229" i="1"/>
  <c r="O230" i="1"/>
  <c r="K333" i="1"/>
  <c r="P333" i="1" s="1"/>
  <c r="AD332" i="1"/>
  <c r="Z332" i="1"/>
  <c r="AC331" i="1"/>
  <c r="AB331" i="1" s="1"/>
  <c r="AA331" i="1" s="1"/>
  <c r="A334" i="1"/>
  <c r="X334" i="1" s="1"/>
  <c r="Y333" i="1"/>
  <c r="AF333" i="1" s="1"/>
  <c r="AE333" i="1" s="1"/>
  <c r="J387" i="3"/>
  <c r="K387" i="3" s="1"/>
  <c r="AH402" i="1" s="1"/>
  <c r="L387" i="3"/>
  <c r="G389" i="3"/>
  <c r="H388" i="3"/>
  <c r="I388" i="3" s="1"/>
  <c r="V148" i="1" l="1"/>
  <c r="C148" i="1"/>
  <c r="I147" i="1"/>
  <c r="B147" i="1" s="1"/>
  <c r="G148" i="1"/>
  <c r="T334" i="1"/>
  <c r="Q230" i="1"/>
  <c r="R230" i="1" s="1"/>
  <c r="M229" i="1"/>
  <c r="K334" i="1"/>
  <c r="P334" i="1"/>
  <c r="Z333" i="1"/>
  <c r="AD333" i="1"/>
  <c r="Y334" i="1"/>
  <c r="AF334" i="1" s="1"/>
  <c r="AE334" i="1" s="1"/>
  <c r="A335" i="1"/>
  <c r="X335" i="1" s="1"/>
  <c r="AC332" i="1"/>
  <c r="AB332" i="1" s="1"/>
  <c r="AA332" i="1" s="1"/>
  <c r="L388" i="3"/>
  <c r="J388" i="3"/>
  <c r="K388" i="3" s="1"/>
  <c r="AH403" i="1" s="1"/>
  <c r="H389" i="3"/>
  <c r="I389" i="3" s="1"/>
  <c r="G390" i="3"/>
  <c r="D148" i="1" l="1"/>
  <c r="W148" i="1"/>
  <c r="E148" i="1" s="1"/>
  <c r="U149" i="1"/>
  <c r="T335" i="1"/>
  <c r="O231" i="1"/>
  <c r="F230" i="1"/>
  <c r="N230" i="1"/>
  <c r="K335" i="1"/>
  <c r="P335" i="1" s="1"/>
  <c r="AC333" i="1"/>
  <c r="AB333" i="1" s="1"/>
  <c r="AA333" i="1" s="1"/>
  <c r="AD334" i="1"/>
  <c r="Z334" i="1"/>
  <c r="Y335" i="1"/>
  <c r="AF335" i="1" s="1"/>
  <c r="AE335" i="1" s="1"/>
  <c r="A336" i="1"/>
  <c r="X336" i="1" s="1"/>
  <c r="H390" i="3"/>
  <c r="I390" i="3" s="1"/>
  <c r="G391" i="3"/>
  <c r="J389" i="3"/>
  <c r="K389" i="3" s="1"/>
  <c r="AH404" i="1" s="1"/>
  <c r="L389" i="3"/>
  <c r="C149" i="1" l="1"/>
  <c r="V149" i="1"/>
  <c r="I148" i="1"/>
  <c r="B148" i="1" s="1"/>
  <c r="G149" i="1"/>
  <c r="T336" i="1"/>
  <c r="M230" i="1"/>
  <c r="Q231" i="1"/>
  <c r="K336" i="1"/>
  <c r="P336" i="1" s="1"/>
  <c r="Y336" i="1"/>
  <c r="AF336" i="1" s="1"/>
  <c r="AE336" i="1" s="1"/>
  <c r="A337" i="1"/>
  <c r="X337" i="1" s="1"/>
  <c r="Z335" i="1"/>
  <c r="AD335" i="1"/>
  <c r="AC334" i="1"/>
  <c r="AB334" i="1" s="1"/>
  <c r="AA334" i="1" s="1"/>
  <c r="J390" i="3"/>
  <c r="K390" i="3" s="1"/>
  <c r="AH405" i="1" s="1"/>
  <c r="L390" i="3"/>
  <c r="H391" i="3"/>
  <c r="I391" i="3" s="1"/>
  <c r="G392" i="3"/>
  <c r="D149" i="1" l="1"/>
  <c r="W149" i="1"/>
  <c r="T337" i="1"/>
  <c r="R231" i="1"/>
  <c r="K337" i="1"/>
  <c r="P337" i="1" s="1"/>
  <c r="AC335" i="1"/>
  <c r="AB335" i="1" s="1"/>
  <c r="AA335" i="1" s="1"/>
  <c r="Y337" i="1"/>
  <c r="AF337" i="1" s="1"/>
  <c r="AE337" i="1" s="1"/>
  <c r="A338" i="1"/>
  <c r="X338" i="1" s="1"/>
  <c r="AD336" i="1"/>
  <c r="Z336" i="1"/>
  <c r="J391" i="3"/>
  <c r="K391" i="3" s="1"/>
  <c r="AH406" i="1" s="1"/>
  <c r="L391" i="3"/>
  <c r="G393" i="3"/>
  <c r="H392" i="3"/>
  <c r="I392" i="3" s="1"/>
  <c r="E149" i="1" l="1"/>
  <c r="U150" i="1"/>
  <c r="T338" i="1"/>
  <c r="O232" i="1"/>
  <c r="F231" i="1"/>
  <c r="N231" i="1"/>
  <c r="K338" i="1"/>
  <c r="P338" i="1" s="1"/>
  <c r="AC336" i="1"/>
  <c r="AB336" i="1" s="1"/>
  <c r="AA336" i="1" s="1"/>
  <c r="AD337" i="1"/>
  <c r="Z337" i="1"/>
  <c r="A339" i="1"/>
  <c r="X339" i="1" s="1"/>
  <c r="Y338" i="1"/>
  <c r="AF338" i="1" s="1"/>
  <c r="AE338" i="1" s="1"/>
  <c r="L392" i="3"/>
  <c r="J392" i="3"/>
  <c r="K392" i="3" s="1"/>
  <c r="AH407" i="1" s="1"/>
  <c r="H393" i="3"/>
  <c r="I393" i="3" s="1"/>
  <c r="G394" i="3"/>
  <c r="I149" i="1" l="1"/>
  <c r="B149" i="1" s="1"/>
  <c r="G150" i="1"/>
  <c r="C150" i="1"/>
  <c r="W150" i="1"/>
  <c r="E150" i="1" s="1"/>
  <c r="V150" i="1"/>
  <c r="T339" i="1"/>
  <c r="M231" i="1"/>
  <c r="Q232" i="1"/>
  <c r="R232" i="1" s="1"/>
  <c r="N232" i="1" s="1"/>
  <c r="K339" i="1"/>
  <c r="P339" i="1"/>
  <c r="Y339" i="1"/>
  <c r="AF339" i="1" s="1"/>
  <c r="AE339" i="1" s="1"/>
  <c r="A340" i="1"/>
  <c r="X340" i="1" s="1"/>
  <c r="AD338" i="1"/>
  <c r="Z338" i="1"/>
  <c r="AC337" i="1"/>
  <c r="AB337" i="1" s="1"/>
  <c r="AA337" i="1" s="1"/>
  <c r="H394" i="3"/>
  <c r="I394" i="3" s="1"/>
  <c r="G395" i="3"/>
  <c r="J393" i="3"/>
  <c r="K393" i="3" s="1"/>
  <c r="AH408" i="1" s="1"/>
  <c r="L393" i="3"/>
  <c r="D150" i="1" l="1"/>
  <c r="U151" i="1"/>
  <c r="T340" i="1"/>
  <c r="M232" i="1"/>
  <c r="F232" i="1"/>
  <c r="O233" i="1"/>
  <c r="K340" i="1"/>
  <c r="P340" i="1" s="1"/>
  <c r="AC338" i="1"/>
  <c r="AB338" i="1" s="1"/>
  <c r="AA338" i="1" s="1"/>
  <c r="A341" i="1"/>
  <c r="X341" i="1" s="1"/>
  <c r="Y340" i="1"/>
  <c r="AF340" i="1" s="1"/>
  <c r="AE340" i="1" s="1"/>
  <c r="AD339" i="1"/>
  <c r="Z339" i="1"/>
  <c r="J394" i="3"/>
  <c r="K394" i="3" s="1"/>
  <c r="AH409" i="1" s="1"/>
  <c r="L394" i="3"/>
  <c r="H395" i="3"/>
  <c r="I395" i="3" s="1"/>
  <c r="G396" i="3"/>
  <c r="V151" i="1" l="1"/>
  <c r="C151" i="1"/>
  <c r="I150" i="1"/>
  <c r="B150" i="1" s="1"/>
  <c r="G151" i="1"/>
  <c r="T341" i="1"/>
  <c r="Q233" i="1"/>
  <c r="R233" i="1" s="1"/>
  <c r="O234" i="1" s="1"/>
  <c r="K341" i="1"/>
  <c r="P341" i="1" s="1"/>
  <c r="AC339" i="1"/>
  <c r="AB339" i="1" s="1"/>
  <c r="AA339" i="1" s="1"/>
  <c r="Z340" i="1"/>
  <c r="AD340" i="1"/>
  <c r="Y341" i="1"/>
  <c r="AF341" i="1" s="1"/>
  <c r="AE341" i="1" s="1"/>
  <c r="A342" i="1"/>
  <c r="X342" i="1" s="1"/>
  <c r="J395" i="3"/>
  <c r="K395" i="3" s="1"/>
  <c r="AH410" i="1" s="1"/>
  <c r="L395" i="3"/>
  <c r="G397" i="3"/>
  <c r="H396" i="3"/>
  <c r="I396" i="3" s="1"/>
  <c r="D151" i="1" l="1"/>
  <c r="W151" i="1"/>
  <c r="T342" i="1"/>
  <c r="F233" i="1"/>
  <c r="N233" i="1"/>
  <c r="Q234" i="1"/>
  <c r="R234" i="1" s="1"/>
  <c r="O235" i="1" s="1"/>
  <c r="K342" i="1"/>
  <c r="P342" i="1" s="1"/>
  <c r="AC340" i="1"/>
  <c r="AB340" i="1" s="1"/>
  <c r="AA340" i="1" s="1"/>
  <c r="Y342" i="1"/>
  <c r="AF342" i="1" s="1"/>
  <c r="AE342" i="1" s="1"/>
  <c r="A343" i="1"/>
  <c r="X343" i="1" s="1"/>
  <c r="AD341" i="1"/>
  <c r="Z341" i="1"/>
  <c r="J396" i="3"/>
  <c r="K396" i="3" s="1"/>
  <c r="AH411" i="1" s="1"/>
  <c r="L396" i="3"/>
  <c r="H397" i="3"/>
  <c r="I397" i="3" s="1"/>
  <c r="G398" i="3"/>
  <c r="E151" i="1" l="1"/>
  <c r="U152" i="1"/>
  <c r="T343" i="1"/>
  <c r="F234" i="1"/>
  <c r="Q235" i="1"/>
  <c r="R235" i="1" s="1"/>
  <c r="N235" i="1" s="1"/>
  <c r="M233" i="1"/>
  <c r="N234" i="1"/>
  <c r="K343" i="1"/>
  <c r="P343" i="1"/>
  <c r="AC341" i="1"/>
  <c r="AB341" i="1" s="1"/>
  <c r="AA341" i="1" s="1"/>
  <c r="A344" i="1"/>
  <c r="X344" i="1" s="1"/>
  <c r="Y343" i="1"/>
  <c r="AF343" i="1" s="1"/>
  <c r="AE343" i="1" s="1"/>
  <c r="AD342" i="1"/>
  <c r="Z342" i="1"/>
  <c r="H398" i="3"/>
  <c r="I398" i="3" s="1"/>
  <c r="G399" i="3"/>
  <c r="J397" i="3"/>
  <c r="K397" i="3" s="1"/>
  <c r="AH412" i="1" s="1"/>
  <c r="L397" i="3"/>
  <c r="C152" i="1" l="1"/>
  <c r="V152" i="1"/>
  <c r="G152" i="1"/>
  <c r="I151" i="1"/>
  <c r="B151" i="1" s="1"/>
  <c r="T344" i="1"/>
  <c r="O236" i="1"/>
  <c r="Q236" i="1" s="1"/>
  <c r="R236" i="1" s="1"/>
  <c r="F235" i="1"/>
  <c r="M234" i="1"/>
  <c r="M235" i="1"/>
  <c r="K344" i="1"/>
  <c r="P344" i="1" s="1"/>
  <c r="AD343" i="1"/>
  <c r="Z343" i="1"/>
  <c r="AC342" i="1"/>
  <c r="AB342" i="1" s="1"/>
  <c r="AA342" i="1" s="1"/>
  <c r="Y344" i="1"/>
  <c r="AF344" i="1" s="1"/>
  <c r="AE344" i="1" s="1"/>
  <c r="A345" i="1"/>
  <c r="X345" i="1" s="1"/>
  <c r="H399" i="3"/>
  <c r="I399" i="3" s="1"/>
  <c r="G400" i="3"/>
  <c r="J398" i="3"/>
  <c r="K398" i="3" s="1"/>
  <c r="AH413" i="1" s="1"/>
  <c r="L398" i="3"/>
  <c r="D152" i="1" l="1"/>
  <c r="W152" i="1"/>
  <c r="E152" i="1" s="1"/>
  <c r="T345" i="1"/>
  <c r="F236" i="1"/>
  <c r="N236" i="1"/>
  <c r="O237" i="1"/>
  <c r="K345" i="1"/>
  <c r="P345" i="1" s="1"/>
  <c r="AD344" i="1"/>
  <c r="Z344" i="1"/>
  <c r="Y345" i="1"/>
  <c r="AF345" i="1" s="1"/>
  <c r="AE345" i="1" s="1"/>
  <c r="A346" i="1"/>
  <c r="X346" i="1" s="1"/>
  <c r="AC343" i="1"/>
  <c r="AB343" i="1" s="1"/>
  <c r="AA343" i="1" s="1"/>
  <c r="L399" i="3"/>
  <c r="J399" i="3"/>
  <c r="K399" i="3" s="1"/>
  <c r="AH414" i="1" s="1"/>
  <c r="G401" i="3"/>
  <c r="H400" i="3"/>
  <c r="I400" i="3" s="1"/>
  <c r="U153" i="1" l="1"/>
  <c r="T346" i="1"/>
  <c r="Q237" i="1"/>
  <c r="R237" i="1" s="1"/>
  <c r="O238" i="1" s="1"/>
  <c r="M236" i="1"/>
  <c r="K346" i="1"/>
  <c r="P346" i="1" s="1"/>
  <c r="Y346" i="1"/>
  <c r="AF346" i="1" s="1"/>
  <c r="AE346" i="1" s="1"/>
  <c r="A347" i="1"/>
  <c r="X347" i="1" s="1"/>
  <c r="Z345" i="1"/>
  <c r="AD345" i="1"/>
  <c r="AC344" i="1"/>
  <c r="AB344" i="1" s="1"/>
  <c r="AA344" i="1" s="1"/>
  <c r="J400" i="3"/>
  <c r="K400" i="3" s="1"/>
  <c r="AH415" i="1" s="1"/>
  <c r="L400" i="3"/>
  <c r="H401" i="3"/>
  <c r="I401" i="3" s="1"/>
  <c r="G402" i="3"/>
  <c r="C153" i="1" l="1"/>
  <c r="V153" i="1"/>
  <c r="D153" i="1" s="1"/>
  <c r="W153" i="1"/>
  <c r="E153" i="1" s="1"/>
  <c r="G153" i="1"/>
  <c r="I152" i="1"/>
  <c r="B152" i="1" s="1"/>
  <c r="T347" i="1"/>
  <c r="F237" i="1"/>
  <c r="Q238" i="1"/>
  <c r="R238" i="1" s="1"/>
  <c r="N237" i="1"/>
  <c r="AC345" i="1"/>
  <c r="AB345" i="1" s="1"/>
  <c r="AA345" i="1" s="1"/>
  <c r="K347" i="1"/>
  <c r="P347" i="1" s="1"/>
  <c r="A348" i="1"/>
  <c r="X348" i="1" s="1"/>
  <c r="Y347" i="1"/>
  <c r="AF347" i="1" s="1"/>
  <c r="AE347" i="1" s="1"/>
  <c r="AD346" i="1"/>
  <c r="Z346" i="1"/>
  <c r="G403" i="3"/>
  <c r="H402" i="3"/>
  <c r="I402" i="3" s="1"/>
  <c r="J401" i="3"/>
  <c r="K401" i="3" s="1"/>
  <c r="AH416" i="1" s="1"/>
  <c r="L401" i="3"/>
  <c r="U154" i="1" l="1"/>
  <c r="T348" i="1"/>
  <c r="N238" i="1"/>
  <c r="M238" i="1" s="1"/>
  <c r="O239" i="1"/>
  <c r="Q239" i="1" s="1"/>
  <c r="R239" i="1" s="1"/>
  <c r="N239" i="1" s="1"/>
  <c r="M237" i="1"/>
  <c r="F238" i="1"/>
  <c r="K348" i="1"/>
  <c r="P348" i="1" s="1"/>
  <c r="AD347" i="1"/>
  <c r="Z347" i="1"/>
  <c r="Y348" i="1"/>
  <c r="AF348" i="1" s="1"/>
  <c r="AE348" i="1" s="1"/>
  <c r="A349" i="1"/>
  <c r="X349" i="1" s="1"/>
  <c r="AC346" i="1"/>
  <c r="AB346" i="1" s="1"/>
  <c r="AA346" i="1" s="1"/>
  <c r="J402" i="3"/>
  <c r="K402" i="3" s="1"/>
  <c r="AH417" i="1" s="1"/>
  <c r="L402" i="3"/>
  <c r="H403" i="3"/>
  <c r="I403" i="3" s="1"/>
  <c r="G404" i="3"/>
  <c r="C154" i="1" l="1"/>
  <c r="V154" i="1"/>
  <c r="D154" i="1" s="1"/>
  <c r="G154" i="1"/>
  <c r="I153" i="1"/>
  <c r="B153" i="1" s="1"/>
  <c r="T349" i="1"/>
  <c r="O240" i="1"/>
  <c r="Q240" i="1" s="1"/>
  <c r="F239" i="1"/>
  <c r="M239" i="1"/>
  <c r="K349" i="1"/>
  <c r="P349" i="1" s="1"/>
  <c r="Z348" i="1"/>
  <c r="AD348" i="1"/>
  <c r="Y349" i="1"/>
  <c r="AF349" i="1" s="1"/>
  <c r="AE349" i="1" s="1"/>
  <c r="A350" i="1"/>
  <c r="X350" i="1" s="1"/>
  <c r="AC347" i="1"/>
  <c r="AB347" i="1" s="1"/>
  <c r="AA347" i="1" s="1"/>
  <c r="G405" i="3"/>
  <c r="H404" i="3"/>
  <c r="I404" i="3" s="1"/>
  <c r="L403" i="3"/>
  <c r="J403" i="3"/>
  <c r="K403" i="3" s="1"/>
  <c r="AH418" i="1" s="1"/>
  <c r="W154" i="1" l="1"/>
  <c r="E154" i="1" s="1"/>
  <c r="T350" i="1"/>
  <c r="R240" i="1"/>
  <c r="K350" i="1"/>
  <c r="P350" i="1" s="1"/>
  <c r="AC348" i="1"/>
  <c r="AB348" i="1" s="1"/>
  <c r="AA348" i="1" s="1"/>
  <c r="Z349" i="1"/>
  <c r="AD349" i="1"/>
  <c r="A351" i="1"/>
  <c r="X351" i="1" s="1"/>
  <c r="Y350" i="1"/>
  <c r="AF350" i="1" s="1"/>
  <c r="AE350" i="1" s="1"/>
  <c r="H405" i="3"/>
  <c r="I405" i="3" s="1"/>
  <c r="G406" i="3"/>
  <c r="L404" i="3"/>
  <c r="J404" i="3"/>
  <c r="K404" i="3" s="1"/>
  <c r="AH419" i="1" s="1"/>
  <c r="U155" i="1" l="1"/>
  <c r="T351" i="1"/>
  <c r="O241" i="1"/>
  <c r="N240" i="1"/>
  <c r="F240" i="1"/>
  <c r="K351" i="1"/>
  <c r="P351" i="1" s="1"/>
  <c r="AC349" i="1"/>
  <c r="AB349" i="1" s="1"/>
  <c r="AA349" i="1" s="1"/>
  <c r="AD350" i="1"/>
  <c r="Z350" i="1"/>
  <c r="Y351" i="1"/>
  <c r="AF351" i="1" s="1"/>
  <c r="AE351" i="1" s="1"/>
  <c r="A352" i="1"/>
  <c r="X352" i="1" s="1"/>
  <c r="G407" i="3"/>
  <c r="H406" i="3"/>
  <c r="I406" i="3" s="1"/>
  <c r="J405" i="3"/>
  <c r="K405" i="3" s="1"/>
  <c r="AH420" i="1" s="1"/>
  <c r="L405" i="3"/>
  <c r="V155" i="1" l="1"/>
  <c r="D155" i="1" s="1"/>
  <c r="G155" i="1"/>
  <c r="C155" i="1"/>
  <c r="I154" i="1"/>
  <c r="B154" i="1" s="1"/>
  <c r="T352" i="1"/>
  <c r="M240" i="1"/>
  <c r="Q241" i="1"/>
  <c r="K352" i="1"/>
  <c r="P352" i="1" s="1"/>
  <c r="A353" i="1"/>
  <c r="X353" i="1" s="1"/>
  <c r="Y352" i="1"/>
  <c r="AF352" i="1" s="1"/>
  <c r="AE352" i="1" s="1"/>
  <c r="Z351" i="1"/>
  <c r="AD351" i="1"/>
  <c r="AC350" i="1"/>
  <c r="AB350" i="1" s="1"/>
  <c r="AA350" i="1" s="1"/>
  <c r="J406" i="3"/>
  <c r="K406" i="3" s="1"/>
  <c r="AH421" i="1" s="1"/>
  <c r="L406" i="3"/>
  <c r="H407" i="3"/>
  <c r="I407" i="3" s="1"/>
  <c r="G408" i="3"/>
  <c r="W155" i="1" l="1"/>
  <c r="T353" i="1"/>
  <c r="R241" i="1"/>
  <c r="K353" i="1"/>
  <c r="P353" i="1" s="1"/>
  <c r="AC351" i="1"/>
  <c r="AB351" i="1" s="1"/>
  <c r="AA351" i="1" s="1"/>
  <c r="AD352" i="1"/>
  <c r="Z352" i="1"/>
  <c r="Y353" i="1"/>
  <c r="AF353" i="1" s="1"/>
  <c r="AE353" i="1" s="1"/>
  <c r="A354" i="1"/>
  <c r="X354" i="1" s="1"/>
  <c r="L407" i="3"/>
  <c r="J407" i="3"/>
  <c r="K407" i="3" s="1"/>
  <c r="AH422" i="1" s="1"/>
  <c r="G409" i="3"/>
  <c r="H408" i="3"/>
  <c r="I408" i="3" s="1"/>
  <c r="E155" i="1" l="1"/>
  <c r="U156" i="1"/>
  <c r="T354" i="1"/>
  <c r="O242" i="1"/>
  <c r="N241" i="1"/>
  <c r="F241" i="1"/>
  <c r="K354" i="1"/>
  <c r="P354" i="1" s="1"/>
  <c r="AC352" i="1"/>
  <c r="AB352" i="1" s="1"/>
  <c r="AA352" i="1" s="1"/>
  <c r="Z353" i="1"/>
  <c r="AD353" i="1"/>
  <c r="Y354" i="1"/>
  <c r="AF354" i="1" s="1"/>
  <c r="AE354" i="1" s="1"/>
  <c r="A355" i="1"/>
  <c r="X355" i="1" s="1"/>
  <c r="L408" i="3"/>
  <c r="J408" i="3"/>
  <c r="K408" i="3" s="1"/>
  <c r="AH423" i="1" s="1"/>
  <c r="H409" i="3"/>
  <c r="I409" i="3" s="1"/>
  <c r="G410" i="3"/>
  <c r="I155" i="1" l="1"/>
  <c r="B155" i="1" s="1"/>
  <c r="C156" i="1"/>
  <c r="V156" i="1"/>
  <c r="D156" i="1" s="1"/>
  <c r="W156" i="1"/>
  <c r="E156" i="1" s="1"/>
  <c r="G156" i="1"/>
  <c r="T355" i="1"/>
  <c r="M241" i="1"/>
  <c r="Q242" i="1"/>
  <c r="R242" i="1" s="1"/>
  <c r="N242" i="1" s="1"/>
  <c r="K355" i="1"/>
  <c r="P355" i="1" s="1"/>
  <c r="AC353" i="1"/>
  <c r="AB353" i="1" s="1"/>
  <c r="AA353" i="1" s="1"/>
  <c r="Z354" i="1"/>
  <c r="AD354" i="1"/>
  <c r="Y355" i="1"/>
  <c r="AF355" i="1" s="1"/>
  <c r="AE355" i="1" s="1"/>
  <c r="A356" i="1"/>
  <c r="X356" i="1" s="1"/>
  <c r="G411" i="3"/>
  <c r="H410" i="3"/>
  <c r="I410" i="3" s="1"/>
  <c r="J409" i="3"/>
  <c r="K409" i="3" s="1"/>
  <c r="AH424" i="1" s="1"/>
  <c r="L409" i="3"/>
  <c r="U157" i="1" l="1"/>
  <c r="AC354" i="1"/>
  <c r="AB354" i="1" s="1"/>
  <c r="AA354" i="1" s="1"/>
  <c r="T356" i="1"/>
  <c r="M242" i="1"/>
  <c r="O243" i="1"/>
  <c r="F242" i="1"/>
  <c r="K356" i="1"/>
  <c r="P356" i="1" s="1"/>
  <c r="AD355" i="1"/>
  <c r="Z355" i="1"/>
  <c r="A357" i="1"/>
  <c r="X357" i="1" s="1"/>
  <c r="Y356" i="1"/>
  <c r="AF356" i="1" s="1"/>
  <c r="AE356" i="1" s="1"/>
  <c r="J410" i="3"/>
  <c r="K410" i="3" s="1"/>
  <c r="AH425" i="1" s="1"/>
  <c r="L410" i="3"/>
  <c r="G412" i="3"/>
  <c r="H411" i="3"/>
  <c r="I411" i="3" s="1"/>
  <c r="G157" i="1" l="1"/>
  <c r="V157" i="1"/>
  <c r="D157" i="1" s="1"/>
  <c r="C157" i="1"/>
  <c r="I156" i="1"/>
  <c r="B156" i="1" s="1"/>
  <c r="T357" i="1"/>
  <c r="Q243" i="1"/>
  <c r="R243" i="1" s="1"/>
  <c r="K357" i="1"/>
  <c r="P357" i="1" s="1"/>
  <c r="AD356" i="1"/>
  <c r="Z356" i="1"/>
  <c r="Y357" i="1"/>
  <c r="AF357" i="1" s="1"/>
  <c r="AE357" i="1" s="1"/>
  <c r="A358" i="1"/>
  <c r="X358" i="1" s="1"/>
  <c r="AC355" i="1"/>
  <c r="AB355" i="1" s="1"/>
  <c r="AA355" i="1" s="1"/>
  <c r="J411" i="3"/>
  <c r="K411" i="3" s="1"/>
  <c r="AH426" i="1" s="1"/>
  <c r="L411" i="3"/>
  <c r="H412" i="3"/>
  <c r="I412" i="3" s="1"/>
  <c r="G413" i="3"/>
  <c r="W157" i="1" l="1"/>
  <c r="T358" i="1"/>
  <c r="F243" i="1"/>
  <c r="N243" i="1"/>
  <c r="O244" i="1"/>
  <c r="K358" i="1"/>
  <c r="P358" i="1" s="1"/>
  <c r="A359" i="1"/>
  <c r="X359" i="1" s="1"/>
  <c r="Y358" i="1"/>
  <c r="AF358" i="1" s="1"/>
  <c r="AE358" i="1" s="1"/>
  <c r="AD357" i="1"/>
  <c r="Z357" i="1"/>
  <c r="AC356" i="1"/>
  <c r="AB356" i="1" s="1"/>
  <c r="AA356" i="1" s="1"/>
  <c r="H413" i="3"/>
  <c r="I413" i="3" s="1"/>
  <c r="G414" i="3"/>
  <c r="J412" i="3"/>
  <c r="K412" i="3" s="1"/>
  <c r="AH427" i="1" s="1"/>
  <c r="L412" i="3"/>
  <c r="E157" i="1" l="1"/>
  <c r="U158" i="1"/>
  <c r="T359" i="1"/>
  <c r="M243" i="1"/>
  <c r="Q244" i="1"/>
  <c r="R244" i="1" s="1"/>
  <c r="K359" i="1"/>
  <c r="P359" i="1" s="1"/>
  <c r="AC357" i="1"/>
  <c r="AB357" i="1" s="1"/>
  <c r="AA357" i="1" s="1"/>
  <c r="AD358" i="1"/>
  <c r="Z358" i="1"/>
  <c r="A360" i="1"/>
  <c r="X360" i="1" s="1"/>
  <c r="Y359" i="1"/>
  <c r="AF359" i="1" s="1"/>
  <c r="AE359" i="1" s="1"/>
  <c r="J413" i="3"/>
  <c r="K413" i="3" s="1"/>
  <c r="AH428" i="1" s="1"/>
  <c r="L413" i="3"/>
  <c r="G415" i="3"/>
  <c r="H414" i="3"/>
  <c r="I414" i="3" s="1"/>
  <c r="I157" i="1" l="1"/>
  <c r="B157" i="1" s="1"/>
  <c r="G158" i="1"/>
  <c r="C158" i="1"/>
  <c r="V158" i="1"/>
  <c r="D158" i="1" s="1"/>
  <c r="T360" i="1"/>
  <c r="N244" i="1"/>
  <c r="O245" i="1"/>
  <c r="Q245" i="1" s="1"/>
  <c r="R245" i="1" s="1"/>
  <c r="O246" i="1" s="1"/>
  <c r="F244" i="1"/>
  <c r="K360" i="1"/>
  <c r="P360" i="1"/>
  <c r="AC358" i="1"/>
  <c r="AB358" i="1" s="1"/>
  <c r="AA358" i="1" s="1"/>
  <c r="AD359" i="1"/>
  <c r="Z359" i="1"/>
  <c r="A361" i="1"/>
  <c r="X361" i="1" s="1"/>
  <c r="Y360" i="1"/>
  <c r="AF360" i="1" s="1"/>
  <c r="AE360" i="1" s="1"/>
  <c r="G416" i="3"/>
  <c r="H415" i="3"/>
  <c r="I415" i="3" s="1"/>
  <c r="L414" i="3"/>
  <c r="J414" i="3"/>
  <c r="K414" i="3" s="1"/>
  <c r="AH429" i="1" s="1"/>
  <c r="W158" i="1" l="1"/>
  <c r="E158" i="1" s="1"/>
  <c r="T361" i="1"/>
  <c r="M244" i="1"/>
  <c r="Q246" i="1"/>
  <c r="R246" i="1" s="1"/>
  <c r="O247" i="1" s="1"/>
  <c r="F245" i="1"/>
  <c r="N245" i="1"/>
  <c r="K361" i="1"/>
  <c r="P361" i="1" s="1"/>
  <c r="Z360" i="1"/>
  <c r="AD360" i="1"/>
  <c r="Y361" i="1"/>
  <c r="AF361" i="1" s="1"/>
  <c r="AE361" i="1" s="1"/>
  <c r="A362" i="1"/>
  <c r="X362" i="1" s="1"/>
  <c r="AC359" i="1"/>
  <c r="AB359" i="1" s="1"/>
  <c r="AA359" i="1" s="1"/>
  <c r="H416" i="3"/>
  <c r="I416" i="3" s="1"/>
  <c r="G417" i="3"/>
  <c r="J415" i="3"/>
  <c r="K415" i="3" s="1"/>
  <c r="AH430" i="1" s="1"/>
  <c r="L415" i="3"/>
  <c r="U159" i="1" l="1"/>
  <c r="T362" i="1"/>
  <c r="Q247" i="1"/>
  <c r="R247" i="1" s="1"/>
  <c r="O248" i="1" s="1"/>
  <c r="M245" i="1"/>
  <c r="F246" i="1"/>
  <c r="N246" i="1"/>
  <c r="K362" i="1"/>
  <c r="P362" i="1" s="1"/>
  <c r="AC360" i="1"/>
  <c r="AB360" i="1" s="1"/>
  <c r="AA360" i="1" s="1"/>
  <c r="AD361" i="1"/>
  <c r="Z361" i="1"/>
  <c r="Y362" i="1"/>
  <c r="AF362" i="1" s="1"/>
  <c r="AE362" i="1" s="1"/>
  <c r="A363" i="1"/>
  <c r="X363" i="1" s="1"/>
  <c r="J416" i="3"/>
  <c r="K416" i="3" s="1"/>
  <c r="AH431" i="1" s="1"/>
  <c r="L416" i="3"/>
  <c r="G418" i="3"/>
  <c r="H417" i="3"/>
  <c r="I417" i="3" s="1"/>
  <c r="C159" i="1" l="1"/>
  <c r="G159" i="1"/>
  <c r="I158" i="1"/>
  <c r="B158" i="1" s="1"/>
  <c r="V159" i="1"/>
  <c r="D159" i="1" s="1"/>
  <c r="T363" i="1"/>
  <c r="Q248" i="1"/>
  <c r="R248" i="1" s="1"/>
  <c r="M246" i="1"/>
  <c r="F247" i="1"/>
  <c r="N247" i="1"/>
  <c r="K363" i="1"/>
  <c r="P363" i="1" s="1"/>
  <c r="A364" i="1"/>
  <c r="X364" i="1" s="1"/>
  <c r="Y363" i="1"/>
  <c r="AF363" i="1" s="1"/>
  <c r="AE363" i="1" s="1"/>
  <c r="AD362" i="1"/>
  <c r="Z362" i="1"/>
  <c r="AC361" i="1"/>
  <c r="AB361" i="1" s="1"/>
  <c r="AA361" i="1" s="1"/>
  <c r="J417" i="3"/>
  <c r="K417" i="3" s="1"/>
  <c r="AH432" i="1" s="1"/>
  <c r="L417" i="3"/>
  <c r="G419" i="3"/>
  <c r="H418" i="3"/>
  <c r="I418" i="3" s="1"/>
  <c r="W159" i="1" l="1"/>
  <c r="E159" i="1" s="1"/>
  <c r="T364" i="1"/>
  <c r="O249" i="1"/>
  <c r="F248" i="1"/>
  <c r="M247" i="1"/>
  <c r="N248" i="1"/>
  <c r="K364" i="1"/>
  <c r="P364" i="1" s="1"/>
  <c r="AD363" i="1"/>
  <c r="Z363" i="1"/>
  <c r="Y364" i="1"/>
  <c r="AF364" i="1" s="1"/>
  <c r="AE364" i="1" s="1"/>
  <c r="A365" i="1"/>
  <c r="X365" i="1" s="1"/>
  <c r="AC362" i="1"/>
  <c r="AB362" i="1" s="1"/>
  <c r="AA362" i="1" s="1"/>
  <c r="L418" i="3"/>
  <c r="J418" i="3"/>
  <c r="K418" i="3" s="1"/>
  <c r="AH433" i="1" s="1"/>
  <c r="G420" i="3"/>
  <c r="H419" i="3"/>
  <c r="I419" i="3" s="1"/>
  <c r="U160" i="1" l="1"/>
  <c r="T365" i="1"/>
  <c r="M248" i="1"/>
  <c r="Q249" i="1"/>
  <c r="K365" i="1"/>
  <c r="P365" i="1" s="1"/>
  <c r="Z364" i="1"/>
  <c r="AD364" i="1"/>
  <c r="Y365" i="1"/>
  <c r="AF365" i="1" s="1"/>
  <c r="AE365" i="1" s="1"/>
  <c r="A366" i="1"/>
  <c r="X366" i="1" s="1"/>
  <c r="AC363" i="1"/>
  <c r="AB363" i="1" s="1"/>
  <c r="AA363" i="1" s="1"/>
  <c r="J419" i="3"/>
  <c r="K419" i="3" s="1"/>
  <c r="AH434" i="1" s="1"/>
  <c r="L419" i="3"/>
  <c r="H420" i="3"/>
  <c r="I420" i="3" s="1"/>
  <c r="G421" i="3"/>
  <c r="V160" i="1" l="1"/>
  <c r="D160" i="1" s="1"/>
  <c r="G160" i="1"/>
  <c r="C160" i="1"/>
  <c r="I159" i="1"/>
  <c r="B159" i="1" s="1"/>
  <c r="W160" i="1"/>
  <c r="E160" i="1" s="1"/>
  <c r="U161" i="1"/>
  <c r="T366" i="1"/>
  <c r="R249" i="1"/>
  <c r="N249" i="1" s="1"/>
  <c r="K366" i="1"/>
  <c r="P366" i="1" s="1"/>
  <c r="A367" i="1"/>
  <c r="X367" i="1" s="1"/>
  <c r="Y366" i="1"/>
  <c r="AF366" i="1" s="1"/>
  <c r="AE366" i="1" s="1"/>
  <c r="AD365" i="1"/>
  <c r="Z365" i="1"/>
  <c r="AC364" i="1"/>
  <c r="AB364" i="1" s="1"/>
  <c r="AA364" i="1" s="1"/>
  <c r="G422" i="3"/>
  <c r="H421" i="3"/>
  <c r="I421" i="3" s="1"/>
  <c r="J420" i="3"/>
  <c r="K420" i="3" s="1"/>
  <c r="AH435" i="1" s="1"/>
  <c r="L420" i="3"/>
  <c r="C161" i="1" l="1"/>
  <c r="G161" i="1"/>
  <c r="V161" i="1"/>
  <c r="D161" i="1" s="1"/>
  <c r="I160" i="1"/>
  <c r="B160" i="1" s="1"/>
  <c r="T367" i="1"/>
  <c r="M249" i="1"/>
  <c r="F249" i="1"/>
  <c r="O250" i="1"/>
  <c r="K367" i="1"/>
  <c r="P367" i="1" s="1"/>
  <c r="AC365" i="1"/>
  <c r="AB365" i="1" s="1"/>
  <c r="AA365" i="1" s="1"/>
  <c r="AD366" i="1"/>
  <c r="Z366" i="1"/>
  <c r="Y367" i="1"/>
  <c r="AF367" i="1" s="1"/>
  <c r="AE367" i="1" s="1"/>
  <c r="A368" i="1"/>
  <c r="X368" i="1" s="1"/>
  <c r="G423" i="3"/>
  <c r="H422" i="3"/>
  <c r="I422" i="3" s="1"/>
  <c r="J421" i="3"/>
  <c r="K421" i="3" s="1"/>
  <c r="AH436" i="1" s="1"/>
  <c r="L421" i="3"/>
  <c r="W161" i="1" l="1"/>
  <c r="E161" i="1" s="1"/>
  <c r="U162" i="1"/>
  <c r="T368" i="1"/>
  <c r="Q250" i="1"/>
  <c r="R250" i="1" s="1"/>
  <c r="K368" i="1"/>
  <c r="P368" i="1" s="1"/>
  <c r="Y368" i="1"/>
  <c r="AF368" i="1" s="1"/>
  <c r="AE368" i="1" s="1"/>
  <c r="A369" i="1"/>
  <c r="X369" i="1" s="1"/>
  <c r="AD367" i="1"/>
  <c r="Z367" i="1"/>
  <c r="AC366" i="1"/>
  <c r="AB366" i="1" s="1"/>
  <c r="AA366" i="1" s="1"/>
  <c r="G424" i="3"/>
  <c r="H423" i="3"/>
  <c r="I423" i="3" s="1"/>
  <c r="L422" i="3"/>
  <c r="J422" i="3"/>
  <c r="K422" i="3" s="1"/>
  <c r="AH437" i="1" s="1"/>
  <c r="V162" i="1" l="1"/>
  <c r="D162" i="1" s="1"/>
  <c r="C162" i="1"/>
  <c r="G162" i="1"/>
  <c r="I161" i="1"/>
  <c r="B161" i="1" s="1"/>
  <c r="W162" i="1"/>
  <c r="E162" i="1" s="1"/>
  <c r="U163" i="1"/>
  <c r="T369" i="1"/>
  <c r="F250" i="1"/>
  <c r="N250" i="1"/>
  <c r="O251" i="1"/>
  <c r="K369" i="1"/>
  <c r="P369" i="1" s="1"/>
  <c r="Z368" i="1"/>
  <c r="AD368" i="1"/>
  <c r="AC367" i="1"/>
  <c r="AB367" i="1" s="1"/>
  <c r="AA367" i="1" s="1"/>
  <c r="Y369" i="1"/>
  <c r="AF369" i="1" s="1"/>
  <c r="AE369" i="1" s="1"/>
  <c r="A370" i="1"/>
  <c r="X370" i="1" s="1"/>
  <c r="J423" i="3"/>
  <c r="K423" i="3" s="1"/>
  <c r="AH438" i="1" s="1"/>
  <c r="L423" i="3"/>
  <c r="H424" i="3"/>
  <c r="I424" i="3" s="1"/>
  <c r="G425" i="3"/>
  <c r="C163" i="1" l="1"/>
  <c r="V163" i="1"/>
  <c r="D163" i="1" s="1"/>
  <c r="G163" i="1"/>
  <c r="I162" i="1"/>
  <c r="B162" i="1" s="1"/>
  <c r="T370" i="1"/>
  <c r="Q251" i="1"/>
  <c r="R251" i="1" s="1"/>
  <c r="O252" i="1" s="1"/>
  <c r="M250" i="1"/>
  <c r="AC368" i="1"/>
  <c r="AB368" i="1" s="1"/>
  <c r="AA368" i="1" s="1"/>
  <c r="K370" i="1"/>
  <c r="P370" i="1" s="1"/>
  <c r="Z369" i="1"/>
  <c r="AD369" i="1"/>
  <c r="Y370" i="1"/>
  <c r="AF370" i="1" s="1"/>
  <c r="AE370" i="1" s="1"/>
  <c r="A371" i="1"/>
  <c r="X371" i="1" s="1"/>
  <c r="H425" i="3"/>
  <c r="I425" i="3" s="1"/>
  <c r="G426" i="3"/>
  <c r="J424" i="3"/>
  <c r="K424" i="3" s="1"/>
  <c r="AH439" i="1" s="1"/>
  <c r="L424" i="3"/>
  <c r="W163" i="1" l="1"/>
  <c r="T371" i="1"/>
  <c r="Q252" i="1"/>
  <c r="R252" i="1" s="1"/>
  <c r="F251" i="1"/>
  <c r="N251" i="1"/>
  <c r="K371" i="1"/>
  <c r="P371" i="1" s="1"/>
  <c r="AC369" i="1"/>
  <c r="AB369" i="1" s="1"/>
  <c r="AA369" i="1" s="1"/>
  <c r="A372" i="1"/>
  <c r="X372" i="1" s="1"/>
  <c r="Y371" i="1"/>
  <c r="AF371" i="1" s="1"/>
  <c r="AE371" i="1" s="1"/>
  <c r="Z370" i="1"/>
  <c r="AD370" i="1"/>
  <c r="J425" i="3"/>
  <c r="K425" i="3" s="1"/>
  <c r="AH440" i="1" s="1"/>
  <c r="L425" i="3"/>
  <c r="G427" i="3"/>
  <c r="H426" i="3"/>
  <c r="I426" i="3" s="1"/>
  <c r="E163" i="1" l="1"/>
  <c r="U164" i="1"/>
  <c r="T372" i="1"/>
  <c r="F252" i="1"/>
  <c r="M251" i="1"/>
  <c r="N252" i="1"/>
  <c r="O253" i="1"/>
  <c r="K372" i="1"/>
  <c r="P372" i="1" s="1"/>
  <c r="AC370" i="1"/>
  <c r="AB370" i="1" s="1"/>
  <c r="AA370" i="1" s="1"/>
  <c r="AD371" i="1"/>
  <c r="Z371" i="1"/>
  <c r="Y372" i="1"/>
  <c r="AF372" i="1" s="1"/>
  <c r="AE372" i="1" s="1"/>
  <c r="A373" i="1"/>
  <c r="X373" i="1" s="1"/>
  <c r="L426" i="3"/>
  <c r="J426" i="3"/>
  <c r="K426" i="3" s="1"/>
  <c r="AH441" i="1" s="1"/>
  <c r="G428" i="3"/>
  <c r="H427" i="3"/>
  <c r="I427" i="3" s="1"/>
  <c r="C164" i="1" l="1"/>
  <c r="G164" i="1"/>
  <c r="V164" i="1"/>
  <c r="D164" i="1" s="1"/>
  <c r="I163" i="1"/>
  <c r="B163" i="1" s="1"/>
  <c r="T373" i="1"/>
  <c r="Q253" i="1"/>
  <c r="R253" i="1" s="1"/>
  <c r="M252" i="1"/>
  <c r="K373" i="1"/>
  <c r="P373" i="1" s="1"/>
  <c r="Y373" i="1"/>
  <c r="AF373" i="1" s="1"/>
  <c r="AE373" i="1" s="1"/>
  <c r="A374" i="1"/>
  <c r="X374" i="1" s="1"/>
  <c r="Z372" i="1"/>
  <c r="AD372" i="1"/>
  <c r="AC371" i="1"/>
  <c r="AB371" i="1" s="1"/>
  <c r="AA371" i="1" s="1"/>
  <c r="J427" i="3"/>
  <c r="K427" i="3" s="1"/>
  <c r="AH442" i="1" s="1"/>
  <c r="L427" i="3"/>
  <c r="H428" i="3"/>
  <c r="I428" i="3" s="1"/>
  <c r="G429" i="3"/>
  <c r="W164" i="1" l="1"/>
  <c r="E164" i="1" s="1"/>
  <c r="AC372" i="1"/>
  <c r="AB372" i="1" s="1"/>
  <c r="AA372" i="1" s="1"/>
  <c r="T374" i="1"/>
  <c r="N253" i="1"/>
  <c r="F253" i="1"/>
  <c r="O254" i="1"/>
  <c r="K374" i="1"/>
  <c r="P374" i="1"/>
  <c r="Y374" i="1"/>
  <c r="AF374" i="1" s="1"/>
  <c r="AE374" i="1" s="1"/>
  <c r="A375" i="1"/>
  <c r="X375" i="1" s="1"/>
  <c r="AD373" i="1"/>
  <c r="Z373" i="1"/>
  <c r="H429" i="3"/>
  <c r="I429" i="3" s="1"/>
  <c r="G430" i="3"/>
  <c r="J428" i="3"/>
  <c r="K428" i="3" s="1"/>
  <c r="AH443" i="1" s="1"/>
  <c r="L428" i="3"/>
  <c r="U165" i="1" l="1"/>
  <c r="T375" i="1"/>
  <c r="Q254" i="1"/>
  <c r="R254" i="1" s="1"/>
  <c r="M253" i="1"/>
  <c r="K375" i="1"/>
  <c r="P375" i="1" s="1"/>
  <c r="AC373" i="1"/>
  <c r="AB373" i="1" s="1"/>
  <c r="AA373" i="1" s="1"/>
  <c r="A376" i="1"/>
  <c r="X376" i="1" s="1"/>
  <c r="Y375" i="1"/>
  <c r="AF375" i="1" s="1"/>
  <c r="AE375" i="1" s="1"/>
  <c r="AD374" i="1"/>
  <c r="Z374" i="1"/>
  <c r="G431" i="3"/>
  <c r="H430" i="3"/>
  <c r="I430" i="3" s="1"/>
  <c r="J429" i="3"/>
  <c r="K429" i="3" s="1"/>
  <c r="AH444" i="1" s="1"/>
  <c r="L429" i="3"/>
  <c r="I164" i="1" l="1"/>
  <c r="B164" i="1" s="1"/>
  <c r="C165" i="1"/>
  <c r="G165" i="1"/>
  <c r="V165" i="1"/>
  <c r="D165" i="1" s="1"/>
  <c r="T376" i="1"/>
  <c r="F254" i="1"/>
  <c r="O255" i="1"/>
  <c r="N254" i="1"/>
  <c r="K376" i="1"/>
  <c r="P376" i="1"/>
  <c r="Y376" i="1"/>
  <c r="AF376" i="1" s="1"/>
  <c r="AE376" i="1" s="1"/>
  <c r="A377" i="1"/>
  <c r="X377" i="1" s="1"/>
  <c r="AC374" i="1"/>
  <c r="AB374" i="1" s="1"/>
  <c r="AA374" i="1" s="1"/>
  <c r="AD375" i="1"/>
  <c r="Z375" i="1"/>
  <c r="L430" i="3"/>
  <c r="J430" i="3"/>
  <c r="K430" i="3" s="1"/>
  <c r="AH445" i="1" s="1"/>
  <c r="G432" i="3"/>
  <c r="H431" i="3"/>
  <c r="I431" i="3" s="1"/>
  <c r="W165" i="1" l="1"/>
  <c r="T377" i="1"/>
  <c r="M254" i="1"/>
  <c r="Q255" i="1"/>
  <c r="R255" i="1" s="1"/>
  <c r="K377" i="1"/>
  <c r="P377" i="1" s="1"/>
  <c r="A378" i="1"/>
  <c r="X378" i="1" s="1"/>
  <c r="Y377" i="1"/>
  <c r="AF377" i="1" s="1"/>
  <c r="AE377" i="1" s="1"/>
  <c r="AC375" i="1"/>
  <c r="AB375" i="1" s="1"/>
  <c r="AA375" i="1" s="1"/>
  <c r="Z376" i="1"/>
  <c r="AD376" i="1"/>
  <c r="J431" i="3"/>
  <c r="K431" i="3" s="1"/>
  <c r="AH446" i="1" s="1"/>
  <c r="L431" i="3"/>
  <c r="H432" i="3"/>
  <c r="I432" i="3" s="1"/>
  <c r="G433" i="3"/>
  <c r="E165" i="1" l="1"/>
  <c r="U166" i="1"/>
  <c r="T378" i="1"/>
  <c r="O256" i="1"/>
  <c r="F255" i="1"/>
  <c r="N255" i="1"/>
  <c r="K378" i="1"/>
  <c r="P378" i="1" s="1"/>
  <c r="AC376" i="1"/>
  <c r="AB376" i="1" s="1"/>
  <c r="AA376" i="1" s="1"/>
  <c r="Y378" i="1"/>
  <c r="AF378" i="1" s="1"/>
  <c r="AE378" i="1" s="1"/>
  <c r="A379" i="1"/>
  <c r="X379" i="1" s="1"/>
  <c r="AD377" i="1"/>
  <c r="Z377" i="1"/>
  <c r="J432" i="3"/>
  <c r="K432" i="3" s="1"/>
  <c r="AH447" i="1" s="1"/>
  <c r="L432" i="3"/>
  <c r="H433" i="3"/>
  <c r="I433" i="3" s="1"/>
  <c r="G434" i="3"/>
  <c r="I165" i="1" l="1"/>
  <c r="B165" i="1" s="1"/>
  <c r="C166" i="1"/>
  <c r="G166" i="1"/>
  <c r="V166" i="1"/>
  <c r="D166" i="1" s="1"/>
  <c r="T379" i="1"/>
  <c r="M255" i="1"/>
  <c r="Q256" i="1"/>
  <c r="K379" i="1"/>
  <c r="P379" i="1" s="1"/>
  <c r="AC377" i="1"/>
  <c r="AB377" i="1" s="1"/>
  <c r="AA377" i="1" s="1"/>
  <c r="Y379" i="1"/>
  <c r="AF379" i="1" s="1"/>
  <c r="AE379" i="1" s="1"/>
  <c r="A380" i="1"/>
  <c r="X380" i="1" s="1"/>
  <c r="Z378" i="1"/>
  <c r="AD378" i="1"/>
  <c r="G435" i="3"/>
  <c r="H434" i="3"/>
  <c r="I434" i="3" s="1"/>
  <c r="J433" i="3"/>
  <c r="K433" i="3" s="1"/>
  <c r="AH448" i="1" s="1"/>
  <c r="L433" i="3"/>
  <c r="W166" i="1" l="1"/>
  <c r="E166" i="1" s="1"/>
  <c r="T380" i="1"/>
  <c r="R256" i="1"/>
  <c r="K380" i="1"/>
  <c r="P380" i="1" s="1"/>
  <c r="AC378" i="1"/>
  <c r="AB378" i="1" s="1"/>
  <c r="AA378" i="1" s="1"/>
  <c r="A381" i="1"/>
  <c r="Y380" i="1"/>
  <c r="AF380" i="1" s="1"/>
  <c r="AE380" i="1" s="1"/>
  <c r="AD379" i="1"/>
  <c r="Z379" i="1"/>
  <c r="L434" i="3"/>
  <c r="J434" i="3"/>
  <c r="K434" i="3" s="1"/>
  <c r="AH449" i="1" s="1"/>
  <c r="G436" i="3"/>
  <c r="H435" i="3"/>
  <c r="I435" i="3" s="1"/>
  <c r="U167" i="1" l="1"/>
  <c r="T381" i="1"/>
  <c r="O257" i="1"/>
  <c r="N256" i="1"/>
  <c r="F256" i="1"/>
  <c r="K381" i="1"/>
  <c r="P381" i="1" s="1"/>
  <c r="Y381" i="1"/>
  <c r="AF381" i="1" s="1"/>
  <c r="AE381" i="1" s="1"/>
  <c r="A382" i="1"/>
  <c r="X382" i="1" s="1"/>
  <c r="Z380" i="1"/>
  <c r="AD380" i="1"/>
  <c r="AC379" i="1"/>
  <c r="AB379" i="1" s="1"/>
  <c r="AA379" i="1" s="1"/>
  <c r="L435" i="3"/>
  <c r="J435" i="3"/>
  <c r="K435" i="3" s="1"/>
  <c r="AH450" i="1" s="1"/>
  <c r="H436" i="3"/>
  <c r="I436" i="3" s="1"/>
  <c r="G437" i="3"/>
  <c r="C167" i="1" l="1"/>
  <c r="V167" i="1"/>
  <c r="D167" i="1" s="1"/>
  <c r="G167" i="1"/>
  <c r="I166" i="1"/>
  <c r="B166" i="1" s="1"/>
  <c r="AC380" i="1"/>
  <c r="AB380" i="1" s="1"/>
  <c r="AA380" i="1" s="1"/>
  <c r="T382" i="1"/>
  <c r="M256" i="1"/>
  <c r="Q257" i="1"/>
  <c r="K382" i="1"/>
  <c r="P382" i="1"/>
  <c r="Y382" i="1"/>
  <c r="AF382" i="1" s="1"/>
  <c r="AE382" i="1" s="1"/>
  <c r="A383" i="1"/>
  <c r="X383" i="1" s="1"/>
  <c r="AD381" i="1"/>
  <c r="Z381" i="1"/>
  <c r="J436" i="3"/>
  <c r="K436" i="3" s="1"/>
  <c r="AH451" i="1" s="1"/>
  <c r="L436" i="3"/>
  <c r="H437" i="3"/>
  <c r="I437" i="3" s="1"/>
  <c r="G438" i="3"/>
  <c r="W167" i="1" l="1"/>
  <c r="E167" i="1" s="1"/>
  <c r="T383" i="1"/>
  <c r="R257" i="1"/>
  <c r="O258" i="1" s="1"/>
  <c r="K383" i="1"/>
  <c r="P383" i="1" s="1"/>
  <c r="Y383" i="1"/>
  <c r="AF383" i="1" s="1"/>
  <c r="AE383" i="1" s="1"/>
  <c r="A384" i="1"/>
  <c r="X384" i="1" s="1"/>
  <c r="AD382" i="1"/>
  <c r="Z382" i="1"/>
  <c r="AC381" i="1"/>
  <c r="AB381" i="1" s="1"/>
  <c r="AA381" i="1" s="1"/>
  <c r="J437" i="3"/>
  <c r="K437" i="3" s="1"/>
  <c r="AH452" i="1" s="1"/>
  <c r="L437" i="3"/>
  <c r="G439" i="3"/>
  <c r="H438" i="3"/>
  <c r="I438" i="3" s="1"/>
  <c r="U168" i="1" l="1"/>
  <c r="T384" i="1"/>
  <c r="N257" i="1"/>
  <c r="M257" i="1" s="1"/>
  <c r="Q258" i="1"/>
  <c r="R258" i="1" s="1"/>
  <c r="O259" i="1" s="1"/>
  <c r="F257" i="1"/>
  <c r="K384" i="1"/>
  <c r="P384" i="1"/>
  <c r="Z383" i="1"/>
  <c r="AD383" i="1"/>
  <c r="Y384" i="1"/>
  <c r="AF384" i="1" s="1"/>
  <c r="AE384" i="1" s="1"/>
  <c r="A385" i="1"/>
  <c r="X385" i="1" s="1"/>
  <c r="AC382" i="1"/>
  <c r="AB382" i="1" s="1"/>
  <c r="AA382" i="1" s="1"/>
  <c r="L438" i="3"/>
  <c r="J438" i="3"/>
  <c r="K438" i="3" s="1"/>
  <c r="AH453" i="1" s="1"/>
  <c r="G440" i="3"/>
  <c r="H439" i="3"/>
  <c r="I439" i="3" s="1"/>
  <c r="C168" i="1" l="1"/>
  <c r="V168" i="1"/>
  <c r="D168" i="1" s="1"/>
  <c r="G168" i="1"/>
  <c r="I167" i="1"/>
  <c r="B167" i="1" s="1"/>
  <c r="T385" i="1"/>
  <c r="AC383" i="1"/>
  <c r="AB383" i="1" s="1"/>
  <c r="AA383" i="1" s="1"/>
  <c r="N258" i="1"/>
  <c r="M258" i="1" s="1"/>
  <c r="Q259" i="1"/>
  <c r="R259" i="1" s="1"/>
  <c r="F258" i="1"/>
  <c r="K385" i="1"/>
  <c r="P385" i="1" s="1"/>
  <c r="Z384" i="1"/>
  <c r="AD384" i="1"/>
  <c r="Y385" i="1"/>
  <c r="AF385" i="1" s="1"/>
  <c r="AE385" i="1" s="1"/>
  <c r="A386" i="1"/>
  <c r="X386" i="1" s="1"/>
  <c r="J439" i="3"/>
  <c r="K439" i="3" s="1"/>
  <c r="AH454" i="1" s="1"/>
  <c r="L439" i="3"/>
  <c r="H440" i="3"/>
  <c r="I440" i="3" s="1"/>
  <c r="G441" i="3"/>
  <c r="W168" i="1" l="1"/>
  <c r="T386" i="1"/>
  <c r="AC384" i="1"/>
  <c r="AB384" i="1" s="1"/>
  <c r="AA384" i="1" s="1"/>
  <c r="O260" i="1"/>
  <c r="Q260" i="1" s="1"/>
  <c r="R260" i="1" s="1"/>
  <c r="O261" i="1" s="1"/>
  <c r="N259" i="1"/>
  <c r="M259" i="1" s="1"/>
  <c r="F259" i="1"/>
  <c r="K386" i="1"/>
  <c r="P386" i="1" s="1"/>
  <c r="Y386" i="1"/>
  <c r="AF386" i="1" s="1"/>
  <c r="AE386" i="1" s="1"/>
  <c r="A387" i="1"/>
  <c r="X387" i="1" s="1"/>
  <c r="AD385" i="1"/>
  <c r="Z385" i="1"/>
  <c r="J440" i="3"/>
  <c r="K440" i="3" s="1"/>
  <c r="AH455" i="1" s="1"/>
  <c r="L440" i="3"/>
  <c r="H441" i="3"/>
  <c r="I441" i="3" s="1"/>
  <c r="G442" i="3"/>
  <c r="E168" i="1" l="1"/>
  <c r="U169" i="1"/>
  <c r="T387" i="1"/>
  <c r="N260" i="1"/>
  <c r="M260" i="1" s="1"/>
  <c r="F260" i="1"/>
  <c r="Q261" i="1"/>
  <c r="R261" i="1" s="1"/>
  <c r="K387" i="1"/>
  <c r="P387" i="1" s="1"/>
  <c r="AC385" i="1"/>
  <c r="AB385" i="1" s="1"/>
  <c r="AA385" i="1" s="1"/>
  <c r="A388" i="1"/>
  <c r="X388" i="1" s="1"/>
  <c r="Y387" i="1"/>
  <c r="AF387" i="1" s="1"/>
  <c r="AE387" i="1" s="1"/>
  <c r="AD386" i="1"/>
  <c r="Z386" i="1"/>
  <c r="G443" i="3"/>
  <c r="H442" i="3"/>
  <c r="I442" i="3" s="1"/>
  <c r="J441" i="3"/>
  <c r="K441" i="3" s="1"/>
  <c r="AH456" i="1" s="1"/>
  <c r="L441" i="3"/>
  <c r="V169" i="1" l="1"/>
  <c r="D169" i="1" s="1"/>
  <c r="C169" i="1"/>
  <c r="G169" i="1"/>
  <c r="I168" i="1"/>
  <c r="B168" i="1" s="1"/>
  <c r="W169" i="1"/>
  <c r="E169" i="1" s="1"/>
  <c r="U170" i="1"/>
  <c r="T388" i="1"/>
  <c r="O262" i="1"/>
  <c r="Q262" i="1" s="1"/>
  <c r="N261" i="1"/>
  <c r="M261" i="1" s="1"/>
  <c r="F261" i="1"/>
  <c r="K388" i="1"/>
  <c r="P388" i="1" s="1"/>
  <c r="AD387" i="1"/>
  <c r="Z387" i="1"/>
  <c r="Y388" i="1"/>
  <c r="AF388" i="1" s="1"/>
  <c r="AE388" i="1" s="1"/>
  <c r="A389" i="1"/>
  <c r="X389" i="1" s="1"/>
  <c r="AC386" i="1"/>
  <c r="AB386" i="1" s="1"/>
  <c r="AA386" i="1" s="1"/>
  <c r="L442" i="3"/>
  <c r="J442" i="3"/>
  <c r="K442" i="3" s="1"/>
  <c r="AH457" i="1" s="1"/>
  <c r="G444" i="3"/>
  <c r="H443" i="3"/>
  <c r="I443" i="3" s="1"/>
  <c r="V170" i="1" l="1"/>
  <c r="D170" i="1" s="1"/>
  <c r="I169" i="1"/>
  <c r="B169" i="1" s="1"/>
  <c r="C170" i="1"/>
  <c r="G170" i="1"/>
  <c r="W170" i="1"/>
  <c r="E170" i="1" s="1"/>
  <c r="U171" i="1"/>
  <c r="T389" i="1"/>
  <c r="R262" i="1"/>
  <c r="N262" i="1" s="1"/>
  <c r="K389" i="1"/>
  <c r="P389" i="1" s="1"/>
  <c r="A390" i="1"/>
  <c r="X390" i="1" s="1"/>
  <c r="Y389" i="1"/>
  <c r="AF389" i="1" s="1"/>
  <c r="AE389" i="1" s="1"/>
  <c r="Z388" i="1"/>
  <c r="AD388" i="1"/>
  <c r="AC387" i="1"/>
  <c r="AB387" i="1" s="1"/>
  <c r="AA387" i="1" s="1"/>
  <c r="L443" i="3"/>
  <c r="J443" i="3"/>
  <c r="K443" i="3" s="1"/>
  <c r="AH458" i="1" s="1"/>
  <c r="H444" i="3"/>
  <c r="I444" i="3" s="1"/>
  <c r="G445" i="3"/>
  <c r="C171" i="1" l="1"/>
  <c r="G171" i="1"/>
  <c r="V171" i="1"/>
  <c r="D171" i="1" s="1"/>
  <c r="I170" i="1"/>
  <c r="B170" i="1" s="1"/>
  <c r="T390" i="1"/>
  <c r="M262" i="1"/>
  <c r="F262" i="1"/>
  <c r="O263" i="1"/>
  <c r="K390" i="1"/>
  <c r="P390" i="1" s="1"/>
  <c r="AD389" i="1"/>
  <c r="Z389" i="1"/>
  <c r="A391" i="1"/>
  <c r="X391" i="1" s="1"/>
  <c r="Y390" i="1"/>
  <c r="AF390" i="1" s="1"/>
  <c r="AE390" i="1" s="1"/>
  <c r="AC388" i="1"/>
  <c r="AB388" i="1" s="1"/>
  <c r="AA388" i="1" s="1"/>
  <c r="H445" i="3"/>
  <c r="I445" i="3" s="1"/>
  <c r="G446" i="3"/>
  <c r="L444" i="3"/>
  <c r="J444" i="3"/>
  <c r="K444" i="3" s="1"/>
  <c r="AH459" i="1" s="1"/>
  <c r="W171" i="1" l="1"/>
  <c r="E171" i="1" s="1"/>
  <c r="U172" i="1"/>
  <c r="T391" i="1"/>
  <c r="Q263" i="1"/>
  <c r="R263" i="1" s="1"/>
  <c r="N263" i="1" s="1"/>
  <c r="K391" i="1"/>
  <c r="P391" i="1" s="1"/>
  <c r="AD390" i="1"/>
  <c r="Z390" i="1"/>
  <c r="Y391" i="1"/>
  <c r="AF391" i="1" s="1"/>
  <c r="AE391" i="1" s="1"/>
  <c r="A392" i="1"/>
  <c r="X392" i="1" s="1"/>
  <c r="AC389" i="1"/>
  <c r="AB389" i="1" s="1"/>
  <c r="AA389" i="1" s="1"/>
  <c r="G447" i="3"/>
  <c r="H446" i="3"/>
  <c r="I446" i="3" s="1"/>
  <c r="J445" i="3"/>
  <c r="K445" i="3" s="1"/>
  <c r="AH460" i="1" s="1"/>
  <c r="L445" i="3"/>
  <c r="G172" i="1" l="1"/>
  <c r="I171" i="1"/>
  <c r="B171" i="1" s="1"/>
  <c r="V172" i="1"/>
  <c r="D172" i="1" s="1"/>
  <c r="C172" i="1"/>
  <c r="T392" i="1"/>
  <c r="F263" i="1"/>
  <c r="M263" i="1"/>
  <c r="O264" i="1"/>
  <c r="K392" i="1"/>
  <c r="P392" i="1" s="1"/>
  <c r="Z391" i="1"/>
  <c r="AD391" i="1"/>
  <c r="Y392" i="1"/>
  <c r="AF392" i="1" s="1"/>
  <c r="AE392" i="1" s="1"/>
  <c r="A393" i="1"/>
  <c r="X393" i="1" s="1"/>
  <c r="AC390" i="1"/>
  <c r="AB390" i="1" s="1"/>
  <c r="AA390" i="1" s="1"/>
  <c r="L446" i="3"/>
  <c r="J446" i="3"/>
  <c r="K446" i="3" s="1"/>
  <c r="AH461" i="1" s="1"/>
  <c r="G448" i="3"/>
  <c r="H447" i="3"/>
  <c r="I447" i="3" s="1"/>
  <c r="W172" i="1" l="1"/>
  <c r="E172" i="1" s="1"/>
  <c r="U173" i="1"/>
  <c r="AC391" i="1"/>
  <c r="AB391" i="1" s="1"/>
  <c r="AA391" i="1" s="1"/>
  <c r="T393" i="1"/>
  <c r="Q264" i="1"/>
  <c r="R264" i="1" s="1"/>
  <c r="N264" i="1" s="1"/>
  <c r="K393" i="1"/>
  <c r="P393" i="1" s="1"/>
  <c r="AD392" i="1"/>
  <c r="Z392" i="1"/>
  <c r="Y393" i="1"/>
  <c r="AF393" i="1" s="1"/>
  <c r="AE393" i="1" s="1"/>
  <c r="A394" i="1"/>
  <c r="X394" i="1" s="1"/>
  <c r="H448" i="3"/>
  <c r="I448" i="3" s="1"/>
  <c r="G449" i="3"/>
  <c r="J447" i="3"/>
  <c r="K447" i="3" s="1"/>
  <c r="AH462" i="1" s="1"/>
  <c r="L447" i="3"/>
  <c r="V173" i="1" l="1"/>
  <c r="D173" i="1" s="1"/>
  <c r="C173" i="1"/>
  <c r="G173" i="1"/>
  <c r="I172" i="1"/>
  <c r="B172" i="1" s="1"/>
  <c r="W173" i="1"/>
  <c r="E173" i="1" s="1"/>
  <c r="U174" i="1"/>
  <c r="T394" i="1"/>
  <c r="M264" i="1"/>
  <c r="O265" i="1"/>
  <c r="F264" i="1"/>
  <c r="K394" i="1"/>
  <c r="P394" i="1" s="1"/>
  <c r="A395" i="1"/>
  <c r="X395" i="1" s="1"/>
  <c r="Y394" i="1"/>
  <c r="AF394" i="1" s="1"/>
  <c r="AE394" i="1" s="1"/>
  <c r="AD393" i="1"/>
  <c r="Z393" i="1"/>
  <c r="AC392" i="1"/>
  <c r="AB392" i="1" s="1"/>
  <c r="AA392" i="1" s="1"/>
  <c r="H449" i="3"/>
  <c r="I449" i="3" s="1"/>
  <c r="G450" i="3"/>
  <c r="L448" i="3"/>
  <c r="J448" i="3"/>
  <c r="K448" i="3" s="1"/>
  <c r="AH463" i="1" s="1"/>
  <c r="V174" i="1" l="1"/>
  <c r="D174" i="1" s="1"/>
  <c r="G174" i="1"/>
  <c r="I173" i="1"/>
  <c r="B173" i="1" s="1"/>
  <c r="C174" i="1"/>
  <c r="W174" i="1"/>
  <c r="E174" i="1" s="1"/>
  <c r="U175" i="1"/>
  <c r="T395" i="1"/>
  <c r="Q265" i="1"/>
  <c r="R265" i="1" s="1"/>
  <c r="O266" i="1" s="1"/>
  <c r="K395" i="1"/>
  <c r="P395" i="1"/>
  <c r="Z394" i="1"/>
  <c r="AD394" i="1"/>
  <c r="AC393" i="1"/>
  <c r="AB393" i="1" s="1"/>
  <c r="AA393" i="1" s="1"/>
  <c r="Y395" i="1"/>
  <c r="AF395" i="1" s="1"/>
  <c r="AE395" i="1" s="1"/>
  <c r="A396" i="1"/>
  <c r="X396" i="1" s="1"/>
  <c r="G451" i="3"/>
  <c r="H450" i="3"/>
  <c r="I450" i="3" s="1"/>
  <c r="J449" i="3"/>
  <c r="K449" i="3" s="1"/>
  <c r="AH464" i="1" s="1"/>
  <c r="L449" i="3"/>
  <c r="C175" i="1" l="1"/>
  <c r="G175" i="1"/>
  <c r="I174" i="1"/>
  <c r="B174" i="1" s="1"/>
  <c r="V175" i="1"/>
  <c r="D175" i="1" s="1"/>
  <c r="W175" i="1"/>
  <c r="E175" i="1" s="1"/>
  <c r="U176" i="1"/>
  <c r="T396" i="1"/>
  <c r="Q266" i="1"/>
  <c r="R266" i="1" s="1"/>
  <c r="O267" i="1" s="1"/>
  <c r="F265" i="1"/>
  <c r="N265" i="1"/>
  <c r="K396" i="1"/>
  <c r="P396" i="1"/>
  <c r="AC394" i="1"/>
  <c r="AB394" i="1" s="1"/>
  <c r="AA394" i="1" s="1"/>
  <c r="A397" i="1"/>
  <c r="X397" i="1" s="1"/>
  <c r="Y396" i="1"/>
  <c r="AF396" i="1" s="1"/>
  <c r="AE396" i="1" s="1"/>
  <c r="Z395" i="1"/>
  <c r="AD395" i="1"/>
  <c r="L450" i="3"/>
  <c r="J450" i="3"/>
  <c r="K450" i="3" s="1"/>
  <c r="AH465" i="1" s="1"/>
  <c r="G452" i="3"/>
  <c r="H451" i="3"/>
  <c r="I451" i="3" s="1"/>
  <c r="G176" i="1" l="1"/>
  <c r="I175" i="1"/>
  <c r="B175" i="1" s="1"/>
  <c r="C176" i="1"/>
  <c r="V176" i="1"/>
  <c r="D176" i="1" s="1"/>
  <c r="T397" i="1"/>
  <c r="F266" i="1"/>
  <c r="N266" i="1"/>
  <c r="M266" i="1" s="1"/>
  <c r="M265" i="1"/>
  <c r="Q267" i="1"/>
  <c r="R267" i="1" s="1"/>
  <c r="O268" i="1" s="1"/>
  <c r="AC395" i="1"/>
  <c r="AB395" i="1" s="1"/>
  <c r="AA395" i="1" s="1"/>
  <c r="K397" i="1"/>
  <c r="P397" i="1" s="1"/>
  <c r="AD396" i="1"/>
  <c r="Z396" i="1"/>
  <c r="Y397" i="1"/>
  <c r="AF397" i="1" s="1"/>
  <c r="AE397" i="1" s="1"/>
  <c r="A398" i="1"/>
  <c r="X398" i="1" s="1"/>
  <c r="J451" i="3"/>
  <c r="K451" i="3" s="1"/>
  <c r="AH466" i="1" s="1"/>
  <c r="L451" i="3"/>
  <c r="H452" i="3"/>
  <c r="I452" i="3" s="1"/>
  <c r="G453" i="3"/>
  <c r="W176" i="1" l="1"/>
  <c r="E176" i="1" s="1"/>
  <c r="T398" i="1"/>
  <c r="F267" i="1"/>
  <c r="N267" i="1"/>
  <c r="Q268" i="1"/>
  <c r="R268" i="1" s="1"/>
  <c r="K398" i="1"/>
  <c r="P398" i="1" s="1"/>
  <c r="AD397" i="1"/>
  <c r="Z397" i="1"/>
  <c r="A399" i="1"/>
  <c r="X399" i="1" s="1"/>
  <c r="Y398" i="1"/>
  <c r="AF398" i="1" s="1"/>
  <c r="AE398" i="1" s="1"/>
  <c r="AC396" i="1"/>
  <c r="AB396" i="1" s="1"/>
  <c r="AA396" i="1" s="1"/>
  <c r="H453" i="3"/>
  <c r="I453" i="3" s="1"/>
  <c r="G454" i="3"/>
  <c r="L452" i="3"/>
  <c r="J452" i="3"/>
  <c r="K452" i="3" s="1"/>
  <c r="AH467" i="1" s="1"/>
  <c r="U177" i="1" l="1"/>
  <c r="T399" i="1"/>
  <c r="M267" i="1"/>
  <c r="O269" i="1"/>
  <c r="Q269" i="1" s="1"/>
  <c r="R269" i="1" s="1"/>
  <c r="O270" i="1" s="1"/>
  <c r="F268" i="1"/>
  <c r="N268" i="1"/>
  <c r="K399" i="1"/>
  <c r="P399" i="1" s="1"/>
  <c r="A400" i="1"/>
  <c r="X400" i="1" s="1"/>
  <c r="Y399" i="1"/>
  <c r="AF399" i="1" s="1"/>
  <c r="AE399" i="1" s="1"/>
  <c r="Z398" i="1"/>
  <c r="AD398" i="1"/>
  <c r="AC397" i="1"/>
  <c r="AB397" i="1" s="1"/>
  <c r="AA397" i="1" s="1"/>
  <c r="G455" i="3"/>
  <c r="H454" i="3"/>
  <c r="I454" i="3" s="1"/>
  <c r="J453" i="3"/>
  <c r="K453" i="3" s="1"/>
  <c r="AH468" i="1" s="1"/>
  <c r="L453" i="3"/>
  <c r="C177" i="1" l="1"/>
  <c r="V177" i="1"/>
  <c r="D177" i="1" s="1"/>
  <c r="I176" i="1"/>
  <c r="B176" i="1" s="1"/>
  <c r="G177" i="1"/>
  <c r="T400" i="1"/>
  <c r="Q270" i="1"/>
  <c r="R270" i="1" s="1"/>
  <c r="O271" i="1" s="1"/>
  <c r="M268" i="1"/>
  <c r="F269" i="1"/>
  <c r="N269" i="1"/>
  <c r="K400" i="1"/>
  <c r="P400" i="1" s="1"/>
  <c r="AC398" i="1"/>
  <c r="AB398" i="1" s="1"/>
  <c r="AA398" i="1" s="1"/>
  <c r="Z399" i="1"/>
  <c r="AD399" i="1"/>
  <c r="Y400" i="1"/>
  <c r="AF400" i="1" s="1"/>
  <c r="AE400" i="1" s="1"/>
  <c r="A401" i="1"/>
  <c r="X401" i="1" s="1"/>
  <c r="L454" i="3"/>
  <c r="J454" i="3"/>
  <c r="K454" i="3" s="1"/>
  <c r="AH469" i="1" s="1"/>
  <c r="G456" i="3"/>
  <c r="H455" i="3"/>
  <c r="I455" i="3" s="1"/>
  <c r="W177" i="1" l="1"/>
  <c r="T401" i="1"/>
  <c r="N270" i="1"/>
  <c r="M270" i="1" s="1"/>
  <c r="Q271" i="1"/>
  <c r="R271" i="1" s="1"/>
  <c r="O272" i="1" s="1"/>
  <c r="F270" i="1"/>
  <c r="M269" i="1"/>
  <c r="K401" i="1"/>
  <c r="P401" i="1" s="1"/>
  <c r="AC399" i="1"/>
  <c r="AB399" i="1" s="1"/>
  <c r="AA399" i="1" s="1"/>
  <c r="Y401" i="1"/>
  <c r="AF401" i="1" s="1"/>
  <c r="AE401" i="1" s="1"/>
  <c r="A402" i="1"/>
  <c r="X402" i="1" s="1"/>
  <c r="AD400" i="1"/>
  <c r="Z400" i="1"/>
  <c r="J455" i="3"/>
  <c r="K455" i="3" s="1"/>
  <c r="AH470" i="1" s="1"/>
  <c r="L455" i="3"/>
  <c r="H456" i="3"/>
  <c r="I456" i="3" s="1"/>
  <c r="G457" i="3"/>
  <c r="E177" i="1" l="1"/>
  <c r="U178" i="1"/>
  <c r="T402" i="1"/>
  <c r="N271" i="1"/>
  <c r="M271" i="1" s="1"/>
  <c r="Q272" i="1"/>
  <c r="R272" i="1" s="1"/>
  <c r="F272" i="1" s="1"/>
  <c r="F271" i="1"/>
  <c r="K402" i="1"/>
  <c r="P402" i="1" s="1"/>
  <c r="A403" i="1"/>
  <c r="X403" i="1" s="1"/>
  <c r="Y402" i="1"/>
  <c r="AF402" i="1" s="1"/>
  <c r="AE402" i="1" s="1"/>
  <c r="AD401" i="1"/>
  <c r="Z401" i="1"/>
  <c r="AC400" i="1"/>
  <c r="AB400" i="1" s="1"/>
  <c r="AA400" i="1" s="1"/>
  <c r="L456" i="3"/>
  <c r="J456" i="3"/>
  <c r="K456" i="3" s="1"/>
  <c r="AH471" i="1" s="1"/>
  <c r="H457" i="3"/>
  <c r="I457" i="3" s="1"/>
  <c r="G458" i="3"/>
  <c r="C178" i="1" l="1"/>
  <c r="G178" i="1"/>
  <c r="V178" i="1"/>
  <c r="D178" i="1" s="1"/>
  <c r="I177" i="1"/>
  <c r="B177" i="1" s="1"/>
  <c r="T403" i="1"/>
  <c r="O273" i="1"/>
  <c r="Q273" i="1" s="1"/>
  <c r="R273" i="1" s="1"/>
  <c r="O274" i="1" s="1"/>
  <c r="N272" i="1"/>
  <c r="M272" i="1" s="1"/>
  <c r="K403" i="1"/>
  <c r="P403" i="1" s="1"/>
  <c r="AC401" i="1"/>
  <c r="AB401" i="1" s="1"/>
  <c r="AA401" i="1" s="1"/>
  <c r="Z402" i="1"/>
  <c r="AD402" i="1"/>
  <c r="A404" i="1"/>
  <c r="X404" i="1" s="1"/>
  <c r="Y403" i="1"/>
  <c r="AF403" i="1" s="1"/>
  <c r="AE403" i="1" s="1"/>
  <c r="J457" i="3"/>
  <c r="K457" i="3" s="1"/>
  <c r="AH472" i="1" s="1"/>
  <c r="L457" i="3"/>
  <c r="G459" i="3"/>
  <c r="H458" i="3"/>
  <c r="I458" i="3" s="1"/>
  <c r="W178" i="1" l="1"/>
  <c r="E178" i="1" s="1"/>
  <c r="U179" i="1"/>
  <c r="T404" i="1"/>
  <c r="N273" i="1"/>
  <c r="M273" i="1" s="1"/>
  <c r="F273" i="1"/>
  <c r="Q274" i="1"/>
  <c r="R274" i="1" s="1"/>
  <c r="O275" i="1" s="1"/>
  <c r="K404" i="1"/>
  <c r="P404" i="1" s="1"/>
  <c r="AC402" i="1"/>
  <c r="AB402" i="1" s="1"/>
  <c r="AA402" i="1" s="1"/>
  <c r="Z403" i="1"/>
  <c r="AD403" i="1"/>
  <c r="A405" i="1"/>
  <c r="X405" i="1" s="1"/>
  <c r="Y404" i="1"/>
  <c r="AF404" i="1" s="1"/>
  <c r="AE404" i="1" s="1"/>
  <c r="L458" i="3"/>
  <c r="J458" i="3"/>
  <c r="K458" i="3" s="1"/>
  <c r="AH473" i="1" s="1"/>
  <c r="G460" i="3"/>
  <c r="H459" i="3"/>
  <c r="I459" i="3" s="1"/>
  <c r="C179" i="1" l="1"/>
  <c r="V179" i="1"/>
  <c r="D179" i="1" s="1"/>
  <c r="I178" i="1"/>
  <c r="B178" i="1" s="1"/>
  <c r="G179" i="1"/>
  <c r="T405" i="1"/>
  <c r="Q275" i="1"/>
  <c r="R275" i="1" s="1"/>
  <c r="N274" i="1"/>
  <c r="F274" i="1"/>
  <c r="K405" i="1"/>
  <c r="P405" i="1" s="1"/>
  <c r="AC403" i="1"/>
  <c r="AB403" i="1" s="1"/>
  <c r="AA403" i="1" s="1"/>
  <c r="Z404" i="1"/>
  <c r="AD404" i="1"/>
  <c r="A406" i="1"/>
  <c r="X406" i="1" s="1"/>
  <c r="Y405" i="1"/>
  <c r="AF405" i="1" s="1"/>
  <c r="AE405" i="1" s="1"/>
  <c r="J459" i="3"/>
  <c r="K459" i="3" s="1"/>
  <c r="AH474" i="1" s="1"/>
  <c r="L459" i="3"/>
  <c r="G461" i="3"/>
  <c r="H460" i="3"/>
  <c r="I460" i="3" s="1"/>
  <c r="W179" i="1" l="1"/>
  <c r="E179" i="1" s="1"/>
  <c r="T406" i="1"/>
  <c r="O276" i="1"/>
  <c r="Q276" i="1" s="1"/>
  <c r="R276" i="1" s="1"/>
  <c r="F275" i="1"/>
  <c r="M274" i="1"/>
  <c r="N275" i="1"/>
  <c r="K406" i="1"/>
  <c r="P406" i="1" s="1"/>
  <c r="AC404" i="1"/>
  <c r="AB404" i="1" s="1"/>
  <c r="AA404" i="1" s="1"/>
  <c r="AD405" i="1"/>
  <c r="Z405" i="1"/>
  <c r="Y406" i="1"/>
  <c r="AF406" i="1" s="1"/>
  <c r="AE406" i="1" s="1"/>
  <c r="A407" i="1"/>
  <c r="X407" i="1" s="1"/>
  <c r="L460" i="3"/>
  <c r="J460" i="3"/>
  <c r="K460" i="3" s="1"/>
  <c r="AH475" i="1" s="1"/>
  <c r="H461" i="3"/>
  <c r="I461" i="3" s="1"/>
  <c r="G462" i="3"/>
  <c r="U180" i="1" l="1"/>
  <c r="T407" i="1"/>
  <c r="O277" i="1"/>
  <c r="Q277" i="1" s="1"/>
  <c r="R277" i="1" s="1"/>
  <c r="O278" i="1" s="1"/>
  <c r="F276" i="1"/>
  <c r="M275" i="1"/>
  <c r="N276" i="1"/>
  <c r="K407" i="1"/>
  <c r="P407" i="1" s="1"/>
  <c r="AC405" i="1"/>
  <c r="AB405" i="1" s="1"/>
  <c r="AA405" i="1" s="1"/>
  <c r="Y407" i="1"/>
  <c r="AF407" i="1" s="1"/>
  <c r="AE407" i="1" s="1"/>
  <c r="A408" i="1"/>
  <c r="X408" i="1" s="1"/>
  <c r="Z406" i="1"/>
  <c r="AD406" i="1"/>
  <c r="G463" i="3"/>
  <c r="H462" i="3"/>
  <c r="I462" i="3" s="1"/>
  <c r="J461" i="3"/>
  <c r="K461" i="3" s="1"/>
  <c r="AH476" i="1" s="1"/>
  <c r="L461" i="3"/>
  <c r="V180" i="1" l="1"/>
  <c r="D180" i="1" s="1"/>
  <c r="G180" i="1"/>
  <c r="I179" i="1"/>
  <c r="B179" i="1" s="1"/>
  <c r="C180" i="1"/>
  <c r="W180" i="1"/>
  <c r="E180" i="1" s="1"/>
  <c r="U181" i="1"/>
  <c r="T408" i="1"/>
  <c r="Q278" i="1"/>
  <c r="R278" i="1" s="1"/>
  <c r="F277" i="1"/>
  <c r="M276" i="1"/>
  <c r="N277" i="1"/>
  <c r="K408" i="1"/>
  <c r="P408" i="1" s="1"/>
  <c r="AC406" i="1"/>
  <c r="AB406" i="1" s="1"/>
  <c r="AA406" i="1" s="1"/>
  <c r="Y408" i="1"/>
  <c r="AF408" i="1" s="1"/>
  <c r="AE408" i="1" s="1"/>
  <c r="A409" i="1"/>
  <c r="X409" i="1" s="1"/>
  <c r="AD407" i="1"/>
  <c r="Z407" i="1"/>
  <c r="J462" i="3"/>
  <c r="K462" i="3" s="1"/>
  <c r="AH477" i="1" s="1"/>
  <c r="L462" i="3"/>
  <c r="G464" i="3"/>
  <c r="H463" i="3"/>
  <c r="I463" i="3" s="1"/>
  <c r="G181" i="1" l="1"/>
  <c r="C181" i="1"/>
  <c r="I180" i="1"/>
  <c r="B180" i="1" s="1"/>
  <c r="W181" i="1"/>
  <c r="E181" i="1" s="1"/>
  <c r="V181" i="1"/>
  <c r="D181" i="1" s="1"/>
  <c r="T409" i="1"/>
  <c r="F278" i="1"/>
  <c r="M277" i="1"/>
  <c r="N278" i="1"/>
  <c r="O279" i="1"/>
  <c r="K409" i="1"/>
  <c r="P409" i="1" s="1"/>
  <c r="AC407" i="1"/>
  <c r="AB407" i="1" s="1"/>
  <c r="AA407" i="1" s="1"/>
  <c r="A410" i="1"/>
  <c r="X410" i="1" s="1"/>
  <c r="Y409" i="1"/>
  <c r="AF409" i="1" s="1"/>
  <c r="AE409" i="1" s="1"/>
  <c r="AD408" i="1"/>
  <c r="Z408" i="1"/>
  <c r="G465" i="3"/>
  <c r="H464" i="3"/>
  <c r="I464" i="3" s="1"/>
  <c r="L463" i="3"/>
  <c r="J463" i="3"/>
  <c r="K463" i="3" s="1"/>
  <c r="AH478" i="1" s="1"/>
  <c r="U182" i="1" l="1"/>
  <c r="T410" i="1"/>
  <c r="Q279" i="1"/>
  <c r="R279" i="1" s="1"/>
  <c r="M278" i="1"/>
  <c r="K410" i="1"/>
  <c r="P410" i="1" s="1"/>
  <c r="AC408" i="1"/>
  <c r="AB408" i="1" s="1"/>
  <c r="AA408" i="1" s="1"/>
  <c r="AD409" i="1"/>
  <c r="Z409" i="1"/>
  <c r="A411" i="1"/>
  <c r="X411" i="1" s="1"/>
  <c r="Y410" i="1"/>
  <c r="AF410" i="1" s="1"/>
  <c r="AE410" i="1" s="1"/>
  <c r="J464" i="3"/>
  <c r="K464" i="3" s="1"/>
  <c r="AH479" i="1" s="1"/>
  <c r="L464" i="3"/>
  <c r="G466" i="3"/>
  <c r="H465" i="3"/>
  <c r="I465" i="3" s="1"/>
  <c r="G182" i="1" l="1"/>
  <c r="C182" i="1"/>
  <c r="I181" i="1"/>
  <c r="B181" i="1" s="1"/>
  <c r="V182" i="1"/>
  <c r="T411" i="1"/>
  <c r="F279" i="1"/>
  <c r="O280" i="1"/>
  <c r="N279" i="1"/>
  <c r="K411" i="1"/>
  <c r="P411" i="1" s="1"/>
  <c r="AD410" i="1"/>
  <c r="Z410" i="1"/>
  <c r="A412" i="1"/>
  <c r="X412" i="1" s="1"/>
  <c r="Y411" i="1"/>
  <c r="AF411" i="1" s="1"/>
  <c r="AE411" i="1" s="1"/>
  <c r="AC409" i="1"/>
  <c r="AB409" i="1" s="1"/>
  <c r="AA409" i="1" s="1"/>
  <c r="J465" i="3"/>
  <c r="K465" i="3" s="1"/>
  <c r="AH480" i="1" s="1"/>
  <c r="L465" i="3"/>
  <c r="H466" i="3"/>
  <c r="I466" i="3" s="1"/>
  <c r="G467" i="3"/>
  <c r="D182" i="1" l="1"/>
  <c r="W182" i="1"/>
  <c r="E182" i="1" s="1"/>
  <c r="T412" i="1"/>
  <c r="M279" i="1"/>
  <c r="Q280" i="1"/>
  <c r="K412" i="1"/>
  <c r="P412" i="1"/>
  <c r="Z411" i="1"/>
  <c r="AD411" i="1"/>
  <c r="A413" i="1"/>
  <c r="X413" i="1" s="1"/>
  <c r="Y412" i="1"/>
  <c r="AF412" i="1" s="1"/>
  <c r="AE412" i="1" s="1"/>
  <c r="AC410" i="1"/>
  <c r="AB410" i="1" s="1"/>
  <c r="AA410" i="1" s="1"/>
  <c r="G468" i="3"/>
  <c r="H467" i="3"/>
  <c r="I467" i="3" s="1"/>
  <c r="J466" i="3"/>
  <c r="K466" i="3" s="1"/>
  <c r="AH481" i="1" s="1"/>
  <c r="L466" i="3"/>
  <c r="U183" i="1" l="1"/>
  <c r="T413" i="1"/>
  <c r="R280" i="1"/>
  <c r="N280" i="1" s="1"/>
  <c r="K413" i="1"/>
  <c r="P413" i="1" s="1"/>
  <c r="AC411" i="1"/>
  <c r="AB411" i="1" s="1"/>
  <c r="AA411" i="1" s="1"/>
  <c r="Y413" i="1"/>
  <c r="AF413" i="1" s="1"/>
  <c r="AE413" i="1" s="1"/>
  <c r="A414" i="1"/>
  <c r="X414" i="1" s="1"/>
  <c r="Z412" i="1"/>
  <c r="AD412" i="1"/>
  <c r="AC412" i="1" s="1"/>
  <c r="AB412" i="1" s="1"/>
  <c r="AA412" i="1" s="1"/>
  <c r="J467" i="3"/>
  <c r="K467" i="3" s="1"/>
  <c r="AH482" i="1" s="1"/>
  <c r="L467" i="3"/>
  <c r="G469" i="3"/>
  <c r="H468" i="3"/>
  <c r="I468" i="3" s="1"/>
  <c r="C183" i="1" l="1"/>
  <c r="I182" i="1"/>
  <c r="B182" i="1" s="1"/>
  <c r="G183" i="1"/>
  <c r="V183" i="1"/>
  <c r="D183" i="1" s="1"/>
  <c r="T414" i="1"/>
  <c r="O281" i="1"/>
  <c r="M280" i="1"/>
  <c r="F280" i="1"/>
  <c r="K414" i="1"/>
  <c r="P414" i="1" s="1"/>
  <c r="Y414" i="1"/>
  <c r="AF414" i="1" s="1"/>
  <c r="AE414" i="1" s="1"/>
  <c r="A415" i="1"/>
  <c r="X415" i="1" s="1"/>
  <c r="AD413" i="1"/>
  <c r="Z413" i="1"/>
  <c r="J468" i="3"/>
  <c r="K468" i="3" s="1"/>
  <c r="AH483" i="1" s="1"/>
  <c r="L468" i="3"/>
  <c r="H469" i="3"/>
  <c r="I469" i="3" s="1"/>
  <c r="G470" i="3"/>
  <c r="W183" i="1" l="1"/>
  <c r="E183" i="1" s="1"/>
  <c r="U184" i="1"/>
  <c r="T415" i="1"/>
  <c r="Q281" i="1"/>
  <c r="R281" i="1" s="1"/>
  <c r="K415" i="1"/>
  <c r="P415" i="1" s="1"/>
  <c r="Y415" i="1"/>
  <c r="AF415" i="1" s="1"/>
  <c r="AE415" i="1" s="1"/>
  <c r="A416" i="1"/>
  <c r="X416" i="1" s="1"/>
  <c r="Z414" i="1"/>
  <c r="AD414" i="1"/>
  <c r="AC413" i="1"/>
  <c r="AB413" i="1" s="1"/>
  <c r="AA413" i="1" s="1"/>
  <c r="J469" i="3"/>
  <c r="K469" i="3" s="1"/>
  <c r="AH484" i="1" s="1"/>
  <c r="L469" i="3"/>
  <c r="G471" i="3"/>
  <c r="H470" i="3"/>
  <c r="I470" i="3" s="1"/>
  <c r="V184" i="1" l="1"/>
  <c r="I183" i="1"/>
  <c r="B183" i="1" s="1"/>
  <c r="C184" i="1"/>
  <c r="G184" i="1"/>
  <c r="W184" i="1"/>
  <c r="E184" i="1" s="1"/>
  <c r="O282" i="1"/>
  <c r="Q282" i="1" s="1"/>
  <c r="R282" i="1" s="1"/>
  <c r="N282" i="1" s="1"/>
  <c r="F281" i="1"/>
  <c r="T416" i="1"/>
  <c r="N281" i="1"/>
  <c r="M281" i="1" s="1"/>
  <c r="F282" i="1"/>
  <c r="O283" i="1"/>
  <c r="Q283" i="1" s="1"/>
  <c r="R283" i="1" s="1"/>
  <c r="O284" i="1" s="1"/>
  <c r="M282" i="1"/>
  <c r="AC414" i="1"/>
  <c r="AB414" i="1" s="1"/>
  <c r="AA414" i="1" s="1"/>
  <c r="K416" i="1"/>
  <c r="P416" i="1" s="1"/>
  <c r="AD415" i="1"/>
  <c r="Z415" i="1"/>
  <c r="Y416" i="1"/>
  <c r="AF416" i="1" s="1"/>
  <c r="AE416" i="1" s="1"/>
  <c r="A417" i="1"/>
  <c r="X417" i="1" s="1"/>
  <c r="G472" i="3"/>
  <c r="H471" i="3"/>
  <c r="I471" i="3" s="1"/>
  <c r="J470" i="3"/>
  <c r="K470" i="3" s="1"/>
  <c r="AH485" i="1" s="1"/>
  <c r="L470" i="3"/>
  <c r="D184" i="1" l="1"/>
  <c r="U185" i="1"/>
  <c r="T417" i="1"/>
  <c r="Q284" i="1"/>
  <c r="R284" i="1" s="1"/>
  <c r="F283" i="1"/>
  <c r="N283" i="1"/>
  <c r="K417" i="1"/>
  <c r="P417" i="1" s="1"/>
  <c r="AC415" i="1"/>
  <c r="AB415" i="1" s="1"/>
  <c r="AA415" i="1" s="1"/>
  <c r="Y417" i="1"/>
  <c r="AF417" i="1" s="1"/>
  <c r="AE417" i="1" s="1"/>
  <c r="A418" i="1"/>
  <c r="X418" i="1" s="1"/>
  <c r="Z416" i="1"/>
  <c r="AD416" i="1"/>
  <c r="J471" i="3"/>
  <c r="K471" i="3" s="1"/>
  <c r="AH486" i="1" s="1"/>
  <c r="L471" i="3"/>
  <c r="H472" i="3"/>
  <c r="I472" i="3" s="1"/>
  <c r="G473" i="3"/>
  <c r="C185" i="1" l="1"/>
  <c r="I184" i="1"/>
  <c r="B184" i="1" s="1"/>
  <c r="G185" i="1"/>
  <c r="V185" i="1"/>
  <c r="T418" i="1"/>
  <c r="F284" i="1"/>
  <c r="M283" i="1"/>
  <c r="N284" i="1"/>
  <c r="O285" i="1"/>
  <c r="K418" i="1"/>
  <c r="P418" i="1" s="1"/>
  <c r="AC416" i="1"/>
  <c r="AB416" i="1" s="1"/>
  <c r="AA416" i="1" s="1"/>
  <c r="Y418" i="1"/>
  <c r="AF418" i="1" s="1"/>
  <c r="AE418" i="1" s="1"/>
  <c r="A419" i="1"/>
  <c r="X419" i="1" s="1"/>
  <c r="AD417" i="1"/>
  <c r="Z417" i="1"/>
  <c r="J472" i="3"/>
  <c r="K472" i="3" s="1"/>
  <c r="AH487" i="1" s="1"/>
  <c r="L472" i="3"/>
  <c r="G474" i="3"/>
  <c r="H473" i="3"/>
  <c r="I473" i="3" s="1"/>
  <c r="D185" i="1" l="1"/>
  <c r="W185" i="1"/>
  <c r="E185" i="1" s="1"/>
  <c r="U186" i="1"/>
  <c r="T419" i="1"/>
  <c r="M284" i="1"/>
  <c r="Q285" i="1"/>
  <c r="R285" i="1" s="1"/>
  <c r="O286" i="1" s="1"/>
  <c r="K419" i="1"/>
  <c r="P419" i="1" s="1"/>
  <c r="A420" i="1"/>
  <c r="X420" i="1" s="1"/>
  <c r="Y419" i="1"/>
  <c r="AF419" i="1" s="1"/>
  <c r="AE419" i="1" s="1"/>
  <c r="AC417" i="1"/>
  <c r="AB417" i="1" s="1"/>
  <c r="AA417" i="1" s="1"/>
  <c r="AD418" i="1"/>
  <c r="Z418" i="1"/>
  <c r="L473" i="3"/>
  <c r="J473" i="3"/>
  <c r="K473" i="3" s="1"/>
  <c r="AH488" i="1" s="1"/>
  <c r="H474" i="3"/>
  <c r="I474" i="3" s="1"/>
  <c r="G475" i="3"/>
  <c r="V186" i="1" l="1"/>
  <c r="D186" i="1" s="1"/>
  <c r="W186" i="1"/>
  <c r="E186" i="1" s="1"/>
  <c r="G186" i="1"/>
  <c r="U187" i="1"/>
  <c r="C186" i="1"/>
  <c r="I185" i="1"/>
  <c r="B185" i="1" s="1"/>
  <c r="T420" i="1"/>
  <c r="Q286" i="1"/>
  <c r="R286" i="1" s="1"/>
  <c r="N285" i="1"/>
  <c r="F285" i="1"/>
  <c r="K420" i="1"/>
  <c r="P420" i="1" s="1"/>
  <c r="A421" i="1"/>
  <c r="X421" i="1" s="1"/>
  <c r="Y420" i="1"/>
  <c r="AF420" i="1" s="1"/>
  <c r="AE420" i="1" s="1"/>
  <c r="AC418" i="1"/>
  <c r="AB418" i="1" s="1"/>
  <c r="AA418" i="1" s="1"/>
  <c r="AD419" i="1"/>
  <c r="Z419" i="1"/>
  <c r="G476" i="3"/>
  <c r="H475" i="3"/>
  <c r="I475" i="3" s="1"/>
  <c r="J474" i="3"/>
  <c r="K474" i="3" s="1"/>
  <c r="AH489" i="1" s="1"/>
  <c r="L474" i="3"/>
  <c r="C187" i="1" l="1"/>
  <c r="G187" i="1"/>
  <c r="I186" i="1"/>
  <c r="B186" i="1" s="1"/>
  <c r="V187" i="1"/>
  <c r="T421" i="1"/>
  <c r="O287" i="1"/>
  <c r="Q287" i="1" s="1"/>
  <c r="R287" i="1" s="1"/>
  <c r="O288" i="1" s="1"/>
  <c r="F286" i="1"/>
  <c r="M285" i="1"/>
  <c r="N286" i="1"/>
  <c r="K421" i="1"/>
  <c r="P421" i="1" s="1"/>
  <c r="Z420" i="1"/>
  <c r="AD420" i="1"/>
  <c r="Y421" i="1"/>
  <c r="AF421" i="1" s="1"/>
  <c r="AE421" i="1" s="1"/>
  <c r="A422" i="1"/>
  <c r="X422" i="1" s="1"/>
  <c r="AC419" i="1"/>
  <c r="AB419" i="1" s="1"/>
  <c r="AA419" i="1" s="1"/>
  <c r="J475" i="3"/>
  <c r="K475" i="3" s="1"/>
  <c r="AH490" i="1" s="1"/>
  <c r="L475" i="3"/>
  <c r="G477" i="3"/>
  <c r="H476" i="3"/>
  <c r="I476" i="3" s="1"/>
  <c r="D187" i="1" l="1"/>
  <c r="W187" i="1"/>
  <c r="E187" i="1" s="1"/>
  <c r="T422" i="1"/>
  <c r="Q288" i="1"/>
  <c r="R288" i="1" s="1"/>
  <c r="O289" i="1" s="1"/>
  <c r="F287" i="1"/>
  <c r="M286" i="1"/>
  <c r="N287" i="1"/>
  <c r="K422" i="1"/>
  <c r="P422" i="1"/>
  <c r="AC420" i="1"/>
  <c r="AB420" i="1" s="1"/>
  <c r="AA420" i="1" s="1"/>
  <c r="Y422" i="1"/>
  <c r="AF422" i="1" s="1"/>
  <c r="AE422" i="1" s="1"/>
  <c r="A423" i="1"/>
  <c r="X423" i="1" s="1"/>
  <c r="AD421" i="1"/>
  <c r="Z421" i="1"/>
  <c r="L476" i="3"/>
  <c r="J476" i="3"/>
  <c r="K476" i="3" s="1"/>
  <c r="AH491" i="1" s="1"/>
  <c r="H477" i="3"/>
  <c r="I477" i="3" s="1"/>
  <c r="G478" i="3"/>
  <c r="U188" i="1" l="1"/>
  <c r="T423" i="1"/>
  <c r="Q289" i="1"/>
  <c r="R289" i="1" s="1"/>
  <c r="O290" i="1" s="1"/>
  <c r="F288" i="1"/>
  <c r="M287" i="1"/>
  <c r="N288" i="1"/>
  <c r="K423" i="1"/>
  <c r="P423" i="1" s="1"/>
  <c r="AC421" i="1"/>
  <c r="AB421" i="1" s="1"/>
  <c r="AA421" i="1" s="1"/>
  <c r="Y423" i="1"/>
  <c r="AF423" i="1" s="1"/>
  <c r="AE423" i="1" s="1"/>
  <c r="A424" i="1"/>
  <c r="X424" i="1" s="1"/>
  <c r="AD422" i="1"/>
  <c r="Z422" i="1"/>
  <c r="J477" i="3"/>
  <c r="K477" i="3" s="1"/>
  <c r="AH492" i="1" s="1"/>
  <c r="L477" i="3"/>
  <c r="H478" i="3"/>
  <c r="I478" i="3" s="1"/>
  <c r="G479" i="3"/>
  <c r="I187" i="1" l="1"/>
  <c r="B187" i="1" s="1"/>
  <c r="C188" i="1"/>
  <c r="G188" i="1"/>
  <c r="V188" i="1"/>
  <c r="D188" i="1" s="1"/>
  <c r="T424" i="1"/>
  <c r="N289" i="1"/>
  <c r="M289" i="1" s="1"/>
  <c r="Q290" i="1"/>
  <c r="R290" i="1" s="1"/>
  <c r="O291" i="1" s="1"/>
  <c r="F289" i="1"/>
  <c r="M288" i="1"/>
  <c r="K424" i="1"/>
  <c r="P424" i="1" s="1"/>
  <c r="Y424" i="1"/>
  <c r="AF424" i="1" s="1"/>
  <c r="AE424" i="1" s="1"/>
  <c r="A425" i="1"/>
  <c r="X425" i="1" s="1"/>
  <c r="Z423" i="1"/>
  <c r="AD423" i="1"/>
  <c r="AC422" i="1"/>
  <c r="AB422" i="1" s="1"/>
  <c r="AA422" i="1" s="1"/>
  <c r="J478" i="3"/>
  <c r="K478" i="3" s="1"/>
  <c r="AH493" i="1" s="1"/>
  <c r="L478" i="3"/>
  <c r="G480" i="3"/>
  <c r="H479" i="3"/>
  <c r="I479" i="3" s="1"/>
  <c r="W188" i="1" l="1"/>
  <c r="AC423" i="1"/>
  <c r="AB423" i="1" s="1"/>
  <c r="AA423" i="1" s="1"/>
  <c r="T425" i="1"/>
  <c r="N290" i="1"/>
  <c r="M290" i="1" s="1"/>
  <c r="Q291" i="1"/>
  <c r="R291" i="1" s="1"/>
  <c r="O292" i="1" s="1"/>
  <c r="F290" i="1"/>
  <c r="K425" i="1"/>
  <c r="P425" i="1" s="1"/>
  <c r="A426" i="1"/>
  <c r="X426" i="1" s="1"/>
  <c r="Y425" i="1"/>
  <c r="AF425" i="1" s="1"/>
  <c r="AE425" i="1" s="1"/>
  <c r="Z424" i="1"/>
  <c r="AD424" i="1"/>
  <c r="L479" i="3"/>
  <c r="J479" i="3"/>
  <c r="K479" i="3" s="1"/>
  <c r="AH494" i="1" s="1"/>
  <c r="H480" i="3"/>
  <c r="I480" i="3" s="1"/>
  <c r="G481" i="3"/>
  <c r="E188" i="1" l="1"/>
  <c r="U189" i="1"/>
  <c r="T426" i="1"/>
  <c r="N291" i="1"/>
  <c r="M291" i="1" s="1"/>
  <c r="Q292" i="1"/>
  <c r="R292" i="1" s="1"/>
  <c r="F291" i="1"/>
  <c r="AC424" i="1"/>
  <c r="AB424" i="1" s="1"/>
  <c r="AA424" i="1" s="1"/>
  <c r="K426" i="1"/>
  <c r="P426" i="1" s="1"/>
  <c r="AD425" i="1"/>
  <c r="Z425" i="1"/>
  <c r="Y426" i="1"/>
  <c r="AF426" i="1" s="1"/>
  <c r="AE426" i="1" s="1"/>
  <c r="A427" i="1"/>
  <c r="X427" i="1" s="1"/>
  <c r="J480" i="3"/>
  <c r="K480" i="3" s="1"/>
  <c r="AH495" i="1" s="1"/>
  <c r="L480" i="3"/>
  <c r="H481" i="3"/>
  <c r="I481" i="3" s="1"/>
  <c r="G482" i="3"/>
  <c r="G189" i="1" l="1"/>
  <c r="I188" i="1"/>
  <c r="B188" i="1" s="1"/>
  <c r="V189" i="1"/>
  <c r="D189" i="1" s="1"/>
  <c r="C189" i="1"/>
  <c r="T427" i="1"/>
  <c r="N292" i="1"/>
  <c r="M292" i="1" s="1"/>
  <c r="F292" i="1"/>
  <c r="O293" i="1"/>
  <c r="K427" i="1"/>
  <c r="P427" i="1" s="1"/>
  <c r="AC425" i="1"/>
  <c r="AB425" i="1" s="1"/>
  <c r="AA425" i="1" s="1"/>
  <c r="Y427" i="1"/>
  <c r="AF427" i="1" s="1"/>
  <c r="AE427" i="1" s="1"/>
  <c r="A428" i="1"/>
  <c r="X428" i="1" s="1"/>
  <c r="AD426" i="1"/>
  <c r="Z426" i="1"/>
  <c r="G483" i="3"/>
  <c r="H482" i="3"/>
  <c r="I482" i="3" s="1"/>
  <c r="J481" i="3"/>
  <c r="K481" i="3" s="1"/>
  <c r="AH496" i="1" s="1"/>
  <c r="L481" i="3"/>
  <c r="W189" i="1" l="1"/>
  <c r="E189" i="1" s="1"/>
  <c r="U190" i="1"/>
  <c r="T428" i="1"/>
  <c r="Q293" i="1"/>
  <c r="K428" i="1"/>
  <c r="P428" i="1" s="1"/>
  <c r="AD427" i="1"/>
  <c r="Z427" i="1"/>
  <c r="AC426" i="1"/>
  <c r="AB426" i="1" s="1"/>
  <c r="AA426" i="1" s="1"/>
  <c r="Y428" i="1"/>
  <c r="AF428" i="1" s="1"/>
  <c r="AE428" i="1" s="1"/>
  <c r="A429" i="1"/>
  <c r="X429" i="1" s="1"/>
  <c r="L482" i="3"/>
  <c r="J482" i="3"/>
  <c r="K482" i="3" s="1"/>
  <c r="AH497" i="1" s="1"/>
  <c r="H483" i="3"/>
  <c r="I483" i="3" s="1"/>
  <c r="G484" i="3"/>
  <c r="I189" i="1" l="1"/>
  <c r="B189" i="1" s="1"/>
  <c r="G190" i="1"/>
  <c r="C190" i="1"/>
  <c r="V190" i="1"/>
  <c r="D190" i="1" s="1"/>
  <c r="T429" i="1"/>
  <c r="R293" i="1"/>
  <c r="N293" i="1" s="1"/>
  <c r="K429" i="1"/>
  <c r="P429" i="1" s="1"/>
  <c r="AC427" i="1"/>
  <c r="AB427" i="1" s="1"/>
  <c r="AA427" i="1" s="1"/>
  <c r="Y429" i="1"/>
  <c r="AF429" i="1" s="1"/>
  <c r="AE429" i="1" s="1"/>
  <c r="A430" i="1"/>
  <c r="X430" i="1" s="1"/>
  <c r="Z428" i="1"/>
  <c r="AD428" i="1"/>
  <c r="H484" i="3"/>
  <c r="I484" i="3" s="1"/>
  <c r="G485" i="3"/>
  <c r="J483" i="3"/>
  <c r="K483" i="3" s="1"/>
  <c r="AH498" i="1" s="1"/>
  <c r="L483" i="3"/>
  <c r="W190" i="1" l="1"/>
  <c r="E190" i="1" s="1"/>
  <c r="T430" i="1"/>
  <c r="F293" i="1"/>
  <c r="M293" i="1"/>
  <c r="O294" i="1"/>
  <c r="K430" i="1"/>
  <c r="P430" i="1"/>
  <c r="AC428" i="1"/>
  <c r="AB428" i="1" s="1"/>
  <c r="AA428" i="1" s="1"/>
  <c r="Y430" i="1"/>
  <c r="AF430" i="1" s="1"/>
  <c r="AE430" i="1" s="1"/>
  <c r="A431" i="1"/>
  <c r="X431" i="1" s="1"/>
  <c r="AD429" i="1"/>
  <c r="Z429" i="1"/>
  <c r="G486" i="3"/>
  <c r="H485" i="3"/>
  <c r="I485" i="3" s="1"/>
  <c r="J484" i="3"/>
  <c r="K484" i="3" s="1"/>
  <c r="AH499" i="1" s="1"/>
  <c r="L484" i="3"/>
  <c r="U191" i="1" l="1"/>
  <c r="T431" i="1"/>
  <c r="Q294" i="1"/>
  <c r="R294" i="1" s="1"/>
  <c r="K431" i="1"/>
  <c r="P431" i="1" s="1"/>
  <c r="AD430" i="1"/>
  <c r="Z430" i="1"/>
  <c r="AC429" i="1"/>
  <c r="AB429" i="1" s="1"/>
  <c r="AA429" i="1" s="1"/>
  <c r="A432" i="1"/>
  <c r="X432" i="1" s="1"/>
  <c r="Y431" i="1"/>
  <c r="AF431" i="1" s="1"/>
  <c r="AE431" i="1" s="1"/>
  <c r="J485" i="3"/>
  <c r="K485" i="3" s="1"/>
  <c r="AH500" i="1" s="1"/>
  <c r="L485" i="3"/>
  <c r="G487" i="3"/>
  <c r="H486" i="3"/>
  <c r="I486" i="3" s="1"/>
  <c r="V191" i="1" l="1"/>
  <c r="D191" i="1" s="1"/>
  <c r="G191" i="1"/>
  <c r="C191" i="1"/>
  <c r="I190" i="1"/>
  <c r="B190" i="1" s="1"/>
  <c r="T432" i="1"/>
  <c r="F294" i="1"/>
  <c r="N294" i="1"/>
  <c r="M294" i="1" s="1"/>
  <c r="O295" i="1"/>
  <c r="K432" i="1"/>
  <c r="P432" i="1" s="1"/>
  <c r="AC430" i="1"/>
  <c r="AB430" i="1" s="1"/>
  <c r="AA430" i="1" s="1"/>
  <c r="AD431" i="1"/>
  <c r="Z431" i="1"/>
  <c r="A433" i="1"/>
  <c r="X433" i="1" s="1"/>
  <c r="Y432" i="1"/>
  <c r="AF432" i="1" s="1"/>
  <c r="AE432" i="1" s="1"/>
  <c r="L486" i="3"/>
  <c r="J486" i="3"/>
  <c r="K486" i="3" s="1"/>
  <c r="AH501" i="1" s="1"/>
  <c r="H487" i="3"/>
  <c r="I487" i="3" s="1"/>
  <c r="G488" i="3"/>
  <c r="W191" i="1" l="1"/>
  <c r="T433" i="1"/>
  <c r="Q295" i="1"/>
  <c r="R295" i="1" s="1"/>
  <c r="K433" i="1"/>
  <c r="P433" i="1" s="1"/>
  <c r="AD432" i="1"/>
  <c r="Z432" i="1"/>
  <c r="Y433" i="1"/>
  <c r="AF433" i="1" s="1"/>
  <c r="AE433" i="1" s="1"/>
  <c r="A434" i="1"/>
  <c r="X434" i="1" s="1"/>
  <c r="AC431" i="1"/>
  <c r="AB431" i="1" s="1"/>
  <c r="AA431" i="1" s="1"/>
  <c r="H488" i="3"/>
  <c r="I488" i="3" s="1"/>
  <c r="G489" i="3"/>
  <c r="L487" i="3"/>
  <c r="J487" i="3"/>
  <c r="K487" i="3" s="1"/>
  <c r="AH502" i="1" s="1"/>
  <c r="E191" i="1" l="1"/>
  <c r="U192" i="1"/>
  <c r="T434" i="1"/>
  <c r="N295" i="1"/>
  <c r="M295" i="1" s="1"/>
  <c r="F295" i="1"/>
  <c r="O296" i="1"/>
  <c r="K434" i="1"/>
  <c r="P434" i="1" s="1"/>
  <c r="AC432" i="1"/>
  <c r="AB432" i="1" s="1"/>
  <c r="AA432" i="1" s="1"/>
  <c r="Y434" i="1"/>
  <c r="AF434" i="1" s="1"/>
  <c r="AE434" i="1" s="1"/>
  <c r="A435" i="1"/>
  <c r="X435" i="1" s="1"/>
  <c r="AD433" i="1"/>
  <c r="Z433" i="1"/>
  <c r="G490" i="3"/>
  <c r="H489" i="3"/>
  <c r="I489" i="3" s="1"/>
  <c r="J488" i="3"/>
  <c r="K488" i="3" s="1"/>
  <c r="AH503" i="1" s="1"/>
  <c r="L488" i="3"/>
  <c r="I191" i="1" l="1"/>
  <c r="B191" i="1" s="1"/>
  <c r="G192" i="1"/>
  <c r="V192" i="1"/>
  <c r="D192" i="1" s="1"/>
  <c r="C192" i="1"/>
  <c r="T435" i="1"/>
  <c r="Q296" i="1"/>
  <c r="R296" i="1" s="1"/>
  <c r="K435" i="1"/>
  <c r="P435" i="1" s="1"/>
  <c r="AC433" i="1"/>
  <c r="AB433" i="1" s="1"/>
  <c r="AA433" i="1" s="1"/>
  <c r="A436" i="1"/>
  <c r="X436" i="1" s="1"/>
  <c r="Y435" i="1"/>
  <c r="AF435" i="1" s="1"/>
  <c r="AE435" i="1" s="1"/>
  <c r="AD434" i="1"/>
  <c r="Z434" i="1"/>
  <c r="J489" i="3"/>
  <c r="K489" i="3" s="1"/>
  <c r="AH504" i="1" s="1"/>
  <c r="L489" i="3"/>
  <c r="G491" i="3"/>
  <c r="H490" i="3"/>
  <c r="I490" i="3" s="1"/>
  <c r="W192" i="1" l="1"/>
  <c r="E192" i="1" s="1"/>
  <c r="T436" i="1"/>
  <c r="F296" i="1"/>
  <c r="N296" i="1"/>
  <c r="O297" i="1"/>
  <c r="K436" i="1"/>
  <c r="P436" i="1" s="1"/>
  <c r="A437" i="1"/>
  <c r="X437" i="1" s="1"/>
  <c r="Y436" i="1"/>
  <c r="AF436" i="1" s="1"/>
  <c r="AE436" i="1" s="1"/>
  <c r="AD435" i="1"/>
  <c r="Z435" i="1"/>
  <c r="AC434" i="1"/>
  <c r="AB434" i="1" s="1"/>
  <c r="AA434" i="1" s="1"/>
  <c r="L490" i="3"/>
  <c r="J490" i="3"/>
  <c r="K490" i="3" s="1"/>
  <c r="AH505" i="1" s="1"/>
  <c r="H491" i="3"/>
  <c r="I491" i="3" s="1"/>
  <c r="G492" i="3"/>
  <c r="U193" i="1" l="1"/>
  <c r="T437" i="1"/>
  <c r="M296" i="1"/>
  <c r="Q297" i="1"/>
  <c r="K437" i="1"/>
  <c r="P437" i="1" s="1"/>
  <c r="Z436" i="1"/>
  <c r="AD436" i="1"/>
  <c r="AC435" i="1"/>
  <c r="AB435" i="1" s="1"/>
  <c r="AA435" i="1" s="1"/>
  <c r="Y437" i="1"/>
  <c r="AF437" i="1" s="1"/>
  <c r="AE437" i="1" s="1"/>
  <c r="A438" i="1"/>
  <c r="X438" i="1" s="1"/>
  <c r="J491" i="3"/>
  <c r="K491" i="3" s="1"/>
  <c r="AH506" i="1" s="1"/>
  <c r="L491" i="3"/>
  <c r="H492" i="3"/>
  <c r="I492" i="3" s="1"/>
  <c r="G493" i="3"/>
  <c r="G193" i="1" l="1"/>
  <c r="W193" i="1"/>
  <c r="E193" i="1" s="1"/>
  <c r="C193" i="1"/>
  <c r="I192" i="1"/>
  <c r="B192" i="1" s="1"/>
  <c r="V193" i="1"/>
  <c r="D193" i="1" s="1"/>
  <c r="U194" i="1"/>
  <c r="T438" i="1"/>
  <c r="R297" i="1"/>
  <c r="O298" i="1" s="1"/>
  <c r="Q298" i="1" s="1"/>
  <c r="AC436" i="1"/>
  <c r="AB436" i="1" s="1"/>
  <c r="AA436" i="1" s="1"/>
  <c r="K438" i="1"/>
  <c r="P438" i="1" s="1"/>
  <c r="A439" i="1"/>
  <c r="X439" i="1" s="1"/>
  <c r="Y438" i="1"/>
  <c r="AF438" i="1" s="1"/>
  <c r="AE438" i="1" s="1"/>
  <c r="AD437" i="1"/>
  <c r="Z437" i="1"/>
  <c r="J492" i="3"/>
  <c r="K492" i="3" s="1"/>
  <c r="AH507" i="1" s="1"/>
  <c r="L492" i="3"/>
  <c r="G494" i="3"/>
  <c r="H493" i="3"/>
  <c r="I493" i="3" s="1"/>
  <c r="C194" i="1" l="1"/>
  <c r="V194" i="1"/>
  <c r="D194" i="1" s="1"/>
  <c r="G194" i="1"/>
  <c r="I193" i="1"/>
  <c r="B193" i="1" s="1"/>
  <c r="W194" i="1"/>
  <c r="E194" i="1" s="1"/>
  <c r="T439" i="1"/>
  <c r="N297" i="1"/>
  <c r="F297" i="1"/>
  <c r="R298" i="1"/>
  <c r="N298" i="1" s="1"/>
  <c r="K439" i="1"/>
  <c r="P439" i="1" s="1"/>
  <c r="AC437" i="1"/>
  <c r="AB437" i="1" s="1"/>
  <c r="AA437" i="1" s="1"/>
  <c r="Y439" i="1"/>
  <c r="AF439" i="1" s="1"/>
  <c r="AE439" i="1" s="1"/>
  <c r="A440" i="1"/>
  <c r="X440" i="1" s="1"/>
  <c r="AD438" i="1"/>
  <c r="Z438" i="1"/>
  <c r="J493" i="3"/>
  <c r="K493" i="3" s="1"/>
  <c r="AH508" i="1" s="1"/>
  <c r="L493" i="3"/>
  <c r="G495" i="3"/>
  <c r="H494" i="3"/>
  <c r="I494" i="3" s="1"/>
  <c r="U195" i="1" l="1"/>
  <c r="T440" i="1"/>
  <c r="M297" i="1"/>
  <c r="M298" i="1"/>
  <c r="F298" i="1"/>
  <c r="O299" i="1"/>
  <c r="K440" i="1"/>
  <c r="P440" i="1" s="1"/>
  <c r="A441" i="1"/>
  <c r="X441" i="1" s="1"/>
  <c r="Y440" i="1"/>
  <c r="AF440" i="1" s="1"/>
  <c r="AE440" i="1" s="1"/>
  <c r="AC438" i="1"/>
  <c r="AB438" i="1" s="1"/>
  <c r="AA438" i="1" s="1"/>
  <c r="AD439" i="1"/>
  <c r="Z439" i="1"/>
  <c r="H495" i="3"/>
  <c r="I495" i="3" s="1"/>
  <c r="G496" i="3"/>
  <c r="L494" i="3"/>
  <c r="J494" i="3"/>
  <c r="K494" i="3" s="1"/>
  <c r="AH509" i="1" s="1"/>
  <c r="I194" i="1" l="1"/>
  <c r="B194" i="1" s="1"/>
  <c r="G195" i="1"/>
  <c r="C195" i="1"/>
  <c r="V195" i="1"/>
  <c r="D195" i="1" s="1"/>
  <c r="W195" i="1"/>
  <c r="E195" i="1" s="1"/>
  <c r="T441" i="1"/>
  <c r="Q299" i="1"/>
  <c r="R299" i="1" s="1"/>
  <c r="O300" i="1" s="1"/>
  <c r="K441" i="1"/>
  <c r="P441" i="1" s="1"/>
  <c r="AD440" i="1"/>
  <c r="Z440" i="1"/>
  <c r="AC439" i="1"/>
  <c r="AB439" i="1" s="1"/>
  <c r="AA439" i="1" s="1"/>
  <c r="Y441" i="1"/>
  <c r="AF441" i="1" s="1"/>
  <c r="AE441" i="1" s="1"/>
  <c r="A442" i="1"/>
  <c r="X442" i="1" s="1"/>
  <c r="H496" i="3"/>
  <c r="I496" i="3" s="1"/>
  <c r="G497" i="3"/>
  <c r="L495" i="3"/>
  <c r="J495" i="3"/>
  <c r="K495" i="3" s="1"/>
  <c r="AH510" i="1" s="1"/>
  <c r="U196" i="1" l="1"/>
  <c r="T442" i="1"/>
  <c r="Q300" i="1"/>
  <c r="R300" i="1" s="1"/>
  <c r="F299" i="1"/>
  <c r="N299" i="1"/>
  <c r="K442" i="1"/>
  <c r="P442" i="1" s="1"/>
  <c r="Z441" i="1"/>
  <c r="AD441" i="1"/>
  <c r="A443" i="1"/>
  <c r="X443" i="1" s="1"/>
  <c r="Y442" i="1"/>
  <c r="AF442" i="1" s="1"/>
  <c r="AE442" i="1" s="1"/>
  <c r="AC440" i="1"/>
  <c r="AB440" i="1" s="1"/>
  <c r="AA440" i="1" s="1"/>
  <c r="G498" i="3"/>
  <c r="H497" i="3"/>
  <c r="I497" i="3" s="1"/>
  <c r="J496" i="3"/>
  <c r="K496" i="3" s="1"/>
  <c r="AH511" i="1" s="1"/>
  <c r="L496" i="3"/>
  <c r="I195" i="1" l="1"/>
  <c r="B195" i="1" s="1"/>
  <c r="V196" i="1"/>
  <c r="D196" i="1" s="1"/>
  <c r="G196" i="1"/>
  <c r="C196" i="1"/>
  <c r="W196" i="1"/>
  <c r="E196" i="1" s="1"/>
  <c r="AC441" i="1"/>
  <c r="AB441" i="1" s="1"/>
  <c r="AA441" i="1" s="1"/>
  <c r="T443" i="1"/>
  <c r="O301" i="1"/>
  <c r="Q301" i="1" s="1"/>
  <c r="R301" i="1" s="1"/>
  <c r="M299" i="1"/>
  <c r="F300" i="1"/>
  <c r="N300" i="1"/>
  <c r="K443" i="1"/>
  <c r="P443" i="1" s="1"/>
  <c r="Z442" i="1"/>
  <c r="AD442" i="1"/>
  <c r="Y443" i="1"/>
  <c r="AF443" i="1" s="1"/>
  <c r="AE443" i="1" s="1"/>
  <c r="A444" i="1"/>
  <c r="X444" i="1" s="1"/>
  <c r="G499" i="3"/>
  <c r="H498" i="3"/>
  <c r="I498" i="3" s="1"/>
  <c r="J497" i="3"/>
  <c r="K497" i="3" s="1"/>
  <c r="AH512" i="1" s="1"/>
  <c r="L497" i="3"/>
  <c r="U197" i="1" l="1"/>
  <c r="T444" i="1"/>
  <c r="O302" i="1"/>
  <c r="F301" i="1"/>
  <c r="M300" i="1"/>
  <c r="N301" i="1"/>
  <c r="K444" i="1"/>
  <c r="P444" i="1" s="1"/>
  <c r="Y444" i="1"/>
  <c r="AF444" i="1" s="1"/>
  <c r="AE444" i="1" s="1"/>
  <c r="A445" i="1"/>
  <c r="X445" i="1" s="1"/>
  <c r="AC442" i="1"/>
  <c r="AB442" i="1" s="1"/>
  <c r="AA442" i="1" s="1"/>
  <c r="AD443" i="1"/>
  <c r="Z443" i="1"/>
  <c r="L498" i="3"/>
  <c r="J498" i="3"/>
  <c r="K498" i="3" s="1"/>
  <c r="AH513" i="1" s="1"/>
  <c r="H499" i="3"/>
  <c r="I499" i="3" s="1"/>
  <c r="G500" i="3"/>
  <c r="C197" i="1" l="1"/>
  <c r="I196" i="1"/>
  <c r="B196" i="1" s="1"/>
  <c r="V197" i="1"/>
  <c r="D197" i="1" s="1"/>
  <c r="G197" i="1"/>
  <c r="T445" i="1"/>
  <c r="M301" i="1"/>
  <c r="Q302" i="1"/>
  <c r="R302" i="1" s="1"/>
  <c r="K445" i="1"/>
  <c r="P445" i="1" s="1"/>
  <c r="AC443" i="1"/>
  <c r="AB443" i="1" s="1"/>
  <c r="AA443" i="1" s="1"/>
  <c r="Y445" i="1"/>
  <c r="AF445" i="1" s="1"/>
  <c r="AE445" i="1" s="1"/>
  <c r="A446" i="1"/>
  <c r="X446" i="1" s="1"/>
  <c r="Z444" i="1"/>
  <c r="AD444" i="1"/>
  <c r="H500" i="3"/>
  <c r="I500" i="3" s="1"/>
  <c r="G501" i="3"/>
  <c r="J499" i="3"/>
  <c r="K499" i="3" s="1"/>
  <c r="AH514" i="1" s="1"/>
  <c r="L499" i="3"/>
  <c r="W197" i="1" l="1"/>
  <c r="E197" i="1" s="1"/>
  <c r="T446" i="1"/>
  <c r="N302" i="1"/>
  <c r="M302" i="1" s="1"/>
  <c r="F302" i="1"/>
  <c r="O303" i="1"/>
  <c r="Q303" i="1" s="1"/>
  <c r="AC444" i="1"/>
  <c r="AB444" i="1" s="1"/>
  <c r="AA444" i="1" s="1"/>
  <c r="K446" i="1"/>
  <c r="P446" i="1" s="1"/>
  <c r="Z445" i="1"/>
  <c r="AD445" i="1"/>
  <c r="A447" i="1"/>
  <c r="X447" i="1" s="1"/>
  <c r="Y446" i="1"/>
  <c r="AF446" i="1" s="1"/>
  <c r="AE446" i="1" s="1"/>
  <c r="G502" i="3"/>
  <c r="H501" i="3"/>
  <c r="I501" i="3" s="1"/>
  <c r="J500" i="3"/>
  <c r="K500" i="3" s="1"/>
  <c r="AH515" i="1" s="1"/>
  <c r="L500" i="3"/>
  <c r="U198" i="1" l="1"/>
  <c r="T447" i="1"/>
  <c r="R303" i="1"/>
  <c r="O304" i="1" s="1"/>
  <c r="Q304" i="1" s="1"/>
  <c r="R304" i="1" s="1"/>
  <c r="K447" i="1"/>
  <c r="P447" i="1" s="1"/>
  <c r="Z446" i="1"/>
  <c r="AD446" i="1"/>
  <c r="A448" i="1"/>
  <c r="X448" i="1" s="1"/>
  <c r="Y447" i="1"/>
  <c r="AF447" i="1" s="1"/>
  <c r="AE447" i="1" s="1"/>
  <c r="AC445" i="1"/>
  <c r="AB445" i="1" s="1"/>
  <c r="AA445" i="1" s="1"/>
  <c r="J501" i="3"/>
  <c r="K501" i="3" s="1"/>
  <c r="AH516" i="1" s="1"/>
  <c r="L501" i="3"/>
  <c r="G503" i="3"/>
  <c r="H502" i="3"/>
  <c r="I502" i="3" s="1"/>
  <c r="G198" i="1" l="1"/>
  <c r="C198" i="1"/>
  <c r="V198" i="1"/>
  <c r="D198" i="1" s="1"/>
  <c r="I197" i="1"/>
  <c r="B197" i="1" s="1"/>
  <c r="AC446" i="1"/>
  <c r="AB446" i="1" s="1"/>
  <c r="AA446" i="1" s="1"/>
  <c r="T448" i="1"/>
  <c r="N303" i="1"/>
  <c r="M303" i="1" s="1"/>
  <c r="F303" i="1"/>
  <c r="F304" i="1"/>
  <c r="O305" i="1"/>
  <c r="N304" i="1"/>
  <c r="K448" i="1"/>
  <c r="P448" i="1" s="1"/>
  <c r="Y448" i="1"/>
  <c r="AF448" i="1" s="1"/>
  <c r="AE448" i="1" s="1"/>
  <c r="A449" i="1"/>
  <c r="X449" i="1" s="1"/>
  <c r="AD447" i="1"/>
  <c r="Z447" i="1"/>
  <c r="H503" i="3"/>
  <c r="I503" i="3" s="1"/>
  <c r="G504" i="3"/>
  <c r="L502" i="3"/>
  <c r="J502" i="3"/>
  <c r="K502" i="3" s="1"/>
  <c r="AH517" i="1" s="1"/>
  <c r="W198" i="1" l="1"/>
  <c r="E198" i="1" s="1"/>
  <c r="T449" i="1"/>
  <c r="M304" i="1"/>
  <c r="Q305" i="1"/>
  <c r="R305" i="1" s="1"/>
  <c r="K449" i="1"/>
  <c r="P449" i="1" s="1"/>
  <c r="Y449" i="1"/>
  <c r="AF449" i="1" s="1"/>
  <c r="AE449" i="1" s="1"/>
  <c r="A450" i="1"/>
  <c r="X450" i="1" s="1"/>
  <c r="AD448" i="1"/>
  <c r="Z448" i="1"/>
  <c r="AC447" i="1"/>
  <c r="AB447" i="1" s="1"/>
  <c r="AA447" i="1" s="1"/>
  <c r="H504" i="3"/>
  <c r="I504" i="3" s="1"/>
  <c r="G505" i="3"/>
  <c r="L503" i="3"/>
  <c r="J503" i="3"/>
  <c r="K503" i="3" s="1"/>
  <c r="AH518" i="1" s="1"/>
  <c r="U199" i="1" l="1"/>
  <c r="T450" i="1"/>
  <c r="O306" i="1"/>
  <c r="F305" i="1"/>
  <c r="N305" i="1"/>
  <c r="K450" i="1"/>
  <c r="P450" i="1" s="1"/>
  <c r="AC448" i="1"/>
  <c r="AB448" i="1" s="1"/>
  <c r="AA448" i="1" s="1"/>
  <c r="A451" i="1"/>
  <c r="X451" i="1" s="1"/>
  <c r="Y450" i="1"/>
  <c r="AF450" i="1" s="1"/>
  <c r="AE450" i="1" s="1"/>
  <c r="AD449" i="1"/>
  <c r="Z449" i="1"/>
  <c r="G506" i="3"/>
  <c r="H505" i="3"/>
  <c r="I505" i="3" s="1"/>
  <c r="J504" i="3"/>
  <c r="K504" i="3" s="1"/>
  <c r="AH519" i="1" s="1"/>
  <c r="L504" i="3"/>
  <c r="I198" i="1" l="1"/>
  <c r="B198" i="1" s="1"/>
  <c r="V199" i="1"/>
  <c r="D199" i="1" s="1"/>
  <c r="G199" i="1"/>
  <c r="C199" i="1"/>
  <c r="W199" i="1"/>
  <c r="E199" i="1" s="1"/>
  <c r="T451" i="1"/>
  <c r="Q306" i="1"/>
  <c r="M305" i="1"/>
  <c r="K451" i="1"/>
  <c r="P451" i="1" s="1"/>
  <c r="AC449" i="1"/>
  <c r="AB449" i="1" s="1"/>
  <c r="AA449" i="1" s="1"/>
  <c r="A452" i="1"/>
  <c r="X452" i="1" s="1"/>
  <c r="Y451" i="1"/>
  <c r="AF451" i="1" s="1"/>
  <c r="AE451" i="1" s="1"/>
  <c r="Z450" i="1"/>
  <c r="AD450" i="1"/>
  <c r="J505" i="3"/>
  <c r="K505" i="3" s="1"/>
  <c r="AH520" i="1" s="1"/>
  <c r="L505" i="3"/>
  <c r="G507" i="3"/>
  <c r="H506" i="3"/>
  <c r="I506" i="3" s="1"/>
  <c r="U200" i="1" l="1"/>
  <c r="T452" i="1"/>
  <c r="AC450" i="1"/>
  <c r="AB450" i="1" s="1"/>
  <c r="AA450" i="1" s="1"/>
  <c r="R306" i="1"/>
  <c r="N306" i="1" s="1"/>
  <c r="M306" i="1" s="1"/>
  <c r="K452" i="1"/>
  <c r="P452" i="1" s="1"/>
  <c r="Y452" i="1"/>
  <c r="AF452" i="1" s="1"/>
  <c r="AE452" i="1" s="1"/>
  <c r="A453" i="1"/>
  <c r="X453" i="1" s="1"/>
  <c r="AD451" i="1"/>
  <c r="Z451" i="1"/>
  <c r="L506" i="3"/>
  <c r="J506" i="3"/>
  <c r="K506" i="3" s="1"/>
  <c r="AH521" i="1" s="1"/>
  <c r="H507" i="3"/>
  <c r="I507" i="3" s="1"/>
  <c r="G508" i="3"/>
  <c r="V200" i="1" l="1"/>
  <c r="D200" i="1" s="1"/>
  <c r="C200" i="1"/>
  <c r="W200" i="1"/>
  <c r="E200" i="1" s="1"/>
  <c r="G200" i="1"/>
  <c r="I199" i="1"/>
  <c r="B199" i="1" s="1"/>
  <c r="T453" i="1"/>
  <c r="O307" i="1"/>
  <c r="Q307" i="1" s="1"/>
  <c r="F306" i="1"/>
  <c r="K453" i="1"/>
  <c r="P453" i="1" s="1"/>
  <c r="Y453" i="1"/>
  <c r="AF453" i="1" s="1"/>
  <c r="AE453" i="1" s="1"/>
  <c r="A454" i="1"/>
  <c r="X454" i="1" s="1"/>
  <c r="Z452" i="1"/>
  <c r="AD452" i="1"/>
  <c r="AC451" i="1"/>
  <c r="AB451" i="1" s="1"/>
  <c r="AA451" i="1" s="1"/>
  <c r="H508" i="3"/>
  <c r="I508" i="3" s="1"/>
  <c r="G509" i="3"/>
  <c r="J507" i="3"/>
  <c r="K507" i="3" s="1"/>
  <c r="AH522" i="1" s="1"/>
  <c r="L507" i="3"/>
  <c r="U201" i="1" l="1"/>
  <c r="AC452" i="1"/>
  <c r="AB452" i="1" s="1"/>
  <c r="AA452" i="1" s="1"/>
  <c r="T454" i="1"/>
  <c r="R307" i="1"/>
  <c r="F307" i="1" s="1"/>
  <c r="K454" i="1"/>
  <c r="P454" i="1" s="1"/>
  <c r="A455" i="1"/>
  <c r="X455" i="1" s="1"/>
  <c r="Y454" i="1"/>
  <c r="AF454" i="1" s="1"/>
  <c r="AE454" i="1" s="1"/>
  <c r="Z453" i="1"/>
  <c r="AD453" i="1"/>
  <c r="G510" i="3"/>
  <c r="H509" i="3"/>
  <c r="I509" i="3" s="1"/>
  <c r="J508" i="3"/>
  <c r="K508" i="3" s="1"/>
  <c r="AH523" i="1" s="1"/>
  <c r="L508" i="3"/>
  <c r="C201" i="1" l="1"/>
  <c r="I200" i="1"/>
  <c r="B200" i="1" s="1"/>
  <c r="G201" i="1"/>
  <c r="V201" i="1"/>
  <c r="D201" i="1" s="1"/>
  <c r="T455" i="1"/>
  <c r="N307" i="1"/>
  <c r="M307" i="1" s="1"/>
  <c r="O308" i="1"/>
  <c r="Q308" i="1" s="1"/>
  <c r="R308" i="1" s="1"/>
  <c r="O309" i="1" s="1"/>
  <c r="Q309" i="1" s="1"/>
  <c r="R309" i="1" s="1"/>
  <c r="F309" i="1" s="1"/>
  <c r="AC453" i="1"/>
  <c r="AB453" i="1" s="1"/>
  <c r="AA453" i="1" s="1"/>
  <c r="K455" i="1"/>
  <c r="P455" i="1" s="1"/>
  <c r="Y455" i="1"/>
  <c r="AF455" i="1" s="1"/>
  <c r="AE455" i="1" s="1"/>
  <c r="A456" i="1"/>
  <c r="X456" i="1" s="1"/>
  <c r="AD454" i="1"/>
  <c r="Z454" i="1"/>
  <c r="J509" i="3"/>
  <c r="K509" i="3" s="1"/>
  <c r="AH524" i="1" s="1"/>
  <c r="L509" i="3"/>
  <c r="G511" i="3"/>
  <c r="H510" i="3"/>
  <c r="I510" i="3" s="1"/>
  <c r="W201" i="1" l="1"/>
  <c r="E201" i="1" s="1"/>
  <c r="T456" i="1"/>
  <c r="N308" i="1"/>
  <c r="F308" i="1"/>
  <c r="N309" i="1"/>
  <c r="M309" i="1" s="1"/>
  <c r="O310" i="1"/>
  <c r="Q310" i="1" s="1"/>
  <c r="R310" i="1" s="1"/>
  <c r="O311" i="1" s="1"/>
  <c r="Q311" i="1" s="1"/>
  <c r="R311" i="1" s="1"/>
  <c r="M308" i="1"/>
  <c r="K456" i="1"/>
  <c r="P456" i="1" s="1"/>
  <c r="AC454" i="1"/>
  <c r="AB454" i="1" s="1"/>
  <c r="AA454" i="1" s="1"/>
  <c r="Y456" i="1"/>
  <c r="AF456" i="1" s="1"/>
  <c r="AE456" i="1" s="1"/>
  <c r="A457" i="1"/>
  <c r="X457" i="1" s="1"/>
  <c r="Z455" i="1"/>
  <c r="AD455" i="1"/>
  <c r="H511" i="3"/>
  <c r="I511" i="3" s="1"/>
  <c r="G512" i="3"/>
  <c r="L510" i="3"/>
  <c r="J510" i="3"/>
  <c r="K510" i="3" s="1"/>
  <c r="AH525" i="1" s="1"/>
  <c r="U202" i="1" l="1"/>
  <c r="T457" i="1"/>
  <c r="N310" i="1"/>
  <c r="F310" i="1"/>
  <c r="N311" i="1"/>
  <c r="O312" i="1"/>
  <c r="Q312" i="1" s="1"/>
  <c r="R312" i="1" s="1"/>
  <c r="F311" i="1"/>
  <c r="K457" i="1"/>
  <c r="P457" i="1" s="1"/>
  <c r="AC455" i="1"/>
  <c r="AB455" i="1" s="1"/>
  <c r="AA455" i="1" s="1"/>
  <c r="Z456" i="1"/>
  <c r="AD456" i="1"/>
  <c r="A458" i="1"/>
  <c r="X458" i="1" s="1"/>
  <c r="Y457" i="1"/>
  <c r="AF457" i="1" s="1"/>
  <c r="AE457" i="1" s="1"/>
  <c r="H512" i="3"/>
  <c r="I512" i="3" s="1"/>
  <c r="G513" i="3"/>
  <c r="L511" i="3"/>
  <c r="J511" i="3"/>
  <c r="K511" i="3" s="1"/>
  <c r="AH526" i="1" s="1"/>
  <c r="V202" i="1" l="1"/>
  <c r="D202" i="1" s="1"/>
  <c r="I201" i="1"/>
  <c r="B201" i="1" s="1"/>
  <c r="G202" i="1"/>
  <c r="C202" i="1"/>
  <c r="W202" i="1"/>
  <c r="E202" i="1" s="1"/>
  <c r="U203" i="1"/>
  <c r="T458" i="1"/>
  <c r="M311" i="1"/>
  <c r="M310" i="1"/>
  <c r="N312" i="1"/>
  <c r="O313" i="1"/>
  <c r="F312" i="1"/>
  <c r="K458" i="1"/>
  <c r="P458" i="1" s="1"/>
  <c r="AC456" i="1"/>
  <c r="AB456" i="1" s="1"/>
  <c r="AA456" i="1" s="1"/>
  <c r="AD457" i="1"/>
  <c r="Z457" i="1"/>
  <c r="A459" i="1"/>
  <c r="X459" i="1" s="1"/>
  <c r="Y458" i="1"/>
  <c r="AF458" i="1" s="1"/>
  <c r="AE458" i="1" s="1"/>
  <c r="G514" i="3"/>
  <c r="H513" i="3"/>
  <c r="I513" i="3" s="1"/>
  <c r="J512" i="3"/>
  <c r="K512" i="3" s="1"/>
  <c r="AH527" i="1" s="1"/>
  <c r="L512" i="3"/>
  <c r="V203" i="1" l="1"/>
  <c r="D203" i="1" s="1"/>
  <c r="G203" i="1"/>
  <c r="I202" i="1"/>
  <c r="B202" i="1" s="1"/>
  <c r="C203" i="1"/>
  <c r="W203" i="1"/>
  <c r="E203" i="1" s="1"/>
  <c r="U204" i="1"/>
  <c r="T459" i="1"/>
  <c r="M312" i="1"/>
  <c r="Q313" i="1"/>
  <c r="R313" i="1" s="1"/>
  <c r="K459" i="1"/>
  <c r="P459" i="1"/>
  <c r="AC457" i="1"/>
  <c r="AB457" i="1" s="1"/>
  <c r="AA457" i="1" s="1"/>
  <c r="AD458" i="1"/>
  <c r="Z458" i="1"/>
  <c r="A460" i="1"/>
  <c r="X460" i="1" s="1"/>
  <c r="Y459" i="1"/>
  <c r="AF459" i="1" s="1"/>
  <c r="AE459" i="1" s="1"/>
  <c r="J513" i="3"/>
  <c r="K513" i="3" s="1"/>
  <c r="AH528" i="1" s="1"/>
  <c r="L513" i="3"/>
  <c r="G515" i="3"/>
  <c r="H514" i="3"/>
  <c r="I514" i="3" s="1"/>
  <c r="I203" i="1" l="1"/>
  <c r="B203" i="1" s="1"/>
  <c r="G204" i="1"/>
  <c r="C204" i="1"/>
  <c r="V204" i="1"/>
  <c r="D204" i="1" s="1"/>
  <c r="T460" i="1"/>
  <c r="N313" i="1"/>
  <c r="M313" i="1" s="1"/>
  <c r="F313" i="1"/>
  <c r="O314" i="1"/>
  <c r="K460" i="1"/>
  <c r="P460" i="1"/>
  <c r="AC458" i="1"/>
  <c r="AB458" i="1" s="1"/>
  <c r="AA458" i="1" s="1"/>
  <c r="AD459" i="1"/>
  <c r="Z459" i="1"/>
  <c r="A461" i="1"/>
  <c r="X461" i="1" s="1"/>
  <c r="Y460" i="1"/>
  <c r="AF460" i="1" s="1"/>
  <c r="AE460" i="1" s="1"/>
  <c r="H515" i="3"/>
  <c r="I515" i="3" s="1"/>
  <c r="G516" i="3"/>
  <c r="L514" i="3"/>
  <c r="J514" i="3"/>
  <c r="K514" i="3" s="1"/>
  <c r="AH529" i="1" s="1"/>
  <c r="W204" i="1" l="1"/>
  <c r="E204" i="1" s="1"/>
  <c r="T461" i="1"/>
  <c r="Q314" i="1"/>
  <c r="K461" i="1"/>
  <c r="P461" i="1" s="1"/>
  <c r="Z460" i="1"/>
  <c r="AD460" i="1"/>
  <c r="AC459" i="1"/>
  <c r="AB459" i="1" s="1"/>
  <c r="AA459" i="1" s="1"/>
  <c r="A462" i="1"/>
  <c r="X462" i="1" s="1"/>
  <c r="Y461" i="1"/>
  <c r="AF461" i="1" s="1"/>
  <c r="AE461" i="1" s="1"/>
  <c r="H516" i="3"/>
  <c r="I516" i="3" s="1"/>
  <c r="G517" i="3"/>
  <c r="J515" i="3"/>
  <c r="K515" i="3" s="1"/>
  <c r="AH530" i="1" s="1"/>
  <c r="L515" i="3"/>
  <c r="U205" i="1" l="1"/>
  <c r="T462" i="1"/>
  <c r="R314" i="1"/>
  <c r="N314" i="1" s="1"/>
  <c r="AC460" i="1"/>
  <c r="AB460" i="1" s="1"/>
  <c r="AA460" i="1" s="1"/>
  <c r="K462" i="1"/>
  <c r="P462" i="1" s="1"/>
  <c r="Z461" i="1"/>
  <c r="AD461" i="1"/>
  <c r="A463" i="1"/>
  <c r="X463" i="1" s="1"/>
  <c r="Y462" i="1"/>
  <c r="AF462" i="1" s="1"/>
  <c r="AE462" i="1" s="1"/>
  <c r="G518" i="3"/>
  <c r="H517" i="3"/>
  <c r="I517" i="3" s="1"/>
  <c r="J516" i="3"/>
  <c r="K516" i="3" s="1"/>
  <c r="AH531" i="1" s="1"/>
  <c r="L516" i="3"/>
  <c r="I204" i="1" l="1"/>
  <c r="B204" i="1" s="1"/>
  <c r="C205" i="1"/>
  <c r="G205" i="1"/>
  <c r="V205" i="1"/>
  <c r="D205" i="1" s="1"/>
  <c r="T463" i="1"/>
  <c r="M314" i="1"/>
  <c r="F314" i="1"/>
  <c r="O315" i="1"/>
  <c r="AC461" i="1"/>
  <c r="AB461" i="1" s="1"/>
  <c r="AA461" i="1" s="1"/>
  <c r="K463" i="1"/>
  <c r="P463" i="1" s="1"/>
  <c r="AD462" i="1"/>
  <c r="Z462" i="1"/>
  <c r="A464" i="1"/>
  <c r="X464" i="1" s="1"/>
  <c r="Y463" i="1"/>
  <c r="AF463" i="1" s="1"/>
  <c r="AE463" i="1" s="1"/>
  <c r="J517" i="3"/>
  <c r="K517" i="3" s="1"/>
  <c r="AH532" i="1" s="1"/>
  <c r="L517" i="3"/>
  <c r="G519" i="3"/>
  <c r="H518" i="3"/>
  <c r="I518" i="3" s="1"/>
  <c r="W205" i="1" l="1"/>
  <c r="E205" i="1" s="1"/>
  <c r="T464" i="1"/>
  <c r="Q315" i="1"/>
  <c r="R315" i="1" s="1"/>
  <c r="O316" i="1" s="1"/>
  <c r="K464" i="1"/>
  <c r="P464" i="1" s="1"/>
  <c r="AC462" i="1"/>
  <c r="AB462" i="1" s="1"/>
  <c r="AA462" i="1" s="1"/>
  <c r="Z463" i="1"/>
  <c r="AD463" i="1"/>
  <c r="Y464" i="1"/>
  <c r="AF464" i="1" s="1"/>
  <c r="AE464" i="1" s="1"/>
  <c r="A465" i="1"/>
  <c r="X465" i="1" s="1"/>
  <c r="L518" i="3"/>
  <c r="J518" i="3"/>
  <c r="K518" i="3" s="1"/>
  <c r="AH533" i="1" s="1"/>
  <c r="H519" i="3"/>
  <c r="I519" i="3" s="1"/>
  <c r="G520" i="3"/>
  <c r="U206" i="1" l="1"/>
  <c r="T465" i="1"/>
  <c r="F315" i="1"/>
  <c r="N315" i="1"/>
  <c r="M315" i="1" s="1"/>
  <c r="Q316" i="1"/>
  <c r="R316" i="1" s="1"/>
  <c r="K465" i="1"/>
  <c r="P465" i="1"/>
  <c r="AC463" i="1"/>
  <c r="AB463" i="1" s="1"/>
  <c r="AA463" i="1" s="1"/>
  <c r="Y465" i="1"/>
  <c r="AF465" i="1" s="1"/>
  <c r="AE465" i="1" s="1"/>
  <c r="A466" i="1"/>
  <c r="X466" i="1" s="1"/>
  <c r="Z464" i="1"/>
  <c r="AD464" i="1"/>
  <c r="H520" i="3"/>
  <c r="I520" i="3" s="1"/>
  <c r="G521" i="3"/>
  <c r="L519" i="3"/>
  <c r="J519" i="3"/>
  <c r="K519" i="3" s="1"/>
  <c r="AH534" i="1" s="1"/>
  <c r="V206" i="1" l="1"/>
  <c r="D206" i="1" s="1"/>
  <c r="C206" i="1"/>
  <c r="I205" i="1"/>
  <c r="B205" i="1" s="1"/>
  <c r="G206" i="1"/>
  <c r="W206" i="1"/>
  <c r="E206" i="1" s="1"/>
  <c r="U207" i="1"/>
  <c r="T466" i="1"/>
  <c r="O317" i="1"/>
  <c r="Q317" i="1" s="1"/>
  <c r="F316" i="1"/>
  <c r="N316" i="1"/>
  <c r="M316" i="1" s="1"/>
  <c r="K466" i="1"/>
  <c r="P466" i="1" s="1"/>
  <c r="AC464" i="1"/>
  <c r="AB464" i="1" s="1"/>
  <c r="AA464" i="1" s="1"/>
  <c r="Y466" i="1"/>
  <c r="AF466" i="1" s="1"/>
  <c r="AE466" i="1" s="1"/>
  <c r="A467" i="1"/>
  <c r="X467" i="1" s="1"/>
  <c r="AD465" i="1"/>
  <c r="Z465" i="1"/>
  <c r="G522" i="3"/>
  <c r="H521" i="3"/>
  <c r="I521" i="3" s="1"/>
  <c r="J520" i="3"/>
  <c r="K520" i="3" s="1"/>
  <c r="AH535" i="1" s="1"/>
  <c r="L520" i="3"/>
  <c r="I206" i="1" l="1"/>
  <c r="B206" i="1" s="1"/>
  <c r="V207" i="1"/>
  <c r="C207" i="1"/>
  <c r="G207" i="1"/>
  <c r="T467" i="1"/>
  <c r="R317" i="1"/>
  <c r="O318" i="1" s="1"/>
  <c r="K467" i="1"/>
  <c r="P467" i="1" s="1"/>
  <c r="AC465" i="1"/>
  <c r="AB465" i="1" s="1"/>
  <c r="AA465" i="1" s="1"/>
  <c r="A468" i="1"/>
  <c r="X468" i="1" s="1"/>
  <c r="Y467" i="1"/>
  <c r="AF467" i="1" s="1"/>
  <c r="AE467" i="1" s="1"/>
  <c r="AD466" i="1"/>
  <c r="Z466" i="1"/>
  <c r="J521" i="3"/>
  <c r="K521" i="3" s="1"/>
  <c r="AH536" i="1" s="1"/>
  <c r="L521" i="3"/>
  <c r="G523" i="3"/>
  <c r="H522" i="3"/>
  <c r="I522" i="3" s="1"/>
  <c r="D207" i="1" l="1"/>
  <c r="W207" i="1"/>
  <c r="E207" i="1" s="1"/>
  <c r="T468" i="1"/>
  <c r="Q318" i="1"/>
  <c r="F317" i="1"/>
  <c r="N317" i="1"/>
  <c r="K468" i="1"/>
  <c r="P468" i="1" s="1"/>
  <c r="AC466" i="1"/>
  <c r="AB466" i="1" s="1"/>
  <c r="AA466" i="1" s="1"/>
  <c r="AD467" i="1"/>
  <c r="Z467" i="1"/>
  <c r="A469" i="1"/>
  <c r="X469" i="1" s="1"/>
  <c r="Y468" i="1"/>
  <c r="AF468" i="1" s="1"/>
  <c r="AE468" i="1" s="1"/>
  <c r="H523" i="3"/>
  <c r="I523" i="3" s="1"/>
  <c r="G524" i="3"/>
  <c r="L522" i="3"/>
  <c r="J522" i="3"/>
  <c r="K522" i="3" s="1"/>
  <c r="AH537" i="1" s="1"/>
  <c r="U208" i="1" l="1"/>
  <c r="T469" i="1"/>
  <c r="R318" i="1"/>
  <c r="N318" i="1" s="1"/>
  <c r="M317" i="1"/>
  <c r="K469" i="1"/>
  <c r="P469" i="1" s="1"/>
  <c r="Z468" i="1"/>
  <c r="AD468" i="1"/>
  <c r="A470" i="1"/>
  <c r="X470" i="1" s="1"/>
  <c r="Y469" i="1"/>
  <c r="AF469" i="1" s="1"/>
  <c r="AE469" i="1" s="1"/>
  <c r="AC467" i="1"/>
  <c r="AB467" i="1" s="1"/>
  <c r="AA467" i="1" s="1"/>
  <c r="H524" i="3"/>
  <c r="I524" i="3" s="1"/>
  <c r="G525" i="3"/>
  <c r="J523" i="3"/>
  <c r="K523" i="3" s="1"/>
  <c r="AH538" i="1" s="1"/>
  <c r="L523" i="3"/>
  <c r="C208" i="1" l="1"/>
  <c r="G208" i="1"/>
  <c r="I207" i="1"/>
  <c r="B207" i="1" s="1"/>
  <c r="V208" i="1"/>
  <c r="T470" i="1"/>
  <c r="O319" i="1"/>
  <c r="Q319" i="1" s="1"/>
  <c r="R319" i="1" s="1"/>
  <c r="O320" i="1" s="1"/>
  <c r="F318" i="1"/>
  <c r="M318" i="1"/>
  <c r="AC468" i="1"/>
  <c r="AB468" i="1" s="1"/>
  <c r="AA468" i="1" s="1"/>
  <c r="K470" i="1"/>
  <c r="P470" i="1" s="1"/>
  <c r="AD469" i="1"/>
  <c r="Z469" i="1"/>
  <c r="Y470" i="1"/>
  <c r="AF470" i="1" s="1"/>
  <c r="AE470" i="1" s="1"/>
  <c r="A471" i="1"/>
  <c r="X471" i="1" s="1"/>
  <c r="G526" i="3"/>
  <c r="H525" i="3"/>
  <c r="I525" i="3" s="1"/>
  <c r="J524" i="3"/>
  <c r="K524" i="3" s="1"/>
  <c r="AH539" i="1" s="1"/>
  <c r="L524" i="3"/>
  <c r="D208" i="1" l="1"/>
  <c r="W208" i="1"/>
  <c r="E208" i="1" s="1"/>
  <c r="T471" i="1"/>
  <c r="Q320" i="1"/>
  <c r="N319" i="1"/>
  <c r="F319" i="1"/>
  <c r="K471" i="1"/>
  <c r="P471" i="1" s="1"/>
  <c r="AC469" i="1"/>
  <c r="AB469" i="1" s="1"/>
  <c r="AA469" i="1" s="1"/>
  <c r="Y471" i="1"/>
  <c r="AF471" i="1" s="1"/>
  <c r="AE471" i="1" s="1"/>
  <c r="A472" i="1"/>
  <c r="X472" i="1" s="1"/>
  <c r="AD470" i="1"/>
  <c r="Z470" i="1"/>
  <c r="J525" i="3"/>
  <c r="K525" i="3" s="1"/>
  <c r="AH540" i="1" s="1"/>
  <c r="L525" i="3"/>
  <c r="G527" i="3"/>
  <c r="H526" i="3"/>
  <c r="I526" i="3" s="1"/>
  <c r="U209" i="1" l="1"/>
  <c r="T472" i="1"/>
  <c r="M319" i="1"/>
  <c r="R320" i="1"/>
  <c r="O321" i="1" s="1"/>
  <c r="K472" i="1"/>
  <c r="P472" i="1" s="1"/>
  <c r="Y472" i="1"/>
  <c r="AF472" i="1" s="1"/>
  <c r="AE472" i="1" s="1"/>
  <c r="A473" i="1"/>
  <c r="X473" i="1" s="1"/>
  <c r="AD471" i="1"/>
  <c r="Z471" i="1"/>
  <c r="AC470" i="1"/>
  <c r="AB470" i="1" s="1"/>
  <c r="AA470" i="1" s="1"/>
  <c r="L526" i="3"/>
  <c r="J526" i="3"/>
  <c r="K526" i="3" s="1"/>
  <c r="AH541" i="1" s="1"/>
  <c r="H527" i="3"/>
  <c r="I527" i="3" s="1"/>
  <c r="G528" i="3"/>
  <c r="C209" i="1" l="1"/>
  <c r="G209" i="1"/>
  <c r="I208" i="1"/>
  <c r="B208" i="1" s="1"/>
  <c r="V209" i="1"/>
  <c r="T473" i="1"/>
  <c r="Q321" i="1"/>
  <c r="R321" i="1" s="1"/>
  <c r="O322" i="1" s="1"/>
  <c r="F320" i="1"/>
  <c r="N320" i="1"/>
  <c r="K473" i="1"/>
  <c r="P473" i="1" s="1"/>
  <c r="AD472" i="1"/>
  <c r="Z472" i="1"/>
  <c r="AC471" i="1"/>
  <c r="AB471" i="1" s="1"/>
  <c r="AA471" i="1" s="1"/>
  <c r="A474" i="1"/>
  <c r="X474" i="1" s="1"/>
  <c r="Y473" i="1"/>
  <c r="AF473" i="1" s="1"/>
  <c r="AE473" i="1" s="1"/>
  <c r="H528" i="3"/>
  <c r="I528" i="3" s="1"/>
  <c r="G529" i="3"/>
  <c r="L527" i="3"/>
  <c r="J527" i="3"/>
  <c r="K527" i="3" s="1"/>
  <c r="AH542" i="1" s="1"/>
  <c r="D209" i="1" l="1"/>
  <c r="W209" i="1"/>
  <c r="E209" i="1" s="1"/>
  <c r="T474" i="1"/>
  <c r="Q322" i="1"/>
  <c r="R322" i="1" s="1"/>
  <c r="F321" i="1"/>
  <c r="M320" i="1"/>
  <c r="N321" i="1"/>
  <c r="K474" i="1"/>
  <c r="P474" i="1" s="1"/>
  <c r="A475" i="1"/>
  <c r="X475" i="1" s="1"/>
  <c r="Y474" i="1"/>
  <c r="AF474" i="1" s="1"/>
  <c r="AE474" i="1" s="1"/>
  <c r="AC472" i="1"/>
  <c r="AB472" i="1" s="1"/>
  <c r="AA472" i="1" s="1"/>
  <c r="AD473" i="1"/>
  <c r="Z473" i="1"/>
  <c r="G530" i="3"/>
  <c r="H529" i="3"/>
  <c r="I529" i="3" s="1"/>
  <c r="J528" i="3"/>
  <c r="K528" i="3" s="1"/>
  <c r="AH543" i="1" s="1"/>
  <c r="L528" i="3"/>
  <c r="U210" i="1" l="1"/>
  <c r="T475" i="1"/>
  <c r="O323" i="1"/>
  <c r="M321" i="1"/>
  <c r="F322" i="1"/>
  <c r="N322" i="1"/>
  <c r="K475" i="1"/>
  <c r="P475" i="1" s="1"/>
  <c r="Z474" i="1"/>
  <c r="AD474" i="1"/>
  <c r="AC473" i="1"/>
  <c r="AB473" i="1" s="1"/>
  <c r="AA473" i="1" s="1"/>
  <c r="Y475" i="1"/>
  <c r="AF475" i="1" s="1"/>
  <c r="AE475" i="1" s="1"/>
  <c r="A476" i="1"/>
  <c r="X476" i="1" s="1"/>
  <c r="J529" i="3"/>
  <c r="K529" i="3" s="1"/>
  <c r="AH544" i="1" s="1"/>
  <c r="L529" i="3"/>
  <c r="G531" i="3"/>
  <c r="H530" i="3"/>
  <c r="I530" i="3" s="1"/>
  <c r="V210" i="1" l="1"/>
  <c r="C210" i="1"/>
  <c r="I209" i="1"/>
  <c r="B209" i="1" s="1"/>
  <c r="G210" i="1"/>
  <c r="W210" i="1"/>
  <c r="E210" i="1" s="1"/>
  <c r="T476" i="1"/>
  <c r="M322" i="1"/>
  <c r="Q323" i="1"/>
  <c r="K476" i="1"/>
  <c r="P476" i="1" s="1"/>
  <c r="A477" i="1"/>
  <c r="X477" i="1" s="1"/>
  <c r="Y476" i="1"/>
  <c r="AF476" i="1" s="1"/>
  <c r="AE476" i="1" s="1"/>
  <c r="AD475" i="1"/>
  <c r="Z475" i="1"/>
  <c r="AC474" i="1"/>
  <c r="AB474" i="1" s="1"/>
  <c r="AA474" i="1" s="1"/>
  <c r="L530" i="3"/>
  <c r="J530" i="3"/>
  <c r="K530" i="3" s="1"/>
  <c r="AH545" i="1" s="1"/>
  <c r="H531" i="3"/>
  <c r="I531" i="3" s="1"/>
  <c r="G532" i="3"/>
  <c r="D210" i="1" l="1"/>
  <c r="U211" i="1"/>
  <c r="T477" i="1"/>
  <c r="R323" i="1"/>
  <c r="N323" i="1" s="1"/>
  <c r="K477" i="1"/>
  <c r="P477" i="1" s="1"/>
  <c r="Y477" i="1"/>
  <c r="AF477" i="1" s="1"/>
  <c r="AE477" i="1" s="1"/>
  <c r="A478" i="1"/>
  <c r="X478" i="1" s="1"/>
  <c r="AC475" i="1"/>
  <c r="AB475" i="1" s="1"/>
  <c r="AA475" i="1" s="1"/>
  <c r="AD476" i="1"/>
  <c r="Z476" i="1"/>
  <c r="H532" i="3"/>
  <c r="I532" i="3" s="1"/>
  <c r="G533" i="3"/>
  <c r="J531" i="3"/>
  <c r="K531" i="3" s="1"/>
  <c r="AH546" i="1" s="1"/>
  <c r="L531" i="3"/>
  <c r="V211" i="1" l="1"/>
  <c r="C211" i="1"/>
  <c r="I210" i="1"/>
  <c r="B210" i="1" s="1"/>
  <c r="G211" i="1"/>
  <c r="T478" i="1"/>
  <c r="O324" i="1"/>
  <c r="Q324" i="1" s="1"/>
  <c r="R324" i="1" s="1"/>
  <c r="M323" i="1"/>
  <c r="F323" i="1"/>
  <c r="AC476" i="1"/>
  <c r="AB476" i="1" s="1"/>
  <c r="AA476" i="1" s="1"/>
  <c r="K478" i="1"/>
  <c r="P478" i="1" s="1"/>
  <c r="Y478" i="1"/>
  <c r="AF478" i="1" s="1"/>
  <c r="AE478" i="1" s="1"/>
  <c r="A479" i="1"/>
  <c r="X479" i="1" s="1"/>
  <c r="Z477" i="1"/>
  <c r="AD477" i="1"/>
  <c r="G534" i="3"/>
  <c r="H533" i="3"/>
  <c r="I533" i="3" s="1"/>
  <c r="J532" i="3"/>
  <c r="K532" i="3" s="1"/>
  <c r="AH547" i="1" s="1"/>
  <c r="L532" i="3"/>
  <c r="D211" i="1" l="1"/>
  <c r="W211" i="1"/>
  <c r="T479" i="1"/>
  <c r="F324" i="1"/>
  <c r="N324" i="1"/>
  <c r="O325" i="1"/>
  <c r="K479" i="1"/>
  <c r="P479" i="1" s="1"/>
  <c r="AC477" i="1"/>
  <c r="AB477" i="1" s="1"/>
  <c r="AA477" i="1" s="1"/>
  <c r="Y479" i="1"/>
  <c r="AF479" i="1" s="1"/>
  <c r="AE479" i="1" s="1"/>
  <c r="A480" i="1"/>
  <c r="X480" i="1" s="1"/>
  <c r="AD478" i="1"/>
  <c r="Z478" i="1"/>
  <c r="J533" i="3"/>
  <c r="K533" i="3" s="1"/>
  <c r="AH548" i="1" s="1"/>
  <c r="L533" i="3"/>
  <c r="G535" i="3"/>
  <c r="H534" i="3"/>
  <c r="I534" i="3" s="1"/>
  <c r="E211" i="1" l="1"/>
  <c r="U212" i="1"/>
  <c r="T480" i="1"/>
  <c r="Q325" i="1"/>
  <c r="R325" i="1" s="1"/>
  <c r="M324" i="1"/>
  <c r="K480" i="1"/>
  <c r="P480" i="1" s="1"/>
  <c r="Y480" i="1"/>
  <c r="AF480" i="1" s="1"/>
  <c r="AE480" i="1" s="1"/>
  <c r="A481" i="1"/>
  <c r="X481" i="1" s="1"/>
  <c r="AD479" i="1"/>
  <c r="Z479" i="1"/>
  <c r="AC478" i="1"/>
  <c r="AB478" i="1" s="1"/>
  <c r="AA478" i="1" s="1"/>
  <c r="L534" i="3"/>
  <c r="J534" i="3"/>
  <c r="K534" i="3" s="1"/>
  <c r="AH549" i="1" s="1"/>
  <c r="H535" i="3"/>
  <c r="I535" i="3" s="1"/>
  <c r="G536" i="3"/>
  <c r="I211" i="1" l="1"/>
  <c r="B211" i="1" s="1"/>
  <c r="G212" i="1"/>
  <c r="V212" i="1"/>
  <c r="D212" i="1" s="1"/>
  <c r="W212" i="1"/>
  <c r="E212" i="1" s="1"/>
  <c r="C212" i="1"/>
  <c r="T481" i="1"/>
  <c r="F325" i="1"/>
  <c r="N325" i="1"/>
  <c r="O326" i="1"/>
  <c r="K481" i="1"/>
  <c r="P481" i="1" s="1"/>
  <c r="A482" i="1"/>
  <c r="X482" i="1" s="1"/>
  <c r="Y481" i="1"/>
  <c r="AF481" i="1" s="1"/>
  <c r="AE481" i="1" s="1"/>
  <c r="AC479" i="1"/>
  <c r="AB479" i="1" s="1"/>
  <c r="AA479" i="1" s="1"/>
  <c r="AD480" i="1"/>
  <c r="Z480" i="1"/>
  <c r="J535" i="3"/>
  <c r="K535" i="3" s="1"/>
  <c r="AH550" i="1" s="1"/>
  <c r="L535" i="3"/>
  <c r="H536" i="3"/>
  <c r="I536" i="3" s="1"/>
  <c r="G537" i="3"/>
  <c r="U213" i="1" l="1"/>
  <c r="T482" i="1"/>
  <c r="M325" i="1"/>
  <c r="Q326" i="1"/>
  <c r="R326" i="1" s="1"/>
  <c r="O327" i="1" s="1"/>
  <c r="K482" i="1"/>
  <c r="P482" i="1" s="1"/>
  <c r="AC480" i="1"/>
  <c r="AB480" i="1" s="1"/>
  <c r="AA480" i="1" s="1"/>
  <c r="Z481" i="1"/>
  <c r="AD481" i="1"/>
  <c r="A483" i="1"/>
  <c r="X483" i="1" s="1"/>
  <c r="Y482" i="1"/>
  <c r="AF482" i="1" s="1"/>
  <c r="AE482" i="1" s="1"/>
  <c r="J536" i="3"/>
  <c r="K536" i="3" s="1"/>
  <c r="AH551" i="1" s="1"/>
  <c r="L536" i="3"/>
  <c r="H537" i="3"/>
  <c r="I537" i="3" s="1"/>
  <c r="G538" i="3"/>
  <c r="I212" i="1" l="1"/>
  <c r="B212" i="1" s="1"/>
  <c r="C213" i="1"/>
  <c r="V213" i="1"/>
  <c r="G213" i="1"/>
  <c r="T483" i="1"/>
  <c r="N326" i="1"/>
  <c r="M326" i="1" s="1"/>
  <c r="Q327" i="1"/>
  <c r="R327" i="1" s="1"/>
  <c r="O328" i="1" s="1"/>
  <c r="F326" i="1"/>
  <c r="AC481" i="1"/>
  <c r="AB481" i="1" s="1"/>
  <c r="AA481" i="1" s="1"/>
  <c r="K483" i="1"/>
  <c r="P483" i="1" s="1"/>
  <c r="Y483" i="1"/>
  <c r="AF483" i="1" s="1"/>
  <c r="AE483" i="1" s="1"/>
  <c r="A484" i="1"/>
  <c r="X484" i="1" s="1"/>
  <c r="Z482" i="1"/>
  <c r="AD482" i="1"/>
  <c r="J537" i="3"/>
  <c r="K537" i="3" s="1"/>
  <c r="AH552" i="1" s="1"/>
  <c r="L537" i="3"/>
  <c r="G539" i="3"/>
  <c r="H538" i="3"/>
  <c r="I538" i="3" s="1"/>
  <c r="D213" i="1" l="1"/>
  <c r="W213" i="1"/>
  <c r="E213" i="1" s="1"/>
  <c r="AC482" i="1"/>
  <c r="AB482" i="1" s="1"/>
  <c r="AA482" i="1" s="1"/>
  <c r="T484" i="1"/>
  <c r="Q328" i="1"/>
  <c r="R328" i="1" s="1"/>
  <c r="O329" i="1" s="1"/>
  <c r="F327" i="1"/>
  <c r="N327" i="1"/>
  <c r="K484" i="1"/>
  <c r="P484" i="1" s="1"/>
  <c r="AD483" i="1"/>
  <c r="Z483" i="1"/>
  <c r="Y484" i="1"/>
  <c r="AF484" i="1" s="1"/>
  <c r="AE484" i="1" s="1"/>
  <c r="A485" i="1"/>
  <c r="X485" i="1" s="1"/>
  <c r="H539" i="3"/>
  <c r="I539" i="3" s="1"/>
  <c r="G540" i="3"/>
  <c r="L538" i="3"/>
  <c r="J538" i="3"/>
  <c r="K538" i="3" s="1"/>
  <c r="AH553" i="1" s="1"/>
  <c r="U214" i="1" l="1"/>
  <c r="T485" i="1"/>
  <c r="Q329" i="1"/>
  <c r="R329" i="1" s="1"/>
  <c r="O330" i="1" s="1"/>
  <c r="M327" i="1"/>
  <c r="F328" i="1"/>
  <c r="N328" i="1"/>
  <c r="K485" i="1"/>
  <c r="P485" i="1" s="1"/>
  <c r="AD484" i="1"/>
  <c r="Z484" i="1"/>
  <c r="Y485" i="1"/>
  <c r="AF485" i="1" s="1"/>
  <c r="AE485" i="1" s="1"/>
  <c r="A486" i="1"/>
  <c r="X486" i="1" s="1"/>
  <c r="AC483" i="1"/>
  <c r="AB483" i="1" s="1"/>
  <c r="AA483" i="1" s="1"/>
  <c r="H540" i="3"/>
  <c r="I540" i="3" s="1"/>
  <c r="G541" i="3"/>
  <c r="J539" i="3"/>
  <c r="K539" i="3" s="1"/>
  <c r="AH554" i="1" s="1"/>
  <c r="L539" i="3"/>
  <c r="G214" i="1" l="1"/>
  <c r="V214" i="1"/>
  <c r="D214" i="1" s="1"/>
  <c r="I213" i="1"/>
  <c r="B213" i="1" s="1"/>
  <c r="W214" i="1"/>
  <c r="E214" i="1" s="1"/>
  <c r="C214" i="1"/>
  <c r="T486" i="1"/>
  <c r="M328" i="1"/>
  <c r="F329" i="1"/>
  <c r="Q330" i="1"/>
  <c r="R330" i="1" s="1"/>
  <c r="N329" i="1"/>
  <c r="K486" i="1"/>
  <c r="P486" i="1"/>
  <c r="Y486" i="1"/>
  <c r="AF486" i="1" s="1"/>
  <c r="AE486" i="1" s="1"/>
  <c r="A487" i="1"/>
  <c r="X487" i="1" s="1"/>
  <c r="Z485" i="1"/>
  <c r="AD485" i="1"/>
  <c r="AC484" i="1"/>
  <c r="AB484" i="1" s="1"/>
  <c r="AA484" i="1" s="1"/>
  <c r="G542" i="3"/>
  <c r="H541" i="3"/>
  <c r="I541" i="3" s="1"/>
  <c r="J540" i="3"/>
  <c r="K540" i="3" s="1"/>
  <c r="AH555" i="1" s="1"/>
  <c r="L540" i="3"/>
  <c r="U215" i="1" l="1"/>
  <c r="T487" i="1"/>
  <c r="O331" i="1"/>
  <c r="F330" i="1"/>
  <c r="M329" i="1"/>
  <c r="N330" i="1"/>
  <c r="K487" i="1"/>
  <c r="P487" i="1" s="1"/>
  <c r="AC485" i="1"/>
  <c r="AB485" i="1" s="1"/>
  <c r="AA485" i="1" s="1"/>
  <c r="Y487" i="1"/>
  <c r="AF487" i="1" s="1"/>
  <c r="AE487" i="1" s="1"/>
  <c r="A488" i="1"/>
  <c r="X488" i="1" s="1"/>
  <c r="Z486" i="1"/>
  <c r="AD486" i="1"/>
  <c r="J541" i="3"/>
  <c r="K541" i="3" s="1"/>
  <c r="AH556" i="1" s="1"/>
  <c r="L541" i="3"/>
  <c r="H542" i="3"/>
  <c r="I542" i="3" s="1"/>
  <c r="G543" i="3"/>
  <c r="C215" i="1" l="1"/>
  <c r="V215" i="1"/>
  <c r="I214" i="1"/>
  <c r="B214" i="1" s="1"/>
  <c r="G215" i="1"/>
  <c r="T488" i="1"/>
  <c r="M330" i="1"/>
  <c r="Q331" i="1"/>
  <c r="R331" i="1" s="1"/>
  <c r="K488" i="1"/>
  <c r="P488" i="1" s="1"/>
  <c r="AC486" i="1"/>
  <c r="AB486" i="1" s="1"/>
  <c r="AA486" i="1" s="1"/>
  <c r="Y488" i="1"/>
  <c r="AF488" i="1" s="1"/>
  <c r="AE488" i="1" s="1"/>
  <c r="A489" i="1"/>
  <c r="X489" i="1" s="1"/>
  <c r="AD487" i="1"/>
  <c r="Z487" i="1"/>
  <c r="L542" i="3"/>
  <c r="J542" i="3"/>
  <c r="K542" i="3" s="1"/>
  <c r="AH557" i="1" s="1"/>
  <c r="H543" i="3"/>
  <c r="I543" i="3" s="1"/>
  <c r="G544" i="3"/>
  <c r="D215" i="1" l="1"/>
  <c r="W215" i="1"/>
  <c r="E215" i="1" s="1"/>
  <c r="T489" i="1"/>
  <c r="O332" i="1"/>
  <c r="Q332" i="1" s="1"/>
  <c r="R332" i="1" s="1"/>
  <c r="F331" i="1"/>
  <c r="N331" i="1"/>
  <c r="K489" i="1"/>
  <c r="P489" i="1" s="1"/>
  <c r="AD488" i="1"/>
  <c r="Z488" i="1"/>
  <c r="AC487" i="1"/>
  <c r="AB487" i="1" s="1"/>
  <c r="AA487" i="1" s="1"/>
  <c r="Y489" i="1"/>
  <c r="AF489" i="1" s="1"/>
  <c r="AE489" i="1" s="1"/>
  <c r="A490" i="1"/>
  <c r="X490" i="1" s="1"/>
  <c r="H544" i="3"/>
  <c r="I544" i="3" s="1"/>
  <c r="G545" i="3"/>
  <c r="L543" i="3"/>
  <c r="J543" i="3"/>
  <c r="K543" i="3" s="1"/>
  <c r="AH558" i="1" s="1"/>
  <c r="U216" i="1" l="1"/>
  <c r="T490" i="1"/>
  <c r="O333" i="1"/>
  <c r="F332" i="1"/>
  <c r="N332" i="1"/>
  <c r="M331" i="1"/>
  <c r="K490" i="1"/>
  <c r="P490" i="1" s="1"/>
  <c r="A491" i="1"/>
  <c r="X491" i="1" s="1"/>
  <c r="Y490" i="1"/>
  <c r="AF490" i="1" s="1"/>
  <c r="AE490" i="1" s="1"/>
  <c r="AD489" i="1"/>
  <c r="Z489" i="1"/>
  <c r="AC488" i="1"/>
  <c r="AB488" i="1" s="1"/>
  <c r="AA488" i="1" s="1"/>
  <c r="G546" i="3"/>
  <c r="H545" i="3"/>
  <c r="I545" i="3" s="1"/>
  <c r="J544" i="3"/>
  <c r="K544" i="3" s="1"/>
  <c r="AH559" i="1" s="1"/>
  <c r="L544" i="3"/>
  <c r="G216" i="1" l="1"/>
  <c r="V216" i="1"/>
  <c r="D216" i="1" s="1"/>
  <c r="C216" i="1"/>
  <c r="I215" i="1"/>
  <c r="B215" i="1" s="1"/>
  <c r="T491" i="1"/>
  <c r="M332" i="1"/>
  <c r="Q333" i="1"/>
  <c r="R333" i="1" s="1"/>
  <c r="O334" i="1" s="1"/>
  <c r="Q334" i="1" s="1"/>
  <c r="K491" i="1"/>
  <c r="P491" i="1" s="1"/>
  <c r="Y491" i="1"/>
  <c r="AF491" i="1" s="1"/>
  <c r="AE491" i="1" s="1"/>
  <c r="A492" i="1"/>
  <c r="X492" i="1" s="1"/>
  <c r="AC489" i="1"/>
  <c r="AB489" i="1" s="1"/>
  <c r="AA489" i="1" s="1"/>
  <c r="Z490" i="1"/>
  <c r="AD490" i="1"/>
  <c r="J545" i="3"/>
  <c r="K545" i="3" s="1"/>
  <c r="AH560" i="1" s="1"/>
  <c r="L545" i="3"/>
  <c r="H546" i="3"/>
  <c r="I546" i="3" s="1"/>
  <c r="G547" i="3"/>
  <c r="W216" i="1" l="1"/>
  <c r="E216" i="1" s="1"/>
  <c r="T492" i="1"/>
  <c r="N333" i="1"/>
  <c r="F333" i="1"/>
  <c r="R334" i="1"/>
  <c r="N334" i="1" s="1"/>
  <c r="K492" i="1"/>
  <c r="P492" i="1" s="1"/>
  <c r="AC490" i="1"/>
  <c r="AB490" i="1" s="1"/>
  <c r="AA490" i="1" s="1"/>
  <c r="Y492" i="1"/>
  <c r="AF492" i="1" s="1"/>
  <c r="AE492" i="1" s="1"/>
  <c r="A493" i="1"/>
  <c r="X493" i="1" s="1"/>
  <c r="AD491" i="1"/>
  <c r="Z491" i="1"/>
  <c r="H547" i="3"/>
  <c r="I547" i="3" s="1"/>
  <c r="G548" i="3"/>
  <c r="L546" i="3"/>
  <c r="J546" i="3"/>
  <c r="K546" i="3" s="1"/>
  <c r="AH561" i="1" s="1"/>
  <c r="U217" i="1" l="1"/>
  <c r="T493" i="1"/>
  <c r="M333" i="1"/>
  <c r="M334" i="1"/>
  <c r="O335" i="1"/>
  <c r="F334" i="1"/>
  <c r="K493" i="1"/>
  <c r="P493" i="1" s="1"/>
  <c r="AD492" i="1"/>
  <c r="Z492" i="1"/>
  <c r="AC491" i="1"/>
  <c r="AB491" i="1" s="1"/>
  <c r="AA491" i="1" s="1"/>
  <c r="A494" i="1"/>
  <c r="X494" i="1" s="1"/>
  <c r="Y493" i="1"/>
  <c r="AF493" i="1" s="1"/>
  <c r="AE493" i="1" s="1"/>
  <c r="H548" i="3"/>
  <c r="I548" i="3" s="1"/>
  <c r="G549" i="3"/>
  <c r="J547" i="3"/>
  <c r="K547" i="3" s="1"/>
  <c r="AH562" i="1" s="1"/>
  <c r="L547" i="3"/>
  <c r="C217" i="1" l="1"/>
  <c r="I216" i="1"/>
  <c r="B216" i="1" s="1"/>
  <c r="V217" i="1"/>
  <c r="D217" i="1" s="1"/>
  <c r="G217" i="1"/>
  <c r="T494" i="1"/>
  <c r="Q335" i="1"/>
  <c r="R335" i="1" s="1"/>
  <c r="K494" i="1"/>
  <c r="P494" i="1" s="1"/>
  <c r="Z493" i="1"/>
  <c r="AD493" i="1"/>
  <c r="Y494" i="1"/>
  <c r="AF494" i="1" s="1"/>
  <c r="AE494" i="1" s="1"/>
  <c r="A495" i="1"/>
  <c r="X495" i="1" s="1"/>
  <c r="AC492" i="1"/>
  <c r="AB492" i="1" s="1"/>
  <c r="AA492" i="1" s="1"/>
  <c r="H549" i="3"/>
  <c r="I549" i="3" s="1"/>
  <c r="G550" i="3"/>
  <c r="J548" i="3"/>
  <c r="K548" i="3" s="1"/>
  <c r="AH563" i="1" s="1"/>
  <c r="L548" i="3"/>
  <c r="W217" i="1" l="1"/>
  <c r="E217" i="1" s="1"/>
  <c r="T495" i="1"/>
  <c r="N335" i="1"/>
  <c r="M335" i="1" s="1"/>
  <c r="F335" i="1"/>
  <c r="O336" i="1"/>
  <c r="K495" i="1"/>
  <c r="P495" i="1" s="1"/>
  <c r="AC493" i="1"/>
  <c r="AB493" i="1" s="1"/>
  <c r="AA493" i="1" s="1"/>
  <c r="A496" i="1"/>
  <c r="X496" i="1" s="1"/>
  <c r="Y495" i="1"/>
  <c r="AF495" i="1" s="1"/>
  <c r="AE495" i="1" s="1"/>
  <c r="AD494" i="1"/>
  <c r="Z494" i="1"/>
  <c r="G551" i="3"/>
  <c r="H550" i="3"/>
  <c r="I550" i="3" s="1"/>
  <c r="J549" i="3"/>
  <c r="K549" i="3" s="1"/>
  <c r="AH564" i="1" s="1"/>
  <c r="L549" i="3"/>
  <c r="U218" i="1" l="1"/>
  <c r="T496" i="1"/>
  <c r="Q336" i="1"/>
  <c r="R336" i="1" s="1"/>
  <c r="K496" i="1"/>
  <c r="P496" i="1" s="1"/>
  <c r="AD495" i="1"/>
  <c r="Z495" i="1"/>
  <c r="Y496" i="1"/>
  <c r="AF496" i="1" s="1"/>
  <c r="AE496" i="1" s="1"/>
  <c r="A497" i="1"/>
  <c r="X497" i="1" s="1"/>
  <c r="AC494" i="1"/>
  <c r="AB494" i="1" s="1"/>
  <c r="AA494" i="1" s="1"/>
  <c r="L550" i="3"/>
  <c r="J550" i="3"/>
  <c r="K550" i="3" s="1"/>
  <c r="AH565" i="1" s="1"/>
  <c r="H551" i="3"/>
  <c r="I551" i="3" s="1"/>
  <c r="G552" i="3"/>
  <c r="C218" i="1" l="1"/>
  <c r="G218" i="1"/>
  <c r="V218" i="1"/>
  <c r="D218" i="1" s="1"/>
  <c r="I217" i="1"/>
  <c r="B217" i="1" s="1"/>
  <c r="T497" i="1"/>
  <c r="O337" i="1"/>
  <c r="N336" i="1"/>
  <c r="F336" i="1"/>
  <c r="K497" i="1"/>
  <c r="P497" i="1" s="1"/>
  <c r="A498" i="1"/>
  <c r="X498" i="1" s="1"/>
  <c r="Y497" i="1"/>
  <c r="AF497" i="1" s="1"/>
  <c r="AE497" i="1" s="1"/>
  <c r="AD496" i="1"/>
  <c r="Z496" i="1"/>
  <c r="AC495" i="1"/>
  <c r="AB495" i="1" s="1"/>
  <c r="AA495" i="1" s="1"/>
  <c r="J551" i="3"/>
  <c r="K551" i="3" s="1"/>
  <c r="AH566" i="1" s="1"/>
  <c r="L551" i="3"/>
  <c r="H552" i="3"/>
  <c r="I552" i="3" s="1"/>
  <c r="G553" i="3"/>
  <c r="W218" i="1" l="1"/>
  <c r="E218" i="1" s="1"/>
  <c r="T498" i="1"/>
  <c r="M336" i="1"/>
  <c r="Q337" i="1"/>
  <c r="R337" i="1" s="1"/>
  <c r="O338" i="1" s="1"/>
  <c r="K498" i="1"/>
  <c r="P498" i="1"/>
  <c r="Z497" i="1"/>
  <c r="AD497" i="1"/>
  <c r="AC497" i="1" s="1"/>
  <c r="AB497" i="1" s="1"/>
  <c r="AA497" i="1" s="1"/>
  <c r="AC496" i="1"/>
  <c r="AB496" i="1" s="1"/>
  <c r="AA496" i="1" s="1"/>
  <c r="A499" i="1"/>
  <c r="X499" i="1" s="1"/>
  <c r="Y498" i="1"/>
  <c r="AF498" i="1" s="1"/>
  <c r="AE498" i="1" s="1"/>
  <c r="H553" i="3"/>
  <c r="I553" i="3" s="1"/>
  <c r="G554" i="3"/>
  <c r="J552" i="3"/>
  <c r="K552" i="3" s="1"/>
  <c r="AH567" i="1" s="1"/>
  <c r="L552" i="3"/>
  <c r="U219" i="1" l="1"/>
  <c r="T499" i="1"/>
  <c r="Q338" i="1"/>
  <c r="R338" i="1" s="1"/>
  <c r="O339" i="1" s="1"/>
  <c r="F337" i="1"/>
  <c r="N337" i="1"/>
  <c r="K499" i="1"/>
  <c r="P499" i="1" s="1"/>
  <c r="AD498" i="1"/>
  <c r="Z498" i="1"/>
  <c r="Y499" i="1"/>
  <c r="AF499" i="1" s="1"/>
  <c r="AE499" i="1" s="1"/>
  <c r="A500" i="1"/>
  <c r="X500" i="1" s="1"/>
  <c r="G555" i="3"/>
  <c r="H554" i="3"/>
  <c r="I554" i="3" s="1"/>
  <c r="J553" i="3"/>
  <c r="K553" i="3" s="1"/>
  <c r="AH568" i="1" s="1"/>
  <c r="L553" i="3"/>
  <c r="V219" i="1" l="1"/>
  <c r="D219" i="1" s="1"/>
  <c r="C219" i="1"/>
  <c r="G219" i="1"/>
  <c r="I218" i="1"/>
  <c r="B218" i="1" s="1"/>
  <c r="W219" i="1"/>
  <c r="E219" i="1" s="1"/>
  <c r="U220" i="1"/>
  <c r="T500" i="1"/>
  <c r="F338" i="1"/>
  <c r="Q339" i="1"/>
  <c r="R339" i="1" s="1"/>
  <c r="M337" i="1"/>
  <c r="N338" i="1"/>
  <c r="K500" i="1"/>
  <c r="P500" i="1" s="1"/>
  <c r="Y500" i="1"/>
  <c r="AF500" i="1" s="1"/>
  <c r="AE500" i="1" s="1"/>
  <c r="A501" i="1"/>
  <c r="X501" i="1" s="1"/>
  <c r="AD499" i="1"/>
  <c r="Z499" i="1"/>
  <c r="AC498" i="1"/>
  <c r="AB498" i="1" s="1"/>
  <c r="AA498" i="1" s="1"/>
  <c r="L554" i="3"/>
  <c r="J554" i="3"/>
  <c r="K554" i="3" s="1"/>
  <c r="AH569" i="1" s="1"/>
  <c r="H555" i="3"/>
  <c r="I555" i="3" s="1"/>
  <c r="G556" i="3"/>
  <c r="I219" i="1" l="1"/>
  <c r="B219" i="1" s="1"/>
  <c r="G220" i="1"/>
  <c r="V220" i="1"/>
  <c r="D220" i="1" s="1"/>
  <c r="W220" i="1"/>
  <c r="E220" i="1" s="1"/>
  <c r="C220" i="1"/>
  <c r="T501" i="1"/>
  <c r="F339" i="1"/>
  <c r="N339" i="1"/>
  <c r="M338" i="1"/>
  <c r="O340" i="1"/>
  <c r="K501" i="1"/>
  <c r="P501" i="1"/>
  <c r="AD500" i="1"/>
  <c r="Z500" i="1"/>
  <c r="A502" i="1"/>
  <c r="X502" i="1" s="1"/>
  <c r="Y501" i="1"/>
  <c r="AF501" i="1" s="1"/>
  <c r="AE501" i="1" s="1"/>
  <c r="AC499" i="1"/>
  <c r="AB499" i="1" s="1"/>
  <c r="AA499" i="1" s="1"/>
  <c r="J555" i="3"/>
  <c r="K555" i="3" s="1"/>
  <c r="AH570" i="1" s="1"/>
  <c r="L555" i="3"/>
  <c r="H556" i="3"/>
  <c r="I556" i="3" s="1"/>
  <c r="G557" i="3"/>
  <c r="U221" i="1" l="1"/>
  <c r="T502" i="1"/>
  <c r="M339" i="1"/>
  <c r="Q340" i="1"/>
  <c r="R340" i="1" s="1"/>
  <c r="O341" i="1" s="1"/>
  <c r="K502" i="1"/>
  <c r="P502" i="1" s="1"/>
  <c r="Z501" i="1"/>
  <c r="AD501" i="1"/>
  <c r="AC501" i="1" s="1"/>
  <c r="AB501" i="1" s="1"/>
  <c r="AA501" i="1" s="1"/>
  <c r="Y502" i="1"/>
  <c r="AF502" i="1" s="1"/>
  <c r="AE502" i="1" s="1"/>
  <c r="A503" i="1"/>
  <c r="X503" i="1" s="1"/>
  <c r="AC500" i="1"/>
  <c r="AB500" i="1" s="1"/>
  <c r="AA500" i="1" s="1"/>
  <c r="G558" i="3"/>
  <c r="H557" i="3"/>
  <c r="I557" i="3" s="1"/>
  <c r="J556" i="3"/>
  <c r="K556" i="3" s="1"/>
  <c r="AH571" i="1" s="1"/>
  <c r="L556" i="3"/>
  <c r="C221" i="1" l="1"/>
  <c r="G221" i="1"/>
  <c r="I220" i="1"/>
  <c r="B220" i="1" s="1"/>
  <c r="V221" i="1"/>
  <c r="D221" i="1" s="1"/>
  <c r="T503" i="1"/>
  <c r="N340" i="1"/>
  <c r="M340" i="1" s="1"/>
  <c r="Q341" i="1"/>
  <c r="F340" i="1"/>
  <c r="K503" i="1"/>
  <c r="P503" i="1" s="1"/>
  <c r="Y503" i="1"/>
  <c r="AF503" i="1" s="1"/>
  <c r="AE503" i="1" s="1"/>
  <c r="A504" i="1"/>
  <c r="X504" i="1" s="1"/>
  <c r="AD502" i="1"/>
  <c r="Z502" i="1"/>
  <c r="J557" i="3"/>
  <c r="K557" i="3" s="1"/>
  <c r="AH572" i="1" s="1"/>
  <c r="L557" i="3"/>
  <c r="H558" i="3"/>
  <c r="I558" i="3" s="1"/>
  <c r="G559" i="3"/>
  <c r="W221" i="1" l="1"/>
  <c r="E221" i="1" s="1"/>
  <c r="T504" i="1"/>
  <c r="R341" i="1"/>
  <c r="O342" i="1" s="1"/>
  <c r="Q342" i="1" s="1"/>
  <c r="R342" i="1" s="1"/>
  <c r="O343" i="1" s="1"/>
  <c r="K504" i="1"/>
  <c r="P504" i="1" s="1"/>
  <c r="AC502" i="1"/>
  <c r="AB502" i="1" s="1"/>
  <c r="AA502" i="1" s="1"/>
  <c r="A505" i="1"/>
  <c r="X505" i="1" s="1"/>
  <c r="Y504" i="1"/>
  <c r="AF504" i="1" s="1"/>
  <c r="AE504" i="1" s="1"/>
  <c r="AD503" i="1"/>
  <c r="Z503" i="1"/>
  <c r="H559" i="3"/>
  <c r="I559" i="3" s="1"/>
  <c r="G560" i="3"/>
  <c r="L558" i="3"/>
  <c r="J558" i="3"/>
  <c r="K558" i="3" s="1"/>
  <c r="AH573" i="1" s="1"/>
  <c r="U222" i="1" l="1"/>
  <c r="T505" i="1"/>
  <c r="N341" i="1"/>
  <c r="F341" i="1"/>
  <c r="Q343" i="1"/>
  <c r="N342" i="1"/>
  <c r="F342" i="1"/>
  <c r="M341" i="1"/>
  <c r="K505" i="1"/>
  <c r="P505" i="1" s="1"/>
  <c r="A506" i="1"/>
  <c r="X506" i="1" s="1"/>
  <c r="Y505" i="1"/>
  <c r="AF505" i="1" s="1"/>
  <c r="AE505" i="1" s="1"/>
  <c r="AC503" i="1"/>
  <c r="AB503" i="1" s="1"/>
  <c r="AA503" i="1" s="1"/>
  <c r="AD504" i="1"/>
  <c r="Z504" i="1"/>
  <c r="H560" i="3"/>
  <c r="I560" i="3" s="1"/>
  <c r="G561" i="3"/>
  <c r="L559" i="3"/>
  <c r="J559" i="3"/>
  <c r="K559" i="3" s="1"/>
  <c r="AH574" i="1" s="1"/>
  <c r="I221" i="1" l="1"/>
  <c r="B221" i="1" s="1"/>
  <c r="V222" i="1"/>
  <c r="D222" i="1" s="1"/>
  <c r="C222" i="1"/>
  <c r="G222" i="1"/>
  <c r="T506" i="1"/>
  <c r="R343" i="1"/>
  <c r="N343" i="1" s="1"/>
  <c r="M342" i="1"/>
  <c r="K506" i="1"/>
  <c r="P506" i="1" s="1"/>
  <c r="A507" i="1"/>
  <c r="X507" i="1" s="1"/>
  <c r="Y506" i="1"/>
  <c r="AF506" i="1" s="1"/>
  <c r="AE506" i="1" s="1"/>
  <c r="AC504" i="1"/>
  <c r="AB504" i="1" s="1"/>
  <c r="AA504" i="1" s="1"/>
  <c r="AD505" i="1"/>
  <c r="Z505" i="1"/>
  <c r="J560" i="3"/>
  <c r="K560" i="3" s="1"/>
  <c r="AH575" i="1" s="1"/>
  <c r="L560" i="3"/>
  <c r="G562" i="3"/>
  <c r="H561" i="3"/>
  <c r="I561" i="3" s="1"/>
  <c r="W222" i="1" l="1"/>
  <c r="T507" i="1"/>
  <c r="F343" i="1"/>
  <c r="M343" i="1"/>
  <c r="O344" i="1"/>
  <c r="K507" i="1"/>
  <c r="P507" i="1" s="1"/>
  <c r="Z506" i="1"/>
  <c r="AD506" i="1"/>
  <c r="AC505" i="1"/>
  <c r="AB505" i="1" s="1"/>
  <c r="AA505" i="1" s="1"/>
  <c r="A508" i="1"/>
  <c r="X508" i="1" s="1"/>
  <c r="Y507" i="1"/>
  <c r="AF507" i="1" s="1"/>
  <c r="AE507" i="1" s="1"/>
  <c r="J561" i="3"/>
  <c r="K561" i="3" s="1"/>
  <c r="AH576" i="1" s="1"/>
  <c r="L561" i="3"/>
  <c r="H562" i="3"/>
  <c r="I562" i="3" s="1"/>
  <c r="G563" i="3"/>
  <c r="E222" i="1" l="1"/>
  <c r="U223" i="1"/>
  <c r="T508" i="1"/>
  <c r="Q344" i="1"/>
  <c r="K508" i="1"/>
  <c r="P508" i="1" s="1"/>
  <c r="AC506" i="1"/>
  <c r="AB506" i="1" s="1"/>
  <c r="AA506" i="1" s="1"/>
  <c r="Z507" i="1"/>
  <c r="AD507" i="1"/>
  <c r="A509" i="1"/>
  <c r="X509" i="1" s="1"/>
  <c r="Y508" i="1"/>
  <c r="AF508" i="1" s="1"/>
  <c r="AE508" i="1" s="1"/>
  <c r="L562" i="3"/>
  <c r="J562" i="3"/>
  <c r="K562" i="3" s="1"/>
  <c r="AH577" i="1" s="1"/>
  <c r="H563" i="3"/>
  <c r="I563" i="3" s="1"/>
  <c r="G564" i="3"/>
  <c r="G223" i="1" l="1"/>
  <c r="I222" i="1"/>
  <c r="B222" i="1" s="1"/>
  <c r="C223" i="1"/>
  <c r="V223" i="1"/>
  <c r="D223" i="1" s="1"/>
  <c r="T509" i="1"/>
  <c r="R344" i="1"/>
  <c r="O345" i="1" s="1"/>
  <c r="K509" i="1"/>
  <c r="P509" i="1" s="1"/>
  <c r="AC507" i="1"/>
  <c r="AB507" i="1" s="1"/>
  <c r="AA507" i="1" s="1"/>
  <c r="AD508" i="1"/>
  <c r="Z508" i="1"/>
  <c r="Y509" i="1"/>
  <c r="AF509" i="1" s="1"/>
  <c r="AE509" i="1" s="1"/>
  <c r="A510" i="1"/>
  <c r="X510" i="1" s="1"/>
  <c r="J563" i="3"/>
  <c r="K563" i="3" s="1"/>
  <c r="AH578" i="1" s="1"/>
  <c r="L563" i="3"/>
  <c r="H564" i="3"/>
  <c r="I564" i="3" s="1"/>
  <c r="G565" i="3"/>
  <c r="W223" i="1" l="1"/>
  <c r="E223" i="1" s="1"/>
  <c r="T510" i="1"/>
  <c r="F344" i="1"/>
  <c r="Q345" i="1"/>
  <c r="R345" i="1" s="1"/>
  <c r="O346" i="1" s="1"/>
  <c r="N344" i="1"/>
  <c r="K510" i="1"/>
  <c r="P510" i="1" s="1"/>
  <c r="AC508" i="1"/>
  <c r="AB508" i="1" s="1"/>
  <c r="AA508" i="1" s="1"/>
  <c r="A511" i="1"/>
  <c r="X511" i="1" s="1"/>
  <c r="Y510" i="1"/>
  <c r="AF510" i="1" s="1"/>
  <c r="AE510" i="1" s="1"/>
  <c r="AD509" i="1"/>
  <c r="Z509" i="1"/>
  <c r="H565" i="3"/>
  <c r="I565" i="3" s="1"/>
  <c r="G566" i="3"/>
  <c r="J564" i="3"/>
  <c r="K564" i="3" s="1"/>
  <c r="AH579" i="1" s="1"/>
  <c r="L564" i="3"/>
  <c r="U224" i="1" l="1"/>
  <c r="T511" i="1"/>
  <c r="Q346" i="1"/>
  <c r="R346" i="1" s="1"/>
  <c r="O347" i="1" s="1"/>
  <c r="M344" i="1"/>
  <c r="F345" i="1"/>
  <c r="N345" i="1"/>
  <c r="K511" i="1"/>
  <c r="P511" i="1" s="1"/>
  <c r="AC509" i="1"/>
  <c r="AB509" i="1" s="1"/>
  <c r="AA509" i="1" s="1"/>
  <c r="Z510" i="1"/>
  <c r="AD510" i="1"/>
  <c r="Y511" i="1"/>
  <c r="AF511" i="1" s="1"/>
  <c r="AE511" i="1" s="1"/>
  <c r="A512" i="1"/>
  <c r="X512" i="1" s="1"/>
  <c r="G567" i="3"/>
  <c r="H566" i="3"/>
  <c r="I566" i="3" s="1"/>
  <c r="J565" i="3"/>
  <c r="K565" i="3" s="1"/>
  <c r="AH580" i="1" s="1"/>
  <c r="L565" i="3"/>
  <c r="I223" i="1" l="1"/>
  <c r="B223" i="1" s="1"/>
  <c r="G224" i="1"/>
  <c r="C224" i="1"/>
  <c r="V224" i="1"/>
  <c r="D224" i="1" s="1"/>
  <c r="T512" i="1"/>
  <c r="Q347" i="1"/>
  <c r="R347" i="1" s="1"/>
  <c r="N346" i="1"/>
  <c r="M345" i="1"/>
  <c r="F346" i="1"/>
  <c r="K512" i="1"/>
  <c r="P512" i="1" s="1"/>
  <c r="A513" i="1"/>
  <c r="X513" i="1" s="1"/>
  <c r="Y512" i="1"/>
  <c r="AF512" i="1" s="1"/>
  <c r="AE512" i="1" s="1"/>
  <c r="Z511" i="1"/>
  <c r="AD511" i="1"/>
  <c r="AC510" i="1"/>
  <c r="AB510" i="1" s="1"/>
  <c r="AA510" i="1" s="1"/>
  <c r="L566" i="3"/>
  <c r="J566" i="3"/>
  <c r="K566" i="3" s="1"/>
  <c r="AH581" i="1" s="1"/>
  <c r="G568" i="3"/>
  <c r="H567" i="3"/>
  <c r="I567" i="3" s="1"/>
  <c r="W224" i="1" l="1"/>
  <c r="E224" i="1" s="1"/>
  <c r="T513" i="1"/>
  <c r="O348" i="1"/>
  <c r="Q348" i="1" s="1"/>
  <c r="R348" i="1" s="1"/>
  <c r="O349" i="1" s="1"/>
  <c r="F347" i="1"/>
  <c r="M346" i="1"/>
  <c r="N347" i="1"/>
  <c r="K513" i="1"/>
  <c r="P513" i="1" s="1"/>
  <c r="AC511" i="1"/>
  <c r="AB511" i="1" s="1"/>
  <c r="AA511" i="1" s="1"/>
  <c r="A514" i="1"/>
  <c r="X514" i="1" s="1"/>
  <c r="Y513" i="1"/>
  <c r="AF513" i="1" s="1"/>
  <c r="AE513" i="1" s="1"/>
  <c r="AD512" i="1"/>
  <c r="Z512" i="1"/>
  <c r="J567" i="3"/>
  <c r="K567" i="3" s="1"/>
  <c r="AH582" i="1" s="1"/>
  <c r="L567" i="3"/>
  <c r="H568" i="3"/>
  <c r="I568" i="3" s="1"/>
  <c r="G569" i="3"/>
  <c r="U225" i="1" l="1"/>
  <c r="T514" i="1"/>
  <c r="Q349" i="1"/>
  <c r="R349" i="1" s="1"/>
  <c r="O350" i="1" s="1"/>
  <c r="F348" i="1"/>
  <c r="M347" i="1"/>
  <c r="N348" i="1"/>
  <c r="K514" i="1"/>
  <c r="P514" i="1" s="1"/>
  <c r="AD513" i="1"/>
  <c r="Z513" i="1"/>
  <c r="AC512" i="1"/>
  <c r="AB512" i="1" s="1"/>
  <c r="AA512" i="1" s="1"/>
  <c r="A515" i="1"/>
  <c r="X515" i="1" s="1"/>
  <c r="Y514" i="1"/>
  <c r="AF514" i="1" s="1"/>
  <c r="AE514" i="1" s="1"/>
  <c r="J568" i="3"/>
  <c r="K568" i="3" s="1"/>
  <c r="AH583" i="1" s="1"/>
  <c r="L568" i="3"/>
  <c r="G570" i="3"/>
  <c r="H569" i="3"/>
  <c r="I569" i="3" s="1"/>
  <c r="V225" i="1" l="1"/>
  <c r="D225" i="1" s="1"/>
  <c r="I224" i="1"/>
  <c r="B224" i="1" s="1"/>
  <c r="G225" i="1"/>
  <c r="C225" i="1"/>
  <c r="W225" i="1"/>
  <c r="E225" i="1" s="1"/>
  <c r="U226" i="1"/>
  <c r="T515" i="1"/>
  <c r="Q350" i="1"/>
  <c r="R350" i="1" s="1"/>
  <c r="F349" i="1"/>
  <c r="N349" i="1"/>
  <c r="M348" i="1"/>
  <c r="K515" i="1"/>
  <c r="P515" i="1" s="1"/>
  <c r="AD514" i="1"/>
  <c r="Z514" i="1"/>
  <c r="Y515" i="1"/>
  <c r="AF515" i="1" s="1"/>
  <c r="AE515" i="1" s="1"/>
  <c r="A516" i="1"/>
  <c r="X516" i="1" s="1"/>
  <c r="AC513" i="1"/>
  <c r="AB513" i="1" s="1"/>
  <c r="AA513" i="1" s="1"/>
  <c r="J569" i="3"/>
  <c r="K569" i="3" s="1"/>
  <c r="AH584" i="1" s="1"/>
  <c r="L569" i="3"/>
  <c r="H570" i="3"/>
  <c r="I570" i="3" s="1"/>
  <c r="G571" i="3"/>
  <c r="C226" i="1" l="1"/>
  <c r="G226" i="1"/>
  <c r="I225" i="1"/>
  <c r="B225" i="1" s="1"/>
  <c r="V226" i="1"/>
  <c r="D226" i="1" s="1"/>
  <c r="T516" i="1"/>
  <c r="N350" i="1"/>
  <c r="M350" i="1"/>
  <c r="F350" i="1"/>
  <c r="M349" i="1"/>
  <c r="O351" i="1"/>
  <c r="K516" i="1"/>
  <c r="P516" i="1" s="1"/>
  <c r="A517" i="1"/>
  <c r="X517" i="1" s="1"/>
  <c r="Y516" i="1"/>
  <c r="AF516" i="1" s="1"/>
  <c r="AE516" i="1" s="1"/>
  <c r="AD515" i="1"/>
  <c r="Z515" i="1"/>
  <c r="AC514" i="1"/>
  <c r="AB514" i="1" s="1"/>
  <c r="AA514" i="1" s="1"/>
  <c r="L570" i="3"/>
  <c r="J570" i="3"/>
  <c r="K570" i="3" s="1"/>
  <c r="AH585" i="1" s="1"/>
  <c r="H571" i="3"/>
  <c r="I571" i="3" s="1"/>
  <c r="G572" i="3"/>
  <c r="W226" i="1" l="1"/>
  <c r="E226" i="1" s="1"/>
  <c r="T517" i="1"/>
  <c r="Q351" i="1"/>
  <c r="R351" i="1" s="1"/>
  <c r="N351" i="1" s="1"/>
  <c r="K517" i="1"/>
  <c r="P517" i="1" s="1"/>
  <c r="AC515" i="1"/>
  <c r="AB515" i="1" s="1"/>
  <c r="AA515" i="1" s="1"/>
  <c r="A518" i="1"/>
  <c r="X518" i="1" s="1"/>
  <c r="Y517" i="1"/>
  <c r="AF517" i="1" s="1"/>
  <c r="AE517" i="1" s="1"/>
  <c r="AD516" i="1"/>
  <c r="Z516" i="1"/>
  <c r="H572" i="3"/>
  <c r="I572" i="3" s="1"/>
  <c r="G573" i="3"/>
  <c r="J571" i="3"/>
  <c r="K571" i="3" s="1"/>
  <c r="AH586" i="1" s="1"/>
  <c r="L571" i="3"/>
  <c r="U227" i="1" l="1"/>
  <c r="T518" i="1"/>
  <c r="O352" i="1"/>
  <c r="Q352" i="1" s="1"/>
  <c r="R352" i="1" s="1"/>
  <c r="O353" i="1" s="1"/>
  <c r="F351" i="1"/>
  <c r="M351" i="1"/>
  <c r="K518" i="1"/>
  <c r="P518" i="1" s="1"/>
  <c r="AD517" i="1"/>
  <c r="Z517" i="1"/>
  <c r="A519" i="1"/>
  <c r="X519" i="1" s="1"/>
  <c r="Y518" i="1"/>
  <c r="AF518" i="1" s="1"/>
  <c r="AE518" i="1" s="1"/>
  <c r="AC516" i="1"/>
  <c r="AB516" i="1" s="1"/>
  <c r="AA516" i="1" s="1"/>
  <c r="G574" i="3"/>
  <c r="H573" i="3"/>
  <c r="I573" i="3" s="1"/>
  <c r="L572" i="3"/>
  <c r="J572" i="3"/>
  <c r="K572" i="3" s="1"/>
  <c r="AH587" i="1" s="1"/>
  <c r="C227" i="1" l="1"/>
  <c r="I226" i="1"/>
  <c r="B226" i="1" s="1"/>
  <c r="G227" i="1"/>
  <c r="V227" i="1"/>
  <c r="D227" i="1" s="1"/>
  <c r="W227" i="1"/>
  <c r="E227" i="1" s="1"/>
  <c r="T519" i="1"/>
  <c r="Q353" i="1"/>
  <c r="F352" i="1"/>
  <c r="N352" i="1"/>
  <c r="K519" i="1"/>
  <c r="P519" i="1" s="1"/>
  <c r="A520" i="1"/>
  <c r="X520" i="1" s="1"/>
  <c r="Y519" i="1"/>
  <c r="AF519" i="1" s="1"/>
  <c r="AE519" i="1" s="1"/>
  <c r="AD518" i="1"/>
  <c r="Z518" i="1"/>
  <c r="AC517" i="1"/>
  <c r="AB517" i="1" s="1"/>
  <c r="AA517" i="1" s="1"/>
  <c r="J573" i="3"/>
  <c r="K573" i="3" s="1"/>
  <c r="AH588" i="1" s="1"/>
  <c r="L573" i="3"/>
  <c r="H574" i="3"/>
  <c r="I574" i="3" s="1"/>
  <c r="G575" i="3"/>
  <c r="U228" i="1" l="1"/>
  <c r="T520" i="1"/>
  <c r="R353" i="1"/>
  <c r="O354" i="1" s="1"/>
  <c r="Q354" i="1" s="1"/>
  <c r="M352" i="1"/>
  <c r="K520" i="1"/>
  <c r="P520" i="1" s="1"/>
  <c r="AC518" i="1"/>
  <c r="AB518" i="1" s="1"/>
  <c r="AA518" i="1" s="1"/>
  <c r="AD519" i="1"/>
  <c r="Z519" i="1"/>
  <c r="Y520" i="1"/>
  <c r="AF520" i="1" s="1"/>
  <c r="AE520" i="1" s="1"/>
  <c r="A521" i="1"/>
  <c r="X521" i="1" s="1"/>
  <c r="G576" i="3"/>
  <c r="H575" i="3"/>
  <c r="I575" i="3" s="1"/>
  <c r="J574" i="3"/>
  <c r="K574" i="3" s="1"/>
  <c r="AH589" i="1" s="1"/>
  <c r="L574" i="3"/>
  <c r="I227" i="1" l="1"/>
  <c r="B227" i="1" s="1"/>
  <c r="G228" i="1"/>
  <c r="C228" i="1"/>
  <c r="V228" i="1"/>
  <c r="D228" i="1" s="1"/>
  <c r="F353" i="1"/>
  <c r="T521" i="1"/>
  <c r="R354" i="1"/>
  <c r="O355" i="1" s="1"/>
  <c r="Q355" i="1" s="1"/>
  <c r="N353" i="1"/>
  <c r="K521" i="1"/>
  <c r="P521" i="1" s="1"/>
  <c r="AC519" i="1"/>
  <c r="AB519" i="1" s="1"/>
  <c r="AA519" i="1" s="1"/>
  <c r="A522" i="1"/>
  <c r="X522" i="1" s="1"/>
  <c r="Y521" i="1"/>
  <c r="AF521" i="1" s="1"/>
  <c r="AE521" i="1" s="1"/>
  <c r="Z520" i="1"/>
  <c r="AD520" i="1"/>
  <c r="J575" i="3"/>
  <c r="K575" i="3" s="1"/>
  <c r="AH590" i="1" s="1"/>
  <c r="L575" i="3"/>
  <c r="G577" i="3"/>
  <c r="H576" i="3"/>
  <c r="I576" i="3" s="1"/>
  <c r="U229" i="1" l="1"/>
  <c r="W228" i="1"/>
  <c r="E228" i="1" s="1"/>
  <c r="T522" i="1"/>
  <c r="F354" i="1"/>
  <c r="N354" i="1"/>
  <c r="M353" i="1"/>
  <c r="R355" i="1"/>
  <c r="O356" i="1" s="1"/>
  <c r="Q356" i="1" s="1"/>
  <c r="R356" i="1" s="1"/>
  <c r="O357" i="1" s="1"/>
  <c r="K522" i="1"/>
  <c r="P522" i="1" s="1"/>
  <c r="AC520" i="1"/>
  <c r="AB520" i="1" s="1"/>
  <c r="AA520" i="1" s="1"/>
  <c r="Z521" i="1"/>
  <c r="AD521" i="1"/>
  <c r="Y522" i="1"/>
  <c r="AF522" i="1" s="1"/>
  <c r="AE522" i="1" s="1"/>
  <c r="A523" i="1"/>
  <c r="X523" i="1" s="1"/>
  <c r="L576" i="3"/>
  <c r="J576" i="3"/>
  <c r="K576" i="3" s="1"/>
  <c r="AH591" i="1" s="1"/>
  <c r="G578" i="3"/>
  <c r="H577" i="3"/>
  <c r="I577" i="3" s="1"/>
  <c r="V229" i="1" l="1"/>
  <c r="D229" i="1" s="1"/>
  <c r="G229" i="1"/>
  <c r="I228" i="1"/>
  <c r="B228" i="1" s="1"/>
  <c r="C229" i="1"/>
  <c r="W229" i="1"/>
  <c r="E229" i="1" s="1"/>
  <c r="T523" i="1"/>
  <c r="M354" i="1"/>
  <c r="N355" i="1"/>
  <c r="F355" i="1"/>
  <c r="Q357" i="1"/>
  <c r="R357" i="1" s="1"/>
  <c r="O358" i="1" s="1"/>
  <c r="F356" i="1"/>
  <c r="M355" i="1"/>
  <c r="N356" i="1"/>
  <c r="K523" i="1"/>
  <c r="P523" i="1" s="1"/>
  <c r="AC521" i="1"/>
  <c r="AB521" i="1" s="1"/>
  <c r="AA521" i="1" s="1"/>
  <c r="Y523" i="1"/>
  <c r="AF523" i="1" s="1"/>
  <c r="AE523" i="1" s="1"/>
  <c r="A524" i="1"/>
  <c r="X524" i="1" s="1"/>
  <c r="AD522" i="1"/>
  <c r="Z522" i="1"/>
  <c r="J577" i="3"/>
  <c r="K577" i="3" s="1"/>
  <c r="AH592" i="1" s="1"/>
  <c r="L577" i="3"/>
  <c r="H578" i="3"/>
  <c r="I578" i="3" s="1"/>
  <c r="G579" i="3"/>
  <c r="U230" i="1" l="1"/>
  <c r="T524" i="1"/>
  <c r="N357" i="1"/>
  <c r="M357" i="1" s="1"/>
  <c r="Q358" i="1"/>
  <c r="F357" i="1"/>
  <c r="M356" i="1"/>
  <c r="K524" i="1"/>
  <c r="P524" i="1" s="1"/>
  <c r="AD523" i="1"/>
  <c r="Z523" i="1"/>
  <c r="AC522" i="1"/>
  <c r="AB522" i="1" s="1"/>
  <c r="AA522" i="1" s="1"/>
  <c r="A525" i="1"/>
  <c r="X525" i="1" s="1"/>
  <c r="Y524" i="1"/>
  <c r="AF524" i="1" s="1"/>
  <c r="AE524" i="1" s="1"/>
  <c r="H579" i="3"/>
  <c r="I579" i="3" s="1"/>
  <c r="G580" i="3"/>
  <c r="J578" i="3"/>
  <c r="K578" i="3" s="1"/>
  <c r="AH593" i="1" s="1"/>
  <c r="L578" i="3"/>
  <c r="C230" i="1" l="1"/>
  <c r="G230" i="1"/>
  <c r="I229" i="1"/>
  <c r="B229" i="1" s="1"/>
  <c r="V230" i="1"/>
  <c r="T525" i="1"/>
  <c r="R358" i="1"/>
  <c r="O359" i="1" s="1"/>
  <c r="Q359" i="1" s="1"/>
  <c r="R359" i="1" s="1"/>
  <c r="O360" i="1" s="1"/>
  <c r="K525" i="1"/>
  <c r="P525" i="1"/>
  <c r="AD524" i="1"/>
  <c r="Z524" i="1"/>
  <c r="Y525" i="1"/>
  <c r="AF525" i="1" s="1"/>
  <c r="AE525" i="1" s="1"/>
  <c r="A526" i="1"/>
  <c r="X526" i="1" s="1"/>
  <c r="AC523" i="1"/>
  <c r="AB523" i="1" s="1"/>
  <c r="AA523" i="1" s="1"/>
  <c r="G581" i="3"/>
  <c r="H580" i="3"/>
  <c r="I580" i="3" s="1"/>
  <c r="J579" i="3"/>
  <c r="K579" i="3" s="1"/>
  <c r="AH594" i="1" s="1"/>
  <c r="L579" i="3"/>
  <c r="W230" i="1" l="1"/>
  <c r="E230" i="1" s="1"/>
  <c r="D230" i="1"/>
  <c r="U231" i="1"/>
  <c r="T526" i="1"/>
  <c r="N358" i="1"/>
  <c r="M358" i="1" s="1"/>
  <c r="N359" i="1"/>
  <c r="M359" i="1" s="1"/>
  <c r="F359" i="1"/>
  <c r="F358" i="1"/>
  <c r="Q360" i="1"/>
  <c r="K526" i="1"/>
  <c r="P526" i="1" s="1"/>
  <c r="A527" i="1"/>
  <c r="X527" i="1" s="1"/>
  <c r="Y526" i="1"/>
  <c r="AF526" i="1" s="1"/>
  <c r="AE526" i="1" s="1"/>
  <c r="Z525" i="1"/>
  <c r="AD525" i="1"/>
  <c r="AC524" i="1"/>
  <c r="AB524" i="1" s="1"/>
  <c r="AA524" i="1" s="1"/>
  <c r="L580" i="3"/>
  <c r="J580" i="3"/>
  <c r="K580" i="3" s="1"/>
  <c r="AH595" i="1" s="1"/>
  <c r="G582" i="3"/>
  <c r="H581" i="3"/>
  <c r="I581" i="3" s="1"/>
  <c r="G231" i="1" l="1"/>
  <c r="C231" i="1"/>
  <c r="V231" i="1"/>
  <c r="D231" i="1" s="1"/>
  <c r="I230" i="1"/>
  <c r="B230" i="1" s="1"/>
  <c r="AC525" i="1"/>
  <c r="AB525" i="1" s="1"/>
  <c r="AA525" i="1" s="1"/>
  <c r="T527" i="1"/>
  <c r="R360" i="1"/>
  <c r="N360" i="1" s="1"/>
  <c r="K527" i="1"/>
  <c r="P527" i="1" s="1"/>
  <c r="AD526" i="1"/>
  <c r="Z526" i="1"/>
  <c r="Y527" i="1"/>
  <c r="AF527" i="1" s="1"/>
  <c r="AE527" i="1" s="1"/>
  <c r="A528" i="1"/>
  <c r="X528" i="1" s="1"/>
  <c r="J581" i="3"/>
  <c r="K581" i="3" s="1"/>
  <c r="AH596" i="1" s="1"/>
  <c r="L581" i="3"/>
  <c r="H582" i="3"/>
  <c r="I582" i="3" s="1"/>
  <c r="G583" i="3"/>
  <c r="W231" i="1" l="1"/>
  <c r="T528" i="1"/>
  <c r="F360" i="1"/>
  <c r="M360" i="1"/>
  <c r="O361" i="1"/>
  <c r="K528" i="1"/>
  <c r="P528" i="1" s="1"/>
  <c r="Y528" i="1"/>
  <c r="AF528" i="1" s="1"/>
  <c r="AE528" i="1" s="1"/>
  <c r="A529" i="1"/>
  <c r="X529" i="1" s="1"/>
  <c r="AD527" i="1"/>
  <c r="Z527" i="1"/>
  <c r="AC526" i="1"/>
  <c r="AB526" i="1" s="1"/>
  <c r="AA526" i="1" s="1"/>
  <c r="J582" i="3"/>
  <c r="K582" i="3" s="1"/>
  <c r="AH597" i="1" s="1"/>
  <c r="L582" i="3"/>
  <c r="H583" i="3"/>
  <c r="I583" i="3" s="1"/>
  <c r="G584" i="3"/>
  <c r="E231" i="1" l="1"/>
  <c r="U232" i="1"/>
  <c r="T529" i="1"/>
  <c r="Q361" i="1"/>
  <c r="R361" i="1" s="1"/>
  <c r="K529" i="1"/>
  <c r="P529" i="1" s="1"/>
  <c r="AC527" i="1"/>
  <c r="AB527" i="1" s="1"/>
  <c r="AA527" i="1" s="1"/>
  <c r="AD528" i="1"/>
  <c r="Z528" i="1"/>
  <c r="Y529" i="1"/>
  <c r="AF529" i="1" s="1"/>
  <c r="AE529" i="1" s="1"/>
  <c r="A530" i="1"/>
  <c r="X530" i="1" s="1"/>
  <c r="J583" i="3"/>
  <c r="K583" i="3" s="1"/>
  <c r="AH598" i="1" s="1"/>
  <c r="L583" i="3"/>
  <c r="G585" i="3"/>
  <c r="H584" i="3"/>
  <c r="I584" i="3" s="1"/>
  <c r="G232" i="1" l="1"/>
  <c r="I231" i="1"/>
  <c r="B231" i="1" s="1"/>
  <c r="V232" i="1"/>
  <c r="D232" i="1" s="1"/>
  <c r="C232" i="1"/>
  <c r="T530" i="1"/>
  <c r="N361" i="1"/>
  <c r="M361" i="1" s="1"/>
  <c r="F361" i="1"/>
  <c r="O362" i="1"/>
  <c r="K530" i="1"/>
  <c r="P530" i="1" s="1"/>
  <c r="AC528" i="1"/>
  <c r="AB528" i="1" s="1"/>
  <c r="AA528" i="1" s="1"/>
  <c r="Y530" i="1"/>
  <c r="AF530" i="1" s="1"/>
  <c r="AE530" i="1" s="1"/>
  <c r="A531" i="1"/>
  <c r="X531" i="1" s="1"/>
  <c r="Z529" i="1"/>
  <c r="AD529" i="1"/>
  <c r="L584" i="3"/>
  <c r="J584" i="3"/>
  <c r="K584" i="3" s="1"/>
  <c r="AH599" i="1" s="1"/>
  <c r="G586" i="3"/>
  <c r="H585" i="3"/>
  <c r="I585" i="3" s="1"/>
  <c r="W232" i="1" l="1"/>
  <c r="E232" i="1" s="1"/>
  <c r="T531" i="1"/>
  <c r="Q362" i="1"/>
  <c r="R362" i="1" s="1"/>
  <c r="O363" i="1" s="1"/>
  <c r="K531" i="1"/>
  <c r="P531" i="1" s="1"/>
  <c r="AC529" i="1"/>
  <c r="AB529" i="1" s="1"/>
  <c r="AA529" i="1" s="1"/>
  <c r="AD530" i="1"/>
  <c r="Z530" i="1"/>
  <c r="A532" i="1"/>
  <c r="X532" i="1" s="1"/>
  <c r="Y531" i="1"/>
  <c r="AF531" i="1" s="1"/>
  <c r="AE531" i="1" s="1"/>
  <c r="J585" i="3"/>
  <c r="K585" i="3" s="1"/>
  <c r="AH600" i="1" s="1"/>
  <c r="L585" i="3"/>
  <c r="H586" i="3"/>
  <c r="I586" i="3" s="1"/>
  <c r="G587" i="3"/>
  <c r="U233" i="1" l="1"/>
  <c r="T532" i="1"/>
  <c r="Q363" i="1"/>
  <c r="R363" i="1" s="1"/>
  <c r="O364" i="1" s="1"/>
  <c r="F362" i="1"/>
  <c r="N362" i="1"/>
  <c r="K532" i="1"/>
  <c r="P532" i="1" s="1"/>
  <c r="AD531" i="1"/>
  <c r="Z531" i="1"/>
  <c r="A533" i="1"/>
  <c r="X533" i="1" s="1"/>
  <c r="Y532" i="1"/>
  <c r="AF532" i="1" s="1"/>
  <c r="AE532" i="1" s="1"/>
  <c r="AC530" i="1"/>
  <c r="AB530" i="1" s="1"/>
  <c r="AA530" i="1" s="1"/>
  <c r="J586" i="3"/>
  <c r="K586" i="3" s="1"/>
  <c r="AH601" i="1" s="1"/>
  <c r="L586" i="3"/>
  <c r="H587" i="3"/>
  <c r="I587" i="3" s="1"/>
  <c r="G588" i="3"/>
  <c r="V233" i="1" l="1"/>
  <c r="D233" i="1" s="1"/>
  <c r="C233" i="1"/>
  <c r="G233" i="1"/>
  <c r="I232" i="1"/>
  <c r="B232" i="1" s="1"/>
  <c r="W233" i="1"/>
  <c r="E233" i="1" s="1"/>
  <c r="U234" i="1"/>
  <c r="T533" i="1"/>
  <c r="Q364" i="1"/>
  <c r="F363" i="1"/>
  <c r="M362" i="1"/>
  <c r="N363" i="1"/>
  <c r="K533" i="1"/>
  <c r="P533" i="1" s="1"/>
  <c r="Z532" i="1"/>
  <c r="AD532" i="1"/>
  <c r="Y533" i="1"/>
  <c r="AF533" i="1" s="1"/>
  <c r="AE533" i="1" s="1"/>
  <c r="A534" i="1"/>
  <c r="X534" i="1" s="1"/>
  <c r="AC531" i="1"/>
  <c r="AB531" i="1" s="1"/>
  <c r="AA531" i="1" s="1"/>
  <c r="G589" i="3"/>
  <c r="H588" i="3"/>
  <c r="I588" i="3" s="1"/>
  <c r="J587" i="3"/>
  <c r="K587" i="3" s="1"/>
  <c r="AH602" i="1" s="1"/>
  <c r="L587" i="3"/>
  <c r="C234" i="1" l="1"/>
  <c r="G234" i="1"/>
  <c r="V234" i="1"/>
  <c r="D234" i="1" s="1"/>
  <c r="I233" i="1"/>
  <c r="B233" i="1" s="1"/>
  <c r="T534" i="1"/>
  <c r="R364" i="1"/>
  <c r="N364" i="1" s="1"/>
  <c r="M363" i="1"/>
  <c r="K534" i="1"/>
  <c r="P534" i="1" s="1"/>
  <c r="AD533" i="1"/>
  <c r="Z533" i="1"/>
  <c r="Y534" i="1"/>
  <c r="AF534" i="1" s="1"/>
  <c r="AE534" i="1" s="1"/>
  <c r="A535" i="1"/>
  <c r="X535" i="1" s="1"/>
  <c r="AC532" i="1"/>
  <c r="AB532" i="1" s="1"/>
  <c r="AA532" i="1" s="1"/>
  <c r="L588" i="3"/>
  <c r="J588" i="3"/>
  <c r="K588" i="3" s="1"/>
  <c r="AH603" i="1" s="1"/>
  <c r="G590" i="3"/>
  <c r="H589" i="3"/>
  <c r="I589" i="3" s="1"/>
  <c r="W234" i="1" l="1"/>
  <c r="E234" i="1" s="1"/>
  <c r="U235" i="1"/>
  <c r="T535" i="1"/>
  <c r="O365" i="1"/>
  <c r="Q365" i="1" s="1"/>
  <c r="R365" i="1" s="1"/>
  <c r="O366" i="1" s="1"/>
  <c r="M364" i="1"/>
  <c r="F364" i="1"/>
  <c r="K535" i="1"/>
  <c r="P535" i="1" s="1"/>
  <c r="Y535" i="1"/>
  <c r="AF535" i="1" s="1"/>
  <c r="AE535" i="1" s="1"/>
  <c r="A536" i="1"/>
  <c r="X536" i="1" s="1"/>
  <c r="Z534" i="1"/>
  <c r="AD534" i="1"/>
  <c r="AC533" i="1"/>
  <c r="AB533" i="1" s="1"/>
  <c r="AA533" i="1" s="1"/>
  <c r="J589" i="3"/>
  <c r="K589" i="3" s="1"/>
  <c r="AH604" i="1" s="1"/>
  <c r="L589" i="3"/>
  <c r="H590" i="3"/>
  <c r="I590" i="3" s="1"/>
  <c r="G591" i="3"/>
  <c r="G235" i="1" l="1"/>
  <c r="V235" i="1"/>
  <c r="D235" i="1" s="1"/>
  <c r="I234" i="1"/>
  <c r="B234" i="1" s="1"/>
  <c r="C235" i="1"/>
  <c r="T536" i="1"/>
  <c r="F365" i="1"/>
  <c r="Q366" i="1"/>
  <c r="R366" i="1" s="1"/>
  <c r="O367" i="1" s="1"/>
  <c r="N365" i="1"/>
  <c r="K536" i="1"/>
  <c r="P536" i="1"/>
  <c r="AC534" i="1"/>
  <c r="AB534" i="1" s="1"/>
  <c r="AA534" i="1" s="1"/>
  <c r="Y536" i="1"/>
  <c r="AF536" i="1" s="1"/>
  <c r="AE536" i="1" s="1"/>
  <c r="A537" i="1"/>
  <c r="X537" i="1" s="1"/>
  <c r="Z535" i="1"/>
  <c r="AD535" i="1"/>
  <c r="J590" i="3"/>
  <c r="K590" i="3" s="1"/>
  <c r="AH605" i="1" s="1"/>
  <c r="L590" i="3"/>
  <c r="G592" i="3"/>
  <c r="H591" i="3"/>
  <c r="I591" i="3" s="1"/>
  <c r="W235" i="1" l="1"/>
  <c r="T537" i="1"/>
  <c r="N366" i="1"/>
  <c r="M366" i="1" s="1"/>
  <c r="Q367" i="1"/>
  <c r="R367" i="1" s="1"/>
  <c r="O368" i="1" s="1"/>
  <c r="F366" i="1"/>
  <c r="M365" i="1"/>
  <c r="K537" i="1"/>
  <c r="P537" i="1" s="1"/>
  <c r="AC535" i="1"/>
  <c r="AB535" i="1" s="1"/>
  <c r="AA535" i="1" s="1"/>
  <c r="Y537" i="1"/>
  <c r="AF537" i="1" s="1"/>
  <c r="AE537" i="1" s="1"/>
  <c r="A538" i="1"/>
  <c r="X538" i="1" s="1"/>
  <c r="AD536" i="1"/>
  <c r="Z536" i="1"/>
  <c r="J591" i="3"/>
  <c r="K591" i="3" s="1"/>
  <c r="AH606" i="1" s="1"/>
  <c r="L591" i="3"/>
  <c r="G593" i="3"/>
  <c r="H592" i="3"/>
  <c r="I592" i="3" s="1"/>
  <c r="E235" i="1" l="1"/>
  <c r="U236" i="1"/>
  <c r="T538" i="1"/>
  <c r="N367" i="1"/>
  <c r="M367" i="1" s="1"/>
  <c r="F367" i="1"/>
  <c r="Q368" i="1"/>
  <c r="R368" i="1" s="1"/>
  <c r="K538" i="1"/>
  <c r="P538" i="1" s="1"/>
  <c r="Y538" i="1"/>
  <c r="AF538" i="1" s="1"/>
  <c r="AE538" i="1" s="1"/>
  <c r="A539" i="1"/>
  <c r="X539" i="1" s="1"/>
  <c r="Z537" i="1"/>
  <c r="AD537" i="1"/>
  <c r="AC536" i="1"/>
  <c r="AB536" i="1" s="1"/>
  <c r="AA536" i="1" s="1"/>
  <c r="L592" i="3"/>
  <c r="J592" i="3"/>
  <c r="K592" i="3" s="1"/>
  <c r="AH607" i="1" s="1"/>
  <c r="G594" i="3"/>
  <c r="H593" i="3"/>
  <c r="I593" i="3" s="1"/>
  <c r="I235" i="1" l="1"/>
  <c r="B235" i="1" s="1"/>
  <c r="V236" i="1"/>
  <c r="D236" i="1" s="1"/>
  <c r="G236" i="1"/>
  <c r="C236" i="1"/>
  <c r="W236" i="1"/>
  <c r="E236" i="1" s="1"/>
  <c r="T539" i="1"/>
  <c r="O369" i="1"/>
  <c r="Q369" i="1" s="1"/>
  <c r="R369" i="1" s="1"/>
  <c r="O370" i="1" s="1"/>
  <c r="F368" i="1"/>
  <c r="N368" i="1"/>
  <c r="M368" i="1" s="1"/>
  <c r="K539" i="1"/>
  <c r="P539" i="1" s="1"/>
  <c r="AC537" i="1"/>
  <c r="AB537" i="1" s="1"/>
  <c r="AA537" i="1" s="1"/>
  <c r="Y539" i="1"/>
  <c r="AF539" i="1" s="1"/>
  <c r="AE539" i="1" s="1"/>
  <c r="A540" i="1"/>
  <c r="X540" i="1" s="1"/>
  <c r="AD538" i="1"/>
  <c r="Z538" i="1"/>
  <c r="J593" i="3"/>
  <c r="K593" i="3" s="1"/>
  <c r="AH608" i="1" s="1"/>
  <c r="L593" i="3"/>
  <c r="H594" i="3"/>
  <c r="I594" i="3" s="1"/>
  <c r="G595" i="3"/>
  <c r="U237" i="1" l="1"/>
  <c r="T540" i="1"/>
  <c r="F369" i="1"/>
  <c r="Q370" i="1"/>
  <c r="R370" i="1" s="1"/>
  <c r="O371" i="1" s="1"/>
  <c r="N369" i="1"/>
  <c r="K540" i="1"/>
  <c r="P540" i="1" s="1"/>
  <c r="AC538" i="1"/>
  <c r="AB538" i="1" s="1"/>
  <c r="AA538" i="1" s="1"/>
  <c r="Y540" i="1"/>
  <c r="AF540" i="1" s="1"/>
  <c r="AE540" i="1" s="1"/>
  <c r="A541" i="1"/>
  <c r="X541" i="1" s="1"/>
  <c r="AD539" i="1"/>
  <c r="Z539" i="1"/>
  <c r="G596" i="3"/>
  <c r="H595" i="3"/>
  <c r="I595" i="3" s="1"/>
  <c r="J594" i="3"/>
  <c r="K594" i="3" s="1"/>
  <c r="AH609" i="1" s="1"/>
  <c r="L594" i="3"/>
  <c r="C237" i="1" l="1"/>
  <c r="G237" i="1"/>
  <c r="I236" i="1"/>
  <c r="B236" i="1" s="1"/>
  <c r="V237" i="1"/>
  <c r="D237" i="1" s="1"/>
  <c r="T541" i="1"/>
  <c r="Q371" i="1"/>
  <c r="R371" i="1" s="1"/>
  <c r="F371" i="1" s="1"/>
  <c r="F370" i="1"/>
  <c r="M369" i="1"/>
  <c r="N370" i="1"/>
  <c r="K541" i="1"/>
  <c r="P541" i="1" s="1"/>
  <c r="Y541" i="1"/>
  <c r="AF541" i="1" s="1"/>
  <c r="AE541" i="1" s="1"/>
  <c r="A542" i="1"/>
  <c r="X542" i="1" s="1"/>
  <c r="Z540" i="1"/>
  <c r="AD540" i="1"/>
  <c r="AC539" i="1"/>
  <c r="AB539" i="1" s="1"/>
  <c r="AA539" i="1" s="1"/>
  <c r="J595" i="3"/>
  <c r="K595" i="3" s="1"/>
  <c r="AH610" i="1" s="1"/>
  <c r="L595" i="3"/>
  <c r="G597" i="3"/>
  <c r="H596" i="3"/>
  <c r="I596" i="3" s="1"/>
  <c r="W237" i="1" l="1"/>
  <c r="E237" i="1" s="1"/>
  <c r="T542" i="1"/>
  <c r="O372" i="1"/>
  <c r="Q372" i="1" s="1"/>
  <c r="R372" i="1" s="1"/>
  <c r="O373" i="1" s="1"/>
  <c r="N371" i="1"/>
  <c r="M371" i="1" s="1"/>
  <c r="M370" i="1"/>
  <c r="K542" i="1"/>
  <c r="P542" i="1" s="1"/>
  <c r="AC540" i="1"/>
  <c r="AB540" i="1" s="1"/>
  <c r="AA540" i="1" s="1"/>
  <c r="A543" i="1"/>
  <c r="X543" i="1" s="1"/>
  <c r="Y542" i="1"/>
  <c r="AF542" i="1" s="1"/>
  <c r="AE542" i="1" s="1"/>
  <c r="Z541" i="1"/>
  <c r="AD541" i="1"/>
  <c r="L596" i="3"/>
  <c r="J596" i="3"/>
  <c r="K596" i="3" s="1"/>
  <c r="AH611" i="1" s="1"/>
  <c r="G598" i="3"/>
  <c r="H597" i="3"/>
  <c r="I597" i="3" s="1"/>
  <c r="U238" i="1" l="1"/>
  <c r="T543" i="1"/>
  <c r="Q373" i="1"/>
  <c r="R373" i="1" s="1"/>
  <c r="O374" i="1" s="1"/>
  <c r="F372" i="1"/>
  <c r="N372" i="1"/>
  <c r="K543" i="1"/>
  <c r="P543" i="1" s="1"/>
  <c r="AC541" i="1"/>
  <c r="AB541" i="1" s="1"/>
  <c r="AA541" i="1" s="1"/>
  <c r="AD542" i="1"/>
  <c r="Z542" i="1"/>
  <c r="A544" i="1"/>
  <c r="X544" i="1" s="1"/>
  <c r="Y543" i="1"/>
  <c r="AF543" i="1" s="1"/>
  <c r="AE543" i="1" s="1"/>
  <c r="J597" i="3"/>
  <c r="K597" i="3" s="1"/>
  <c r="AH612" i="1" s="1"/>
  <c r="L597" i="3"/>
  <c r="H598" i="3"/>
  <c r="I598" i="3" s="1"/>
  <c r="G599" i="3"/>
  <c r="V238" i="1" l="1"/>
  <c r="D238" i="1" s="1"/>
  <c r="G238" i="1"/>
  <c r="I237" i="1"/>
  <c r="B237" i="1" s="1"/>
  <c r="C238" i="1"/>
  <c r="W238" i="1"/>
  <c r="E238" i="1" s="1"/>
  <c r="U239" i="1"/>
  <c r="T544" i="1"/>
  <c r="N373" i="1"/>
  <c r="M373" i="1" s="1"/>
  <c r="Q374" i="1"/>
  <c r="R374" i="1" s="1"/>
  <c r="N374" i="1" s="1"/>
  <c r="M372" i="1"/>
  <c r="F373" i="1"/>
  <c r="K544" i="1"/>
  <c r="P544" i="1" s="1"/>
  <c r="AC542" i="1"/>
  <c r="AB542" i="1" s="1"/>
  <c r="AA542" i="1" s="1"/>
  <c r="AD543" i="1"/>
  <c r="Z543" i="1"/>
  <c r="A545" i="1"/>
  <c r="X545" i="1" s="1"/>
  <c r="Y544" i="1"/>
  <c r="AF544" i="1" s="1"/>
  <c r="AE544" i="1" s="1"/>
  <c r="H599" i="3"/>
  <c r="I599" i="3" s="1"/>
  <c r="G600" i="3"/>
  <c r="J598" i="3"/>
  <c r="K598" i="3" s="1"/>
  <c r="AH613" i="1" s="1"/>
  <c r="L598" i="3"/>
  <c r="C239" i="1" l="1"/>
  <c r="V239" i="1"/>
  <c r="D239" i="1" s="1"/>
  <c r="I238" i="1"/>
  <c r="B238" i="1" s="1"/>
  <c r="G239" i="1"/>
  <c r="T545" i="1"/>
  <c r="F374" i="1"/>
  <c r="O375" i="1"/>
  <c r="Q375" i="1" s="1"/>
  <c r="R375" i="1" s="1"/>
  <c r="M374" i="1"/>
  <c r="K545" i="1"/>
  <c r="P545" i="1" s="1"/>
  <c r="AD544" i="1"/>
  <c r="Z544" i="1"/>
  <c r="Y545" i="1"/>
  <c r="AF545" i="1" s="1"/>
  <c r="AE545" i="1" s="1"/>
  <c r="A546" i="1"/>
  <c r="X546" i="1" s="1"/>
  <c r="AC543" i="1"/>
  <c r="AB543" i="1" s="1"/>
  <c r="AA543" i="1" s="1"/>
  <c r="G601" i="3"/>
  <c r="H600" i="3"/>
  <c r="I600" i="3" s="1"/>
  <c r="J599" i="3"/>
  <c r="K599" i="3" s="1"/>
  <c r="AH614" i="1" s="1"/>
  <c r="L599" i="3"/>
  <c r="W239" i="1" l="1"/>
  <c r="T546" i="1"/>
  <c r="N375" i="1"/>
  <c r="M375" i="1" s="1"/>
  <c r="O376" i="1"/>
  <c r="F375" i="1"/>
  <c r="K546" i="1"/>
  <c r="P546" i="1" s="1"/>
  <c r="AC544" i="1"/>
  <c r="AB544" i="1" s="1"/>
  <c r="AA544" i="1" s="1"/>
  <c r="A547" i="1"/>
  <c r="X547" i="1" s="1"/>
  <c r="Y546" i="1"/>
  <c r="AF546" i="1" s="1"/>
  <c r="AE546" i="1" s="1"/>
  <c r="Z545" i="1"/>
  <c r="AD545" i="1"/>
  <c r="L600" i="3"/>
  <c r="J600" i="3"/>
  <c r="K600" i="3" s="1"/>
  <c r="AH615" i="1" s="1"/>
  <c r="G602" i="3"/>
  <c r="H601" i="3"/>
  <c r="I601" i="3" s="1"/>
  <c r="E239" i="1" l="1"/>
  <c r="U240" i="1"/>
  <c r="T547" i="1"/>
  <c r="Q376" i="1"/>
  <c r="R376" i="1" s="1"/>
  <c r="O377" i="1" s="1"/>
  <c r="K547" i="1"/>
  <c r="P547" i="1" s="1"/>
  <c r="AC545" i="1"/>
  <c r="AB545" i="1" s="1"/>
  <c r="AA545" i="1" s="1"/>
  <c r="AD546" i="1"/>
  <c r="Z546" i="1"/>
  <c r="A548" i="1"/>
  <c r="X548" i="1" s="1"/>
  <c r="Y547" i="1"/>
  <c r="AF547" i="1" s="1"/>
  <c r="AE547" i="1" s="1"/>
  <c r="H602" i="3"/>
  <c r="I602" i="3" s="1"/>
  <c r="G603" i="3"/>
  <c r="J601" i="3"/>
  <c r="K601" i="3" s="1"/>
  <c r="AH616" i="1" s="1"/>
  <c r="L601" i="3"/>
  <c r="G240" i="1" l="1"/>
  <c r="V240" i="1"/>
  <c r="D240" i="1" s="1"/>
  <c r="I239" i="1"/>
  <c r="B239" i="1" s="1"/>
  <c r="C240" i="1"/>
  <c r="T548" i="1"/>
  <c r="F376" i="1"/>
  <c r="Q377" i="1"/>
  <c r="R377" i="1" s="1"/>
  <c r="O378" i="1" s="1"/>
  <c r="N376" i="1"/>
  <c r="K548" i="1"/>
  <c r="P548" i="1" s="1"/>
  <c r="AC546" i="1"/>
  <c r="AB546" i="1" s="1"/>
  <c r="AA546" i="1" s="1"/>
  <c r="Z547" i="1"/>
  <c r="AD547" i="1"/>
  <c r="A549" i="1"/>
  <c r="X549" i="1" s="1"/>
  <c r="Y548" i="1"/>
  <c r="AF548" i="1" s="1"/>
  <c r="AE548" i="1" s="1"/>
  <c r="H603" i="3"/>
  <c r="I603" i="3" s="1"/>
  <c r="G604" i="3"/>
  <c r="J602" i="3"/>
  <c r="K602" i="3" s="1"/>
  <c r="AH617" i="1" s="1"/>
  <c r="L602" i="3"/>
  <c r="W240" i="1" l="1"/>
  <c r="AC547" i="1"/>
  <c r="AB547" i="1" s="1"/>
  <c r="AA547" i="1" s="1"/>
  <c r="T549" i="1"/>
  <c r="Q378" i="1"/>
  <c r="R378" i="1" s="1"/>
  <c r="F378" i="1" s="1"/>
  <c r="F377" i="1"/>
  <c r="M376" i="1"/>
  <c r="N377" i="1"/>
  <c r="K549" i="1"/>
  <c r="P549" i="1" s="1"/>
  <c r="AD548" i="1"/>
  <c r="Z548" i="1"/>
  <c r="A550" i="1"/>
  <c r="X550" i="1" s="1"/>
  <c r="Y549" i="1"/>
  <c r="AF549" i="1" s="1"/>
  <c r="AE549" i="1" s="1"/>
  <c r="G605" i="3"/>
  <c r="H604" i="3"/>
  <c r="I604" i="3" s="1"/>
  <c r="J603" i="3"/>
  <c r="K603" i="3" s="1"/>
  <c r="AH618" i="1" s="1"/>
  <c r="L603" i="3"/>
  <c r="E240" i="1" l="1"/>
  <c r="U241" i="1"/>
  <c r="T550" i="1"/>
  <c r="O379" i="1"/>
  <c r="Q379" i="1" s="1"/>
  <c r="R379" i="1" s="1"/>
  <c r="O380" i="1" s="1"/>
  <c r="N378" i="1"/>
  <c r="M378" i="1" s="1"/>
  <c r="M377" i="1"/>
  <c r="K550" i="1"/>
  <c r="P550" i="1" s="1"/>
  <c r="AC548" i="1"/>
  <c r="AB548" i="1" s="1"/>
  <c r="AA548" i="1" s="1"/>
  <c r="AD549" i="1"/>
  <c r="Z549" i="1"/>
  <c r="Y550" i="1"/>
  <c r="AF550" i="1" s="1"/>
  <c r="AE550" i="1" s="1"/>
  <c r="A551" i="1"/>
  <c r="X551" i="1" s="1"/>
  <c r="L604" i="3"/>
  <c r="J604" i="3"/>
  <c r="K604" i="3" s="1"/>
  <c r="AH619" i="1" s="1"/>
  <c r="G606" i="3"/>
  <c r="H605" i="3"/>
  <c r="I605" i="3" s="1"/>
  <c r="I240" i="1" l="1"/>
  <c r="B240" i="1" s="1"/>
  <c r="G241" i="1"/>
  <c r="C241" i="1"/>
  <c r="V241" i="1"/>
  <c r="D241" i="1" s="1"/>
  <c r="T551" i="1"/>
  <c r="N379" i="1"/>
  <c r="M379" i="1" s="1"/>
  <c r="Q380" i="1"/>
  <c r="R380" i="1" s="1"/>
  <c r="N380" i="1" s="1"/>
  <c r="F379" i="1"/>
  <c r="K551" i="1"/>
  <c r="P551" i="1" s="1"/>
  <c r="AC549" i="1"/>
  <c r="AB549" i="1" s="1"/>
  <c r="AA549" i="1" s="1"/>
  <c r="Y551" i="1"/>
  <c r="AF551" i="1" s="1"/>
  <c r="AE551" i="1" s="1"/>
  <c r="A552" i="1"/>
  <c r="X552" i="1" s="1"/>
  <c r="AD550" i="1"/>
  <c r="Z550" i="1"/>
  <c r="J605" i="3"/>
  <c r="K605" i="3" s="1"/>
  <c r="AH620" i="1" s="1"/>
  <c r="L605" i="3"/>
  <c r="H606" i="3"/>
  <c r="I606" i="3" s="1"/>
  <c r="G607" i="3"/>
  <c r="W241" i="1" l="1"/>
  <c r="E241" i="1" s="1"/>
  <c r="T552" i="1"/>
  <c r="O381" i="1"/>
  <c r="Q381" i="1" s="1"/>
  <c r="F380" i="1"/>
  <c r="M380" i="1"/>
  <c r="K552" i="1"/>
  <c r="P552" i="1" s="1"/>
  <c r="AC550" i="1"/>
  <c r="AB550" i="1" s="1"/>
  <c r="AA550" i="1" s="1"/>
  <c r="A553" i="1"/>
  <c r="X553" i="1" s="1"/>
  <c r="Y552" i="1"/>
  <c r="AF552" i="1" s="1"/>
  <c r="AE552" i="1" s="1"/>
  <c r="Z551" i="1"/>
  <c r="AD551" i="1"/>
  <c r="G608" i="3"/>
  <c r="H607" i="3"/>
  <c r="I607" i="3" s="1"/>
  <c r="J606" i="3"/>
  <c r="K606" i="3" s="1"/>
  <c r="AH621" i="1" s="1"/>
  <c r="L606" i="3"/>
  <c r="U242" i="1" l="1"/>
  <c r="T553" i="1"/>
  <c r="R381" i="1"/>
  <c r="O382" i="1" s="1"/>
  <c r="Q382" i="1" s="1"/>
  <c r="R382" i="1" s="1"/>
  <c r="K553" i="1"/>
  <c r="P553" i="1" s="1"/>
  <c r="AC551" i="1"/>
  <c r="AB551" i="1" s="1"/>
  <c r="AA551" i="1" s="1"/>
  <c r="AD552" i="1"/>
  <c r="Z552" i="1"/>
  <c r="Y553" i="1"/>
  <c r="AF553" i="1" s="1"/>
  <c r="AE553" i="1" s="1"/>
  <c r="A554" i="1"/>
  <c r="X554" i="1" s="1"/>
  <c r="J607" i="3"/>
  <c r="K607" i="3" s="1"/>
  <c r="AH622" i="1" s="1"/>
  <c r="L607" i="3"/>
  <c r="G609" i="3"/>
  <c r="H608" i="3"/>
  <c r="I608" i="3" s="1"/>
  <c r="V242" i="1" l="1"/>
  <c r="D242" i="1" s="1"/>
  <c r="G242" i="1"/>
  <c r="I241" i="1"/>
  <c r="B241" i="1" s="1"/>
  <c r="C242" i="1"/>
  <c r="W242" i="1"/>
  <c r="E242" i="1" s="1"/>
  <c r="U243" i="1"/>
  <c r="T554" i="1"/>
  <c r="N381" i="1"/>
  <c r="F382" i="1"/>
  <c r="O383" i="1"/>
  <c r="N382" i="1"/>
  <c r="K554" i="1"/>
  <c r="P554" i="1" s="1"/>
  <c r="A555" i="1"/>
  <c r="X555" i="1" s="1"/>
  <c r="Y554" i="1"/>
  <c r="AF554" i="1" s="1"/>
  <c r="AE554" i="1" s="1"/>
  <c r="Z553" i="1"/>
  <c r="AD553" i="1"/>
  <c r="AC552" i="1"/>
  <c r="AB552" i="1" s="1"/>
  <c r="AA552" i="1" s="1"/>
  <c r="L608" i="3"/>
  <c r="J608" i="3"/>
  <c r="K608" i="3" s="1"/>
  <c r="AH623" i="1" s="1"/>
  <c r="G610" i="3"/>
  <c r="H609" i="3"/>
  <c r="I609" i="3" s="1"/>
  <c r="G243" i="1" l="1"/>
  <c r="I242" i="1"/>
  <c r="B242" i="1" s="1"/>
  <c r="V243" i="1"/>
  <c r="D243" i="1" s="1"/>
  <c r="C243" i="1"/>
  <c r="T555" i="1"/>
  <c r="M381" i="1"/>
  <c r="M382" i="1"/>
  <c r="Q383" i="1"/>
  <c r="R383" i="1" s="1"/>
  <c r="O384" i="1" s="1"/>
  <c r="K555" i="1"/>
  <c r="P555" i="1" s="1"/>
  <c r="AC553" i="1"/>
  <c r="AB553" i="1" s="1"/>
  <c r="AA553" i="1" s="1"/>
  <c r="Z554" i="1"/>
  <c r="AD554" i="1"/>
  <c r="A556" i="1"/>
  <c r="X556" i="1" s="1"/>
  <c r="Y555" i="1"/>
  <c r="AF555" i="1" s="1"/>
  <c r="AE555" i="1" s="1"/>
  <c r="H610" i="3"/>
  <c r="I610" i="3" s="1"/>
  <c r="G611" i="3"/>
  <c r="J609" i="3"/>
  <c r="K609" i="3" s="1"/>
  <c r="AH624" i="1" s="1"/>
  <c r="L609" i="3"/>
  <c r="W243" i="1" l="1"/>
  <c r="E243" i="1" s="1"/>
  <c r="T556" i="1"/>
  <c r="F383" i="1"/>
  <c r="N383" i="1"/>
  <c r="Q384" i="1"/>
  <c r="R384" i="1" s="1"/>
  <c r="K556" i="1"/>
  <c r="P556" i="1" s="1"/>
  <c r="Y556" i="1"/>
  <c r="AF556" i="1" s="1"/>
  <c r="AE556" i="1" s="1"/>
  <c r="A557" i="1"/>
  <c r="X557" i="1" s="1"/>
  <c r="AC554" i="1"/>
  <c r="AB554" i="1" s="1"/>
  <c r="AA554" i="1" s="1"/>
  <c r="AD555" i="1"/>
  <c r="Z555" i="1"/>
  <c r="H611" i="3"/>
  <c r="I611" i="3" s="1"/>
  <c r="G612" i="3"/>
  <c r="J610" i="3"/>
  <c r="K610" i="3" s="1"/>
  <c r="AH625" i="1" s="1"/>
  <c r="L610" i="3"/>
  <c r="U244" i="1" l="1"/>
  <c r="T557" i="1"/>
  <c r="F384" i="1"/>
  <c r="N384" i="1"/>
  <c r="O385" i="1"/>
  <c r="M383" i="1"/>
  <c r="K557" i="1"/>
  <c r="P557" i="1" s="1"/>
  <c r="AC555" i="1"/>
  <c r="AB555" i="1" s="1"/>
  <c r="AA555" i="1" s="1"/>
  <c r="A558" i="1"/>
  <c r="X558" i="1" s="1"/>
  <c r="Y557" i="1"/>
  <c r="AF557" i="1" s="1"/>
  <c r="AE557" i="1" s="1"/>
  <c r="Z556" i="1"/>
  <c r="AD556" i="1"/>
  <c r="G613" i="3"/>
  <c r="H612" i="3"/>
  <c r="I612" i="3" s="1"/>
  <c r="J611" i="3"/>
  <c r="K611" i="3" s="1"/>
  <c r="AH626" i="1" s="1"/>
  <c r="L611" i="3"/>
  <c r="C244" i="1" l="1"/>
  <c r="V244" i="1"/>
  <c r="D244" i="1" s="1"/>
  <c r="I243" i="1"/>
  <c r="B243" i="1" s="1"/>
  <c r="G244" i="1"/>
  <c r="T558" i="1"/>
  <c r="Q385" i="1"/>
  <c r="R385" i="1" s="1"/>
  <c r="O386" i="1" s="1"/>
  <c r="M384" i="1"/>
  <c r="K558" i="1"/>
  <c r="P558" i="1" s="1"/>
  <c r="AC556" i="1"/>
  <c r="AB556" i="1" s="1"/>
  <c r="AA556" i="1" s="1"/>
  <c r="AD557" i="1"/>
  <c r="Z557" i="1"/>
  <c r="Y558" i="1"/>
  <c r="AF558" i="1" s="1"/>
  <c r="AE558" i="1" s="1"/>
  <c r="A559" i="1"/>
  <c r="X559" i="1" s="1"/>
  <c r="L612" i="3"/>
  <c r="J612" i="3"/>
  <c r="K612" i="3" s="1"/>
  <c r="AH627" i="1" s="1"/>
  <c r="G614" i="3"/>
  <c r="H613" i="3"/>
  <c r="I613" i="3" s="1"/>
  <c r="W244" i="1" l="1"/>
  <c r="T559" i="1"/>
  <c r="Q386" i="1"/>
  <c r="R386" i="1" s="1"/>
  <c r="N385" i="1"/>
  <c r="F385" i="1"/>
  <c r="K559" i="1"/>
  <c r="P559" i="1" s="1"/>
  <c r="AC557" i="1"/>
  <c r="AB557" i="1" s="1"/>
  <c r="AA557" i="1" s="1"/>
  <c r="Y559" i="1"/>
  <c r="AF559" i="1" s="1"/>
  <c r="AE559" i="1" s="1"/>
  <c r="A560" i="1"/>
  <c r="X560" i="1" s="1"/>
  <c r="AD558" i="1"/>
  <c r="Z558" i="1"/>
  <c r="J613" i="3"/>
  <c r="K613" i="3" s="1"/>
  <c r="AH628" i="1" s="1"/>
  <c r="L613" i="3"/>
  <c r="H614" i="3"/>
  <c r="I614" i="3" s="1"/>
  <c r="G615" i="3"/>
  <c r="E244" i="1" l="1"/>
  <c r="U245" i="1"/>
  <c r="T560" i="1"/>
  <c r="N386" i="1"/>
  <c r="M386" i="1" s="1"/>
  <c r="M385" i="1"/>
  <c r="F386" i="1"/>
  <c r="O387" i="1"/>
  <c r="K560" i="1"/>
  <c r="P560" i="1" s="1"/>
  <c r="AD559" i="1"/>
  <c r="Z559" i="1"/>
  <c r="AC558" i="1"/>
  <c r="AB558" i="1" s="1"/>
  <c r="AA558" i="1" s="1"/>
  <c r="Y560" i="1"/>
  <c r="AF560" i="1" s="1"/>
  <c r="AE560" i="1" s="1"/>
  <c r="A561" i="1"/>
  <c r="X561" i="1" s="1"/>
  <c r="H615" i="3"/>
  <c r="I615" i="3" s="1"/>
  <c r="G616" i="3"/>
  <c r="J614" i="3"/>
  <c r="K614" i="3" s="1"/>
  <c r="AH629" i="1" s="1"/>
  <c r="L614" i="3"/>
  <c r="V245" i="1" l="1"/>
  <c r="D245" i="1" s="1"/>
  <c r="G245" i="1"/>
  <c r="I244" i="1"/>
  <c r="B244" i="1" s="1"/>
  <c r="C245" i="1"/>
  <c r="W245" i="1"/>
  <c r="E245" i="1" s="1"/>
  <c r="U246" i="1"/>
  <c r="T561" i="1"/>
  <c r="Q387" i="1"/>
  <c r="R387" i="1" s="1"/>
  <c r="K561" i="1"/>
  <c r="P561" i="1"/>
  <c r="AC559" i="1"/>
  <c r="AB559" i="1" s="1"/>
  <c r="AA559" i="1" s="1"/>
  <c r="Y561" i="1"/>
  <c r="AF561" i="1" s="1"/>
  <c r="AE561" i="1" s="1"/>
  <c r="A562" i="1"/>
  <c r="X562" i="1" s="1"/>
  <c r="AD560" i="1"/>
  <c r="Z560" i="1"/>
  <c r="G617" i="3"/>
  <c r="H616" i="3"/>
  <c r="I616" i="3" s="1"/>
  <c r="J615" i="3"/>
  <c r="K615" i="3" s="1"/>
  <c r="AH630" i="1" s="1"/>
  <c r="L615" i="3"/>
  <c r="G246" i="1" l="1"/>
  <c r="C246" i="1"/>
  <c r="I245" i="1"/>
  <c r="B245" i="1" s="1"/>
  <c r="V246" i="1"/>
  <c r="D246" i="1" s="1"/>
  <c r="T562" i="1"/>
  <c r="N387" i="1"/>
  <c r="M387" i="1" s="1"/>
  <c r="F387" i="1"/>
  <c r="O388" i="1"/>
  <c r="K562" i="1"/>
  <c r="P562" i="1" s="1"/>
  <c r="AC560" i="1"/>
  <c r="AB560" i="1" s="1"/>
  <c r="AA560" i="1" s="1"/>
  <c r="Y562" i="1"/>
  <c r="AF562" i="1" s="1"/>
  <c r="AE562" i="1" s="1"/>
  <c r="A563" i="1"/>
  <c r="X563" i="1" s="1"/>
  <c r="AD561" i="1"/>
  <c r="Z561" i="1"/>
  <c r="L616" i="3"/>
  <c r="J616" i="3"/>
  <c r="K616" i="3" s="1"/>
  <c r="AH631" i="1" s="1"/>
  <c r="G618" i="3"/>
  <c r="H617" i="3"/>
  <c r="I617" i="3" s="1"/>
  <c r="W246" i="1" l="1"/>
  <c r="E246" i="1" s="1"/>
  <c r="U247" i="1"/>
  <c r="T563" i="1"/>
  <c r="Q388" i="1"/>
  <c r="R388" i="1" s="1"/>
  <c r="O389" i="1" s="1"/>
  <c r="K563" i="1"/>
  <c r="P563" i="1" s="1"/>
  <c r="AC561" i="1"/>
  <c r="AB561" i="1" s="1"/>
  <c r="AA561" i="1" s="1"/>
  <c r="AD562" i="1"/>
  <c r="Z562" i="1"/>
  <c r="A564" i="1"/>
  <c r="X564" i="1" s="1"/>
  <c r="Y563" i="1"/>
  <c r="AF563" i="1" s="1"/>
  <c r="AE563" i="1" s="1"/>
  <c r="J617" i="3"/>
  <c r="K617" i="3" s="1"/>
  <c r="AH632" i="1" s="1"/>
  <c r="L617" i="3"/>
  <c r="H618" i="3"/>
  <c r="I618" i="3" s="1"/>
  <c r="G619" i="3"/>
  <c r="V247" i="1" l="1"/>
  <c r="C247" i="1"/>
  <c r="G247" i="1"/>
  <c r="I246" i="1"/>
  <c r="B246" i="1" s="1"/>
  <c r="W247" i="1"/>
  <c r="E247" i="1" s="1"/>
  <c r="T564" i="1"/>
  <c r="Q389" i="1"/>
  <c r="R389" i="1" s="1"/>
  <c r="F388" i="1"/>
  <c r="N388" i="1"/>
  <c r="K564" i="1"/>
  <c r="P564" i="1" s="1"/>
  <c r="AC562" i="1"/>
  <c r="AB562" i="1" s="1"/>
  <c r="AA562" i="1" s="1"/>
  <c r="Z563" i="1"/>
  <c r="AD563" i="1"/>
  <c r="A565" i="1"/>
  <c r="X565" i="1" s="1"/>
  <c r="Y564" i="1"/>
  <c r="AF564" i="1" s="1"/>
  <c r="AE564" i="1" s="1"/>
  <c r="J618" i="3"/>
  <c r="K618" i="3" s="1"/>
  <c r="AH633" i="1" s="1"/>
  <c r="L618" i="3"/>
  <c r="H619" i="3"/>
  <c r="I619" i="3" s="1"/>
  <c r="G620" i="3"/>
  <c r="D247" i="1" l="1"/>
  <c r="U248" i="1"/>
  <c r="T565" i="1"/>
  <c r="O390" i="1"/>
  <c r="Q390" i="1" s="1"/>
  <c r="R390" i="1" s="1"/>
  <c r="O391" i="1" s="1"/>
  <c r="M388" i="1"/>
  <c r="F389" i="1"/>
  <c r="N389" i="1"/>
  <c r="K565" i="1"/>
  <c r="P565" i="1"/>
  <c r="AC563" i="1"/>
  <c r="AB563" i="1" s="1"/>
  <c r="AA563" i="1" s="1"/>
  <c r="AD564" i="1"/>
  <c r="Z564" i="1"/>
  <c r="A566" i="1"/>
  <c r="X566" i="1" s="1"/>
  <c r="Y565" i="1"/>
  <c r="AF565" i="1" s="1"/>
  <c r="AE565" i="1" s="1"/>
  <c r="J619" i="3"/>
  <c r="K619" i="3" s="1"/>
  <c r="AH634" i="1" s="1"/>
  <c r="L619" i="3"/>
  <c r="G621" i="3"/>
  <c r="H620" i="3"/>
  <c r="I620" i="3" s="1"/>
  <c r="G248" i="1" l="1"/>
  <c r="I247" i="1"/>
  <c r="B247" i="1" s="1"/>
  <c r="V248" i="1"/>
  <c r="C248" i="1"/>
  <c r="T566" i="1"/>
  <c r="N390" i="1"/>
  <c r="M390" i="1" s="1"/>
  <c r="Q391" i="1"/>
  <c r="R391" i="1" s="1"/>
  <c r="O392" i="1" s="1"/>
  <c r="F390" i="1"/>
  <c r="M389" i="1"/>
  <c r="K566" i="1"/>
  <c r="P566" i="1" s="1"/>
  <c r="Z565" i="1"/>
  <c r="AD565" i="1"/>
  <c r="Y566" i="1"/>
  <c r="AF566" i="1" s="1"/>
  <c r="AE566" i="1" s="1"/>
  <c r="A567" i="1"/>
  <c r="X567" i="1" s="1"/>
  <c r="AC564" i="1"/>
  <c r="AB564" i="1" s="1"/>
  <c r="AA564" i="1" s="1"/>
  <c r="L620" i="3"/>
  <c r="J620" i="3"/>
  <c r="K620" i="3" s="1"/>
  <c r="AH635" i="1" s="1"/>
  <c r="G622" i="3"/>
  <c r="H621" i="3"/>
  <c r="I621" i="3" s="1"/>
  <c r="D248" i="1" l="1"/>
  <c r="W248" i="1"/>
  <c r="T567" i="1"/>
  <c r="AC565" i="1"/>
  <c r="AB565" i="1" s="1"/>
  <c r="AA565" i="1" s="1"/>
  <c r="N391" i="1"/>
  <c r="M391" i="1" s="1"/>
  <c r="F391" i="1"/>
  <c r="Q392" i="1"/>
  <c r="R392" i="1" s="1"/>
  <c r="O393" i="1" s="1"/>
  <c r="K567" i="1"/>
  <c r="P567" i="1" s="1"/>
  <c r="Y567" i="1"/>
  <c r="AF567" i="1" s="1"/>
  <c r="AE567" i="1" s="1"/>
  <c r="A568" i="1"/>
  <c r="X568" i="1" s="1"/>
  <c r="AD566" i="1"/>
  <c r="Z566" i="1"/>
  <c r="J621" i="3"/>
  <c r="K621" i="3" s="1"/>
  <c r="AH636" i="1" s="1"/>
  <c r="L621" i="3"/>
  <c r="H622" i="3"/>
  <c r="I622" i="3" s="1"/>
  <c r="G623" i="3"/>
  <c r="E248" i="1" l="1"/>
  <c r="U249" i="1"/>
  <c r="T568" i="1"/>
  <c r="Q393" i="1"/>
  <c r="R393" i="1" s="1"/>
  <c r="O394" i="1" s="1"/>
  <c r="F392" i="1"/>
  <c r="N392" i="1"/>
  <c r="K568" i="1"/>
  <c r="P568" i="1" s="1"/>
  <c r="Y568" i="1"/>
  <c r="AF568" i="1" s="1"/>
  <c r="AE568" i="1" s="1"/>
  <c r="A569" i="1"/>
  <c r="X569" i="1" s="1"/>
  <c r="AC566" i="1"/>
  <c r="AB566" i="1" s="1"/>
  <c r="AA566" i="1" s="1"/>
  <c r="Z567" i="1"/>
  <c r="AD567" i="1"/>
  <c r="G624" i="3"/>
  <c r="H623" i="3"/>
  <c r="I623" i="3" s="1"/>
  <c r="J622" i="3"/>
  <c r="K622" i="3" s="1"/>
  <c r="AH637" i="1" s="1"/>
  <c r="L622" i="3"/>
  <c r="G249" i="1" l="1"/>
  <c r="C249" i="1"/>
  <c r="I248" i="1"/>
  <c r="B248" i="1" s="1"/>
  <c r="V249" i="1"/>
  <c r="T569" i="1"/>
  <c r="N393" i="1"/>
  <c r="M393" i="1" s="1"/>
  <c r="Q394" i="1"/>
  <c r="R394" i="1" s="1"/>
  <c r="N394" i="1" s="1"/>
  <c r="M392" i="1"/>
  <c r="F393" i="1"/>
  <c r="K569" i="1"/>
  <c r="P569" i="1" s="1"/>
  <c r="AC567" i="1"/>
  <c r="AB567" i="1" s="1"/>
  <c r="AA567" i="1" s="1"/>
  <c r="Y569" i="1"/>
  <c r="AF569" i="1" s="1"/>
  <c r="AE569" i="1" s="1"/>
  <c r="A570" i="1"/>
  <c r="X570" i="1" s="1"/>
  <c r="AD568" i="1"/>
  <c r="Z568" i="1"/>
  <c r="J623" i="3"/>
  <c r="K623" i="3" s="1"/>
  <c r="AH638" i="1" s="1"/>
  <c r="L623" i="3"/>
  <c r="G625" i="3"/>
  <c r="H624" i="3"/>
  <c r="I624" i="3" s="1"/>
  <c r="D249" i="1" l="1"/>
  <c r="W249" i="1"/>
  <c r="E249" i="1" s="1"/>
  <c r="U250" i="1"/>
  <c r="C250" i="1" s="1"/>
  <c r="I249" i="1"/>
  <c r="B249" i="1" s="1"/>
  <c r="G250" i="1"/>
  <c r="V250" i="1"/>
  <c r="D250" i="1" s="1"/>
  <c r="T570" i="1"/>
  <c r="F394" i="1"/>
  <c r="O395" i="1"/>
  <c r="M394" i="1"/>
  <c r="K570" i="1"/>
  <c r="P570" i="1" s="1"/>
  <c r="AC568" i="1"/>
  <c r="AB568" i="1" s="1"/>
  <c r="AA568" i="1" s="1"/>
  <c r="Y570" i="1"/>
  <c r="AF570" i="1" s="1"/>
  <c r="AE570" i="1" s="1"/>
  <c r="A571" i="1"/>
  <c r="X571" i="1" s="1"/>
  <c r="AD569" i="1"/>
  <c r="Z569" i="1"/>
  <c r="L624" i="3"/>
  <c r="J624" i="3"/>
  <c r="K624" i="3" s="1"/>
  <c r="AH639" i="1" s="1"/>
  <c r="G626" i="3"/>
  <c r="H625" i="3"/>
  <c r="I625" i="3" s="1"/>
  <c r="W250" i="1" l="1"/>
  <c r="E250" i="1" s="1"/>
  <c r="U251" i="1"/>
  <c r="T571" i="1"/>
  <c r="Q395" i="1"/>
  <c r="R395" i="1" s="1"/>
  <c r="K571" i="1"/>
  <c r="P571" i="1" s="1"/>
  <c r="AD570" i="1"/>
  <c r="Z570" i="1"/>
  <c r="AC569" i="1"/>
  <c r="AB569" i="1" s="1"/>
  <c r="AA569" i="1" s="1"/>
  <c r="A572" i="1"/>
  <c r="X572" i="1" s="1"/>
  <c r="Y571" i="1"/>
  <c r="AF571" i="1" s="1"/>
  <c r="AE571" i="1" s="1"/>
  <c r="J625" i="3"/>
  <c r="K625" i="3" s="1"/>
  <c r="AH640" i="1" s="1"/>
  <c r="L625" i="3"/>
  <c r="H626" i="3"/>
  <c r="I626" i="3" s="1"/>
  <c r="G627" i="3"/>
  <c r="I250" i="1" l="1"/>
  <c r="B250" i="1" s="1"/>
  <c r="V251" i="1"/>
  <c r="D251" i="1" s="1"/>
  <c r="G251" i="1"/>
  <c r="C251" i="1"/>
  <c r="T572" i="1"/>
  <c r="O396" i="1"/>
  <c r="Q396" i="1" s="1"/>
  <c r="R396" i="1" s="1"/>
  <c r="O397" i="1" s="1"/>
  <c r="F395" i="1"/>
  <c r="N395" i="1"/>
  <c r="K572" i="1"/>
  <c r="P572" i="1"/>
  <c r="Z571" i="1"/>
  <c r="AD571" i="1"/>
  <c r="A573" i="1"/>
  <c r="X573" i="1" s="1"/>
  <c r="Y572" i="1"/>
  <c r="AF572" i="1" s="1"/>
  <c r="AE572" i="1" s="1"/>
  <c r="AC570" i="1"/>
  <c r="AB570" i="1" s="1"/>
  <c r="AA570" i="1" s="1"/>
  <c r="H627" i="3"/>
  <c r="I627" i="3" s="1"/>
  <c r="G628" i="3"/>
  <c r="J626" i="3"/>
  <c r="K626" i="3" s="1"/>
  <c r="AH641" i="1" s="1"/>
  <c r="L626" i="3"/>
  <c r="W251" i="1" l="1"/>
  <c r="E251" i="1" s="1"/>
  <c r="T573" i="1"/>
  <c r="N396" i="1"/>
  <c r="M396" i="1" s="1"/>
  <c r="Q397" i="1"/>
  <c r="R397" i="1" s="1"/>
  <c r="F396" i="1"/>
  <c r="M395" i="1"/>
  <c r="K573" i="1"/>
  <c r="P573" i="1" s="1"/>
  <c r="Y573" i="1"/>
  <c r="AF573" i="1" s="1"/>
  <c r="AE573" i="1" s="1"/>
  <c r="A574" i="1"/>
  <c r="X574" i="1" s="1"/>
  <c r="AD572" i="1"/>
  <c r="Z572" i="1"/>
  <c r="AC571" i="1"/>
  <c r="AB571" i="1" s="1"/>
  <c r="AA571" i="1" s="1"/>
  <c r="G629" i="3"/>
  <c r="H628" i="3"/>
  <c r="I628" i="3" s="1"/>
  <c r="J627" i="3"/>
  <c r="K627" i="3" s="1"/>
  <c r="AH642" i="1" s="1"/>
  <c r="L627" i="3"/>
  <c r="U252" i="1" l="1"/>
  <c r="I251" i="1"/>
  <c r="B251" i="1" s="1"/>
  <c r="C252" i="1"/>
  <c r="G252" i="1"/>
  <c r="V252" i="1"/>
  <c r="D252" i="1" s="1"/>
  <c r="T574" i="1"/>
  <c r="O398" i="1"/>
  <c r="Q398" i="1" s="1"/>
  <c r="N397" i="1"/>
  <c r="F397" i="1"/>
  <c r="K574" i="1"/>
  <c r="P574" i="1" s="1"/>
  <c r="AC572" i="1"/>
  <c r="AB572" i="1" s="1"/>
  <c r="AA572" i="1" s="1"/>
  <c r="Y574" i="1"/>
  <c r="AF574" i="1" s="1"/>
  <c r="AE574" i="1" s="1"/>
  <c r="A575" i="1"/>
  <c r="X575" i="1" s="1"/>
  <c r="AD573" i="1"/>
  <c r="Z573" i="1"/>
  <c r="L628" i="3"/>
  <c r="J628" i="3"/>
  <c r="K628" i="3" s="1"/>
  <c r="AH643" i="1" s="1"/>
  <c r="G630" i="3"/>
  <c r="H629" i="3"/>
  <c r="I629" i="3" s="1"/>
  <c r="W252" i="1" l="1"/>
  <c r="E252" i="1" s="1"/>
  <c r="T575" i="1"/>
  <c r="R398" i="1"/>
  <c r="N398" i="1" s="1"/>
  <c r="M398" i="1"/>
  <c r="M397" i="1"/>
  <c r="K575" i="1"/>
  <c r="P575" i="1" s="1"/>
  <c r="AC573" i="1"/>
  <c r="AB573" i="1" s="1"/>
  <c r="AA573" i="1" s="1"/>
  <c r="Y575" i="1"/>
  <c r="AF575" i="1" s="1"/>
  <c r="AE575" i="1" s="1"/>
  <c r="A576" i="1"/>
  <c r="X576" i="1" s="1"/>
  <c r="AD574" i="1"/>
  <c r="Z574" i="1"/>
  <c r="H630" i="3"/>
  <c r="I630" i="3" s="1"/>
  <c r="G631" i="3"/>
  <c r="J629" i="3"/>
  <c r="K629" i="3" s="1"/>
  <c r="AH644" i="1" s="1"/>
  <c r="L629" i="3"/>
  <c r="F398" i="1" l="1"/>
  <c r="U253" i="1"/>
  <c r="O399" i="1"/>
  <c r="T576" i="1"/>
  <c r="Q399" i="1"/>
  <c r="R399" i="1" s="1"/>
  <c r="O400" i="1" s="1"/>
  <c r="Q400" i="1" s="1"/>
  <c r="K576" i="1"/>
  <c r="P576" i="1" s="1"/>
  <c r="AC574" i="1"/>
  <c r="AB574" i="1" s="1"/>
  <c r="AA574" i="1" s="1"/>
  <c r="A577" i="1"/>
  <c r="X577" i="1" s="1"/>
  <c r="Y576" i="1"/>
  <c r="AF576" i="1" s="1"/>
  <c r="AE576" i="1" s="1"/>
  <c r="Z575" i="1"/>
  <c r="AD575" i="1"/>
  <c r="G632" i="3"/>
  <c r="H631" i="3"/>
  <c r="I631" i="3" s="1"/>
  <c r="J630" i="3"/>
  <c r="K630" i="3" s="1"/>
  <c r="AH645" i="1" s="1"/>
  <c r="L630" i="3"/>
  <c r="I252" i="1" l="1"/>
  <c r="B252" i="1" s="1"/>
  <c r="C253" i="1"/>
  <c r="V253" i="1"/>
  <c r="D253" i="1" s="1"/>
  <c r="G253" i="1"/>
  <c r="T577" i="1"/>
  <c r="R400" i="1"/>
  <c r="N400" i="1" s="1"/>
  <c r="F399" i="1"/>
  <c r="N399" i="1"/>
  <c r="K577" i="1"/>
  <c r="P577" i="1" s="1"/>
  <c r="AC575" i="1"/>
  <c r="AB575" i="1" s="1"/>
  <c r="AA575" i="1" s="1"/>
  <c r="AD576" i="1"/>
  <c r="Z576" i="1"/>
  <c r="Y577" i="1"/>
  <c r="AF577" i="1" s="1"/>
  <c r="AE577" i="1" s="1"/>
  <c r="A578" i="1"/>
  <c r="X578" i="1" s="1"/>
  <c r="J631" i="3"/>
  <c r="K631" i="3" s="1"/>
  <c r="AH646" i="1" s="1"/>
  <c r="L631" i="3"/>
  <c r="G633" i="3"/>
  <c r="H632" i="3"/>
  <c r="I632" i="3" s="1"/>
  <c r="W253" i="1" l="1"/>
  <c r="E253" i="1" s="1"/>
  <c r="T578" i="1"/>
  <c r="M399" i="1"/>
  <c r="O401" i="1"/>
  <c r="Q401" i="1" s="1"/>
  <c r="M400" i="1"/>
  <c r="F400" i="1"/>
  <c r="K578" i="1"/>
  <c r="P578" i="1" s="1"/>
  <c r="AD577" i="1"/>
  <c r="Z577" i="1"/>
  <c r="AC576" i="1"/>
  <c r="AB576" i="1" s="1"/>
  <c r="AA576" i="1" s="1"/>
  <c r="Y578" i="1"/>
  <c r="AF578" i="1" s="1"/>
  <c r="AE578" i="1" s="1"/>
  <c r="A579" i="1"/>
  <c r="X579" i="1" s="1"/>
  <c r="L632" i="3"/>
  <c r="J632" i="3"/>
  <c r="K632" i="3" s="1"/>
  <c r="AH647" i="1" s="1"/>
  <c r="G634" i="3"/>
  <c r="H633" i="3"/>
  <c r="I633" i="3" s="1"/>
  <c r="U254" i="1" l="1"/>
  <c r="T579" i="1"/>
  <c r="R401" i="1"/>
  <c r="O402" i="1" s="1"/>
  <c r="Q402" i="1" s="1"/>
  <c r="K579" i="1"/>
  <c r="P579" i="1" s="1"/>
  <c r="AD578" i="1"/>
  <c r="Z578" i="1"/>
  <c r="Y579" i="1"/>
  <c r="AF579" i="1" s="1"/>
  <c r="AE579" i="1" s="1"/>
  <c r="A580" i="1"/>
  <c r="X580" i="1" s="1"/>
  <c r="AC577" i="1"/>
  <c r="AB577" i="1" s="1"/>
  <c r="AA577" i="1" s="1"/>
  <c r="H634" i="3"/>
  <c r="I634" i="3" s="1"/>
  <c r="G635" i="3"/>
  <c r="J633" i="3"/>
  <c r="K633" i="3" s="1"/>
  <c r="AH648" i="1" s="1"/>
  <c r="L633" i="3"/>
  <c r="I253" i="1" l="1"/>
  <c r="B253" i="1" s="1"/>
  <c r="G254" i="1"/>
  <c r="C254" i="1"/>
  <c r="V254" i="1"/>
  <c r="D254" i="1" s="1"/>
  <c r="T580" i="1"/>
  <c r="F401" i="1"/>
  <c r="R402" i="1"/>
  <c r="O403" i="1" s="1"/>
  <c r="Q403" i="1" s="1"/>
  <c r="R403" i="1" s="1"/>
  <c r="N401" i="1"/>
  <c r="K580" i="1"/>
  <c r="P580" i="1" s="1"/>
  <c r="Y580" i="1"/>
  <c r="AF580" i="1" s="1"/>
  <c r="AE580" i="1" s="1"/>
  <c r="A581" i="1"/>
  <c r="X581" i="1" s="1"/>
  <c r="Z579" i="1"/>
  <c r="AD579" i="1"/>
  <c r="AC578" i="1"/>
  <c r="AB578" i="1" s="1"/>
  <c r="AA578" i="1" s="1"/>
  <c r="H635" i="3"/>
  <c r="I635" i="3" s="1"/>
  <c r="G636" i="3"/>
  <c r="J634" i="3"/>
  <c r="K634" i="3" s="1"/>
  <c r="AH649" i="1" s="1"/>
  <c r="L634" i="3"/>
  <c r="W254" i="1" l="1"/>
  <c r="E254" i="1" s="1"/>
  <c r="T581" i="1"/>
  <c r="N402" i="1"/>
  <c r="M402" i="1" s="1"/>
  <c r="F402" i="1"/>
  <c r="M401" i="1"/>
  <c r="N403" i="1"/>
  <c r="M403" i="1" s="1"/>
  <c r="F403" i="1"/>
  <c r="O404" i="1"/>
  <c r="K581" i="1"/>
  <c r="P581" i="1" s="1"/>
  <c r="AC579" i="1"/>
  <c r="AB579" i="1" s="1"/>
  <c r="AA579" i="1" s="1"/>
  <c r="Y581" i="1"/>
  <c r="AF581" i="1" s="1"/>
  <c r="AE581" i="1" s="1"/>
  <c r="A582" i="1"/>
  <c r="X582" i="1" s="1"/>
  <c r="AD580" i="1"/>
  <c r="Z580" i="1"/>
  <c r="G637" i="3"/>
  <c r="H636" i="3"/>
  <c r="I636" i="3" s="1"/>
  <c r="J635" i="3"/>
  <c r="K635" i="3" s="1"/>
  <c r="AH650" i="1" s="1"/>
  <c r="L635" i="3"/>
  <c r="U255" i="1" l="1"/>
  <c r="T582" i="1"/>
  <c r="Q404" i="1"/>
  <c r="R404" i="1" s="1"/>
  <c r="K582" i="1"/>
  <c r="P582" i="1" s="1"/>
  <c r="AC580" i="1"/>
  <c r="AB580" i="1" s="1"/>
  <c r="AA580" i="1" s="1"/>
  <c r="Y582" i="1"/>
  <c r="AF582" i="1" s="1"/>
  <c r="AE582" i="1" s="1"/>
  <c r="A583" i="1"/>
  <c r="X583" i="1" s="1"/>
  <c r="AD581" i="1"/>
  <c r="Z581" i="1"/>
  <c r="L636" i="3"/>
  <c r="J636" i="3"/>
  <c r="K636" i="3" s="1"/>
  <c r="AH651" i="1" s="1"/>
  <c r="G638" i="3"/>
  <c r="H637" i="3"/>
  <c r="I637" i="3" s="1"/>
  <c r="I254" i="1" l="1"/>
  <c r="B254" i="1" s="1"/>
  <c r="C255" i="1"/>
  <c r="V255" i="1"/>
  <c r="D255" i="1" s="1"/>
  <c r="G255" i="1"/>
  <c r="T583" i="1"/>
  <c r="F404" i="1"/>
  <c r="N404" i="1"/>
  <c r="M404" i="1" s="1"/>
  <c r="O405" i="1"/>
  <c r="Q405" i="1" s="1"/>
  <c r="R405" i="1" s="1"/>
  <c r="K583" i="1"/>
  <c r="P583" i="1" s="1"/>
  <c r="AC581" i="1"/>
  <c r="AB581" i="1" s="1"/>
  <c r="AA581" i="1" s="1"/>
  <c r="AD582" i="1"/>
  <c r="Z582" i="1"/>
  <c r="A584" i="1"/>
  <c r="X584" i="1" s="1"/>
  <c r="Y583" i="1"/>
  <c r="AF583" i="1" s="1"/>
  <c r="AE583" i="1" s="1"/>
  <c r="J637" i="3"/>
  <c r="K637" i="3" s="1"/>
  <c r="AH652" i="1" s="1"/>
  <c r="L637" i="3"/>
  <c r="H638" i="3"/>
  <c r="I638" i="3" s="1"/>
  <c r="G639" i="3"/>
  <c r="W255" i="1" l="1"/>
  <c r="E255" i="1" s="1"/>
  <c r="T584" i="1"/>
  <c r="F405" i="1"/>
  <c r="N405" i="1"/>
  <c r="M405" i="1" s="1"/>
  <c r="O406" i="1"/>
  <c r="Q406" i="1" s="1"/>
  <c r="K584" i="1"/>
  <c r="P584" i="1" s="1"/>
  <c r="AC582" i="1"/>
  <c r="AB582" i="1" s="1"/>
  <c r="AA582" i="1" s="1"/>
  <c r="Z583" i="1"/>
  <c r="AD583" i="1"/>
  <c r="Y584" i="1"/>
  <c r="AF584" i="1" s="1"/>
  <c r="AE584" i="1" s="1"/>
  <c r="A585" i="1"/>
  <c r="X585" i="1" s="1"/>
  <c r="G640" i="3"/>
  <c r="H639" i="3"/>
  <c r="I639" i="3" s="1"/>
  <c r="J638" i="3"/>
  <c r="K638" i="3" s="1"/>
  <c r="AH653" i="1" s="1"/>
  <c r="L638" i="3"/>
  <c r="U256" i="1" l="1"/>
  <c r="I255" i="1" s="1"/>
  <c r="B255" i="1" s="1"/>
  <c r="C256" i="1"/>
  <c r="V256" i="1"/>
  <c r="D256" i="1" s="1"/>
  <c r="G256" i="1"/>
  <c r="T585" i="1"/>
  <c r="R406" i="1"/>
  <c r="N406" i="1" s="1"/>
  <c r="K585" i="1"/>
  <c r="P585" i="1" s="1"/>
  <c r="Z584" i="1"/>
  <c r="AD584" i="1"/>
  <c r="AC583" i="1"/>
  <c r="AB583" i="1" s="1"/>
  <c r="AA583" i="1" s="1"/>
  <c r="A586" i="1"/>
  <c r="X586" i="1" s="1"/>
  <c r="Y585" i="1"/>
  <c r="AF585" i="1" s="1"/>
  <c r="AE585" i="1" s="1"/>
  <c r="J639" i="3"/>
  <c r="K639" i="3" s="1"/>
  <c r="AH654" i="1" s="1"/>
  <c r="L639" i="3"/>
  <c r="G641" i="3"/>
  <c r="H640" i="3"/>
  <c r="I640" i="3" s="1"/>
  <c r="W256" i="1" l="1"/>
  <c r="E256" i="1" s="1"/>
  <c r="T586" i="1"/>
  <c r="F406" i="1"/>
  <c r="M406" i="1"/>
  <c r="O407" i="1"/>
  <c r="AC584" i="1"/>
  <c r="AB584" i="1" s="1"/>
  <c r="AA584" i="1" s="1"/>
  <c r="K586" i="1"/>
  <c r="P586" i="1" s="1"/>
  <c r="AD585" i="1"/>
  <c r="Z585" i="1"/>
  <c r="A587" i="1"/>
  <c r="X587" i="1" s="1"/>
  <c r="Y586" i="1"/>
  <c r="AF586" i="1" s="1"/>
  <c r="AE586" i="1" s="1"/>
  <c r="G642" i="3"/>
  <c r="H641" i="3"/>
  <c r="I641" i="3" s="1"/>
  <c r="L640" i="3"/>
  <c r="J640" i="3"/>
  <c r="K640" i="3" s="1"/>
  <c r="AH655" i="1" s="1"/>
  <c r="U257" i="1" l="1"/>
  <c r="T587" i="1"/>
  <c r="Q407" i="1"/>
  <c r="R407" i="1" s="1"/>
  <c r="N407" i="1" s="1"/>
  <c r="K587" i="1"/>
  <c r="P587" i="1" s="1"/>
  <c r="AD586" i="1"/>
  <c r="Z586" i="1"/>
  <c r="A588" i="1"/>
  <c r="X588" i="1" s="1"/>
  <c r="Y587" i="1"/>
  <c r="AF587" i="1" s="1"/>
  <c r="AE587" i="1" s="1"/>
  <c r="AC585" i="1"/>
  <c r="AB585" i="1" s="1"/>
  <c r="AA585" i="1" s="1"/>
  <c r="J641" i="3"/>
  <c r="K641" i="3" s="1"/>
  <c r="AH656" i="1" s="1"/>
  <c r="L641" i="3"/>
  <c r="H642" i="3"/>
  <c r="I642" i="3" s="1"/>
  <c r="G643" i="3"/>
  <c r="I256" i="1" l="1"/>
  <c r="B256" i="1" s="1"/>
  <c r="V257" i="1"/>
  <c r="D257" i="1" s="1"/>
  <c r="C257" i="1"/>
  <c r="G257" i="1"/>
  <c r="T588" i="1"/>
  <c r="M407" i="1"/>
  <c r="F407" i="1"/>
  <c r="O408" i="1"/>
  <c r="K588" i="1"/>
  <c r="P588" i="1" s="1"/>
  <c r="AC586" i="1"/>
  <c r="AB586" i="1" s="1"/>
  <c r="AA586" i="1" s="1"/>
  <c r="Z587" i="1"/>
  <c r="AD587" i="1"/>
  <c r="A589" i="1"/>
  <c r="X589" i="1" s="1"/>
  <c r="Y588" i="1"/>
  <c r="AF588" i="1" s="1"/>
  <c r="AE588" i="1" s="1"/>
  <c r="J642" i="3"/>
  <c r="K642" i="3" s="1"/>
  <c r="AH657" i="1" s="1"/>
  <c r="L642" i="3"/>
  <c r="H643" i="3"/>
  <c r="I643" i="3" s="1"/>
  <c r="G644" i="3"/>
  <c r="W257" i="1" l="1"/>
  <c r="T589" i="1"/>
  <c r="Q408" i="1"/>
  <c r="R408" i="1" s="1"/>
  <c r="F408" i="1" s="1"/>
  <c r="K589" i="1"/>
  <c r="P589" i="1" s="1"/>
  <c r="AC587" i="1"/>
  <c r="AB587" i="1" s="1"/>
  <c r="AA587" i="1" s="1"/>
  <c r="Z588" i="1"/>
  <c r="AD588" i="1"/>
  <c r="Y589" i="1"/>
  <c r="AF589" i="1" s="1"/>
  <c r="AE589" i="1" s="1"/>
  <c r="A590" i="1"/>
  <c r="X590" i="1" s="1"/>
  <c r="J643" i="3"/>
  <c r="K643" i="3" s="1"/>
  <c r="AH658" i="1" s="1"/>
  <c r="L643" i="3"/>
  <c r="G645" i="3"/>
  <c r="H644" i="3"/>
  <c r="I644" i="3" s="1"/>
  <c r="E257" i="1" l="1"/>
  <c r="U258" i="1"/>
  <c r="T590" i="1"/>
  <c r="N408" i="1"/>
  <c r="O409" i="1"/>
  <c r="AC588" i="1"/>
  <c r="AB588" i="1" s="1"/>
  <c r="AA588" i="1" s="1"/>
  <c r="K590" i="1"/>
  <c r="P590" i="1" s="1"/>
  <c r="A591" i="1"/>
  <c r="X591" i="1" s="1"/>
  <c r="Y590" i="1"/>
  <c r="AF590" i="1" s="1"/>
  <c r="AE590" i="1" s="1"/>
  <c r="AD589" i="1"/>
  <c r="Z589" i="1"/>
  <c r="G646" i="3"/>
  <c r="H645" i="3"/>
  <c r="I645" i="3" s="1"/>
  <c r="L644" i="3"/>
  <c r="J644" i="3"/>
  <c r="K644" i="3" s="1"/>
  <c r="AH659" i="1" s="1"/>
  <c r="I257" i="1" l="1"/>
  <c r="B257" i="1" s="1"/>
  <c r="G258" i="1"/>
  <c r="C258" i="1"/>
  <c r="V258" i="1"/>
  <c r="D258" i="1" s="1"/>
  <c r="T591" i="1"/>
  <c r="Q409" i="1"/>
  <c r="M408" i="1"/>
  <c r="K591" i="1"/>
  <c r="P591" i="1"/>
  <c r="AC589" i="1"/>
  <c r="AB589" i="1" s="1"/>
  <c r="AA589" i="1" s="1"/>
  <c r="Y591" i="1"/>
  <c r="AF591" i="1" s="1"/>
  <c r="AE591" i="1" s="1"/>
  <c r="A592" i="1"/>
  <c r="X592" i="1" s="1"/>
  <c r="AD590" i="1"/>
  <c r="Z590" i="1"/>
  <c r="J645" i="3"/>
  <c r="K645" i="3" s="1"/>
  <c r="AH660" i="1" s="1"/>
  <c r="L645" i="3"/>
  <c r="H646" i="3"/>
  <c r="I646" i="3" s="1"/>
  <c r="G647" i="3"/>
  <c r="W258" i="1" l="1"/>
  <c r="E258" i="1" s="1"/>
  <c r="T592" i="1"/>
  <c r="R409" i="1"/>
  <c r="F409" i="1" s="1"/>
  <c r="K592" i="1"/>
  <c r="P592" i="1"/>
  <c r="Y592" i="1"/>
  <c r="AF592" i="1" s="1"/>
  <c r="AE592" i="1" s="1"/>
  <c r="A593" i="1"/>
  <c r="X593" i="1" s="1"/>
  <c r="Z591" i="1"/>
  <c r="AD591" i="1"/>
  <c r="AC590" i="1"/>
  <c r="AB590" i="1" s="1"/>
  <c r="AA590" i="1" s="1"/>
  <c r="G648" i="3"/>
  <c r="H647" i="3"/>
  <c r="I647" i="3" s="1"/>
  <c r="J646" i="3"/>
  <c r="K646" i="3" s="1"/>
  <c r="AH661" i="1" s="1"/>
  <c r="L646" i="3"/>
  <c r="U259" i="1" l="1"/>
  <c r="T593" i="1"/>
  <c r="O410" i="1"/>
  <c r="Q410" i="1" s="1"/>
  <c r="R410" i="1" s="1"/>
  <c r="N409" i="1"/>
  <c r="K593" i="1"/>
  <c r="P593" i="1" s="1"/>
  <c r="AC591" i="1"/>
  <c r="AB591" i="1" s="1"/>
  <c r="AA591" i="1" s="1"/>
  <c r="Z592" i="1"/>
  <c r="AD592" i="1"/>
  <c r="Y593" i="1"/>
  <c r="AF593" i="1" s="1"/>
  <c r="AE593" i="1" s="1"/>
  <c r="A594" i="1"/>
  <c r="X594" i="1" s="1"/>
  <c r="J647" i="3"/>
  <c r="K647" i="3" s="1"/>
  <c r="AH662" i="1" s="1"/>
  <c r="L647" i="3"/>
  <c r="G649" i="3"/>
  <c r="H648" i="3"/>
  <c r="I648" i="3" s="1"/>
  <c r="I258" i="1" l="1"/>
  <c r="B258" i="1" s="1"/>
  <c r="C259" i="1"/>
  <c r="V259" i="1"/>
  <c r="D259" i="1" s="1"/>
  <c r="G259" i="1"/>
  <c r="T594" i="1"/>
  <c r="O411" i="1"/>
  <c r="Q411" i="1" s="1"/>
  <c r="R411" i="1" s="1"/>
  <c r="N410" i="1"/>
  <c r="M410" i="1" s="1"/>
  <c r="F410" i="1"/>
  <c r="M409" i="1"/>
  <c r="AC592" i="1"/>
  <c r="AB592" i="1" s="1"/>
  <c r="AA592" i="1" s="1"/>
  <c r="K594" i="1"/>
  <c r="P594" i="1" s="1"/>
  <c r="Y594" i="1"/>
  <c r="AF594" i="1" s="1"/>
  <c r="AE594" i="1" s="1"/>
  <c r="A595" i="1"/>
  <c r="X595" i="1" s="1"/>
  <c r="Z593" i="1"/>
  <c r="AD593" i="1"/>
  <c r="L648" i="3"/>
  <c r="J648" i="3"/>
  <c r="K648" i="3" s="1"/>
  <c r="AH663" i="1" s="1"/>
  <c r="G650" i="3"/>
  <c r="H649" i="3"/>
  <c r="I649" i="3" s="1"/>
  <c r="W259" i="1" l="1"/>
  <c r="E259" i="1" s="1"/>
  <c r="T595" i="1"/>
  <c r="F411" i="1"/>
  <c r="N411" i="1"/>
  <c r="O412" i="1"/>
  <c r="K595" i="1"/>
  <c r="P595" i="1" s="1"/>
  <c r="AC593" i="1"/>
  <c r="AB593" i="1" s="1"/>
  <c r="AA593" i="1" s="1"/>
  <c r="Y595" i="1"/>
  <c r="AF595" i="1" s="1"/>
  <c r="AE595" i="1" s="1"/>
  <c r="A596" i="1"/>
  <c r="X596" i="1" s="1"/>
  <c r="Z594" i="1"/>
  <c r="AD594" i="1"/>
  <c r="H650" i="3"/>
  <c r="I650" i="3" s="1"/>
  <c r="G651" i="3"/>
  <c r="J649" i="3"/>
  <c r="K649" i="3" s="1"/>
  <c r="AH664" i="1" s="1"/>
  <c r="L649" i="3"/>
  <c r="U260" i="1" l="1"/>
  <c r="T596" i="1"/>
  <c r="M411" i="1"/>
  <c r="Q412" i="1"/>
  <c r="R412" i="1" s="1"/>
  <c r="O413" i="1" s="1"/>
  <c r="K596" i="1"/>
  <c r="P596" i="1" s="1"/>
  <c r="Y596" i="1"/>
  <c r="AF596" i="1" s="1"/>
  <c r="AE596" i="1" s="1"/>
  <c r="A597" i="1"/>
  <c r="X597" i="1" s="1"/>
  <c r="Z595" i="1"/>
  <c r="AD595" i="1"/>
  <c r="AC594" i="1"/>
  <c r="AB594" i="1" s="1"/>
  <c r="AA594" i="1" s="1"/>
  <c r="H651" i="3"/>
  <c r="I651" i="3" s="1"/>
  <c r="G652" i="3"/>
  <c r="J650" i="3"/>
  <c r="K650" i="3" s="1"/>
  <c r="AH665" i="1" s="1"/>
  <c r="L650" i="3"/>
  <c r="I259" i="1" l="1"/>
  <c r="B259" i="1" s="1"/>
  <c r="C260" i="1"/>
  <c r="G260" i="1"/>
  <c r="V260" i="1"/>
  <c r="D260" i="1" s="1"/>
  <c r="T597" i="1"/>
  <c r="F412" i="1"/>
  <c r="N412" i="1"/>
  <c r="M412" i="1" s="1"/>
  <c r="Q413" i="1"/>
  <c r="R413" i="1" s="1"/>
  <c r="O414" i="1" s="1"/>
  <c r="K597" i="1"/>
  <c r="P597" i="1"/>
  <c r="AC595" i="1"/>
  <c r="AB595" i="1" s="1"/>
  <c r="AA595" i="1" s="1"/>
  <c r="Y597" i="1"/>
  <c r="AF597" i="1" s="1"/>
  <c r="AE597" i="1" s="1"/>
  <c r="A598" i="1"/>
  <c r="X598" i="1" s="1"/>
  <c r="Z596" i="1"/>
  <c r="AD596" i="1"/>
  <c r="G653" i="3"/>
  <c r="H652" i="3"/>
  <c r="I652" i="3" s="1"/>
  <c r="J651" i="3"/>
  <c r="K651" i="3" s="1"/>
  <c r="AH666" i="1" s="1"/>
  <c r="L651" i="3"/>
  <c r="W260" i="1" l="1"/>
  <c r="E260" i="1" s="1"/>
  <c r="T598" i="1"/>
  <c r="N413" i="1"/>
  <c r="M413" i="1" s="1"/>
  <c r="Q414" i="1"/>
  <c r="F413" i="1"/>
  <c r="K598" i="1"/>
  <c r="P598" i="1" s="1"/>
  <c r="AC596" i="1"/>
  <c r="AB596" i="1" s="1"/>
  <c r="AA596" i="1" s="1"/>
  <c r="AD597" i="1"/>
  <c r="Z597" i="1"/>
  <c r="Y598" i="1"/>
  <c r="AF598" i="1" s="1"/>
  <c r="AE598" i="1" s="1"/>
  <c r="A599" i="1"/>
  <c r="X599" i="1" s="1"/>
  <c r="L652" i="3"/>
  <c r="J652" i="3"/>
  <c r="K652" i="3" s="1"/>
  <c r="AH667" i="1" s="1"/>
  <c r="G654" i="3"/>
  <c r="H653" i="3"/>
  <c r="I653" i="3" s="1"/>
  <c r="U261" i="1" l="1"/>
  <c r="T599" i="1"/>
  <c r="R414" i="1"/>
  <c r="N414" i="1" s="1"/>
  <c r="K599" i="1"/>
  <c r="P599" i="1"/>
  <c r="Y599" i="1"/>
  <c r="AF599" i="1" s="1"/>
  <c r="AE599" i="1" s="1"/>
  <c r="A600" i="1"/>
  <c r="X600" i="1" s="1"/>
  <c r="AD598" i="1"/>
  <c r="Z598" i="1"/>
  <c r="AC597" i="1"/>
  <c r="AB597" i="1" s="1"/>
  <c r="AA597" i="1" s="1"/>
  <c r="J653" i="3"/>
  <c r="K653" i="3" s="1"/>
  <c r="AH668" i="1" s="1"/>
  <c r="L653" i="3"/>
  <c r="H654" i="3"/>
  <c r="I654" i="3" s="1"/>
  <c r="G655" i="3"/>
  <c r="I260" i="1" l="1"/>
  <c r="B260" i="1" s="1"/>
  <c r="C261" i="1"/>
  <c r="G261" i="1"/>
  <c r="V261" i="1"/>
  <c r="D261" i="1" s="1"/>
  <c r="T600" i="1"/>
  <c r="M414" i="1"/>
  <c r="O415" i="1"/>
  <c r="Q415" i="1" s="1"/>
  <c r="R415" i="1" s="1"/>
  <c r="O416" i="1" s="1"/>
  <c r="F414" i="1"/>
  <c r="K600" i="1"/>
  <c r="P600" i="1" s="1"/>
  <c r="AC598" i="1"/>
  <c r="AB598" i="1" s="1"/>
  <c r="AA598" i="1" s="1"/>
  <c r="Z599" i="1"/>
  <c r="AD599" i="1"/>
  <c r="Y600" i="1"/>
  <c r="AF600" i="1" s="1"/>
  <c r="AE600" i="1" s="1"/>
  <c r="A601" i="1"/>
  <c r="X601" i="1" s="1"/>
  <c r="J654" i="3"/>
  <c r="K654" i="3" s="1"/>
  <c r="AH669" i="1" s="1"/>
  <c r="L654" i="3"/>
  <c r="G656" i="3"/>
  <c r="H655" i="3"/>
  <c r="I655" i="3" s="1"/>
  <c r="W261" i="1" l="1"/>
  <c r="E261" i="1" s="1"/>
  <c r="T601" i="1"/>
  <c r="Q416" i="1"/>
  <c r="F415" i="1"/>
  <c r="N415" i="1"/>
  <c r="AC599" i="1"/>
  <c r="AB599" i="1" s="1"/>
  <c r="AA599" i="1" s="1"/>
  <c r="K601" i="1"/>
  <c r="P601" i="1" s="1"/>
  <c r="AD600" i="1"/>
  <c r="Z600" i="1"/>
  <c r="Y601" i="1"/>
  <c r="AF601" i="1" s="1"/>
  <c r="AE601" i="1" s="1"/>
  <c r="A602" i="1"/>
  <c r="X602" i="1" s="1"/>
  <c r="G657" i="3"/>
  <c r="H656" i="3"/>
  <c r="I656" i="3" s="1"/>
  <c r="J655" i="3"/>
  <c r="K655" i="3" s="1"/>
  <c r="AH670" i="1" s="1"/>
  <c r="L655" i="3"/>
  <c r="U262" i="1" l="1"/>
  <c r="I261" i="1"/>
  <c r="B261" i="1" s="1"/>
  <c r="C262" i="1"/>
  <c r="V262" i="1"/>
  <c r="D262" i="1" s="1"/>
  <c r="G262" i="1"/>
  <c r="T602" i="1"/>
  <c r="M415" i="1"/>
  <c r="R416" i="1"/>
  <c r="F416" i="1" s="1"/>
  <c r="K602" i="1"/>
  <c r="P602" i="1"/>
  <c r="Y602" i="1"/>
  <c r="AF602" i="1" s="1"/>
  <c r="AE602" i="1" s="1"/>
  <c r="A603" i="1"/>
  <c r="X603" i="1" s="1"/>
  <c r="AD601" i="1"/>
  <c r="Z601" i="1"/>
  <c r="AC600" i="1"/>
  <c r="AB600" i="1" s="1"/>
  <c r="AA600" i="1" s="1"/>
  <c r="L656" i="3"/>
  <c r="J656" i="3"/>
  <c r="K656" i="3" s="1"/>
  <c r="AH671" i="1" s="1"/>
  <c r="G658" i="3"/>
  <c r="H657" i="3"/>
  <c r="I657" i="3" s="1"/>
  <c r="W262" i="1" l="1"/>
  <c r="E262" i="1" s="1"/>
  <c r="T603" i="1"/>
  <c r="O417" i="1"/>
  <c r="N416" i="1"/>
  <c r="K603" i="1"/>
  <c r="P603" i="1" s="1"/>
  <c r="Y603" i="1"/>
  <c r="AF603" i="1" s="1"/>
  <c r="AE603" i="1" s="1"/>
  <c r="A604" i="1"/>
  <c r="X604" i="1" s="1"/>
  <c r="AC601" i="1"/>
  <c r="AB601" i="1" s="1"/>
  <c r="AA601" i="1" s="1"/>
  <c r="AD602" i="1"/>
  <c r="Z602" i="1"/>
  <c r="H658" i="3"/>
  <c r="I658" i="3" s="1"/>
  <c r="G659" i="3"/>
  <c r="J657" i="3"/>
  <c r="K657" i="3" s="1"/>
  <c r="AH672" i="1" s="1"/>
  <c r="L657" i="3"/>
  <c r="U263" i="1" l="1"/>
  <c r="T604" i="1"/>
  <c r="M416" i="1"/>
  <c r="Q417" i="1"/>
  <c r="K604" i="1"/>
  <c r="P604" i="1" s="1"/>
  <c r="Y604" i="1"/>
  <c r="AF604" i="1" s="1"/>
  <c r="AE604" i="1" s="1"/>
  <c r="A605" i="1"/>
  <c r="X605" i="1" s="1"/>
  <c r="AC602" i="1"/>
  <c r="AB602" i="1" s="1"/>
  <c r="AA602" i="1" s="1"/>
  <c r="Z603" i="1"/>
  <c r="AD603" i="1"/>
  <c r="H659" i="3"/>
  <c r="I659" i="3" s="1"/>
  <c r="G660" i="3"/>
  <c r="J658" i="3"/>
  <c r="K658" i="3" s="1"/>
  <c r="AH673" i="1" s="1"/>
  <c r="L658" i="3"/>
  <c r="I262" i="1" l="1"/>
  <c r="B262" i="1" s="1"/>
  <c r="G263" i="1"/>
  <c r="C263" i="1"/>
  <c r="V263" i="1"/>
  <c r="D263" i="1" s="1"/>
  <c r="T605" i="1"/>
  <c r="R417" i="1"/>
  <c r="F417" i="1" s="1"/>
  <c r="K605" i="1"/>
  <c r="P605" i="1" s="1"/>
  <c r="AC603" i="1"/>
  <c r="AB603" i="1" s="1"/>
  <c r="AA603" i="1" s="1"/>
  <c r="Z604" i="1"/>
  <c r="AD604" i="1"/>
  <c r="A606" i="1"/>
  <c r="X606" i="1" s="1"/>
  <c r="Y605" i="1"/>
  <c r="AF605" i="1" s="1"/>
  <c r="AE605" i="1" s="1"/>
  <c r="G661" i="3"/>
  <c r="H660" i="3"/>
  <c r="I660" i="3" s="1"/>
  <c r="J659" i="3"/>
  <c r="K659" i="3" s="1"/>
  <c r="AH674" i="1" s="1"/>
  <c r="L659" i="3"/>
  <c r="W263" i="1" l="1"/>
  <c r="E263" i="1" s="1"/>
  <c r="T606" i="1"/>
  <c r="N417" i="1"/>
  <c r="O418" i="1"/>
  <c r="AC604" i="1"/>
  <c r="AB604" i="1" s="1"/>
  <c r="AA604" i="1" s="1"/>
  <c r="K606" i="1"/>
  <c r="P606" i="1" s="1"/>
  <c r="AD605" i="1"/>
  <c r="Z605" i="1"/>
  <c r="Y606" i="1"/>
  <c r="AF606" i="1" s="1"/>
  <c r="AE606" i="1" s="1"/>
  <c r="A607" i="1"/>
  <c r="X607" i="1" s="1"/>
  <c r="L660" i="3"/>
  <c r="J660" i="3"/>
  <c r="K660" i="3" s="1"/>
  <c r="AH675" i="1" s="1"/>
  <c r="G662" i="3"/>
  <c r="H661" i="3"/>
  <c r="I661" i="3" s="1"/>
  <c r="U264" i="1" l="1"/>
  <c r="T607" i="1"/>
  <c r="Q418" i="1"/>
  <c r="M417" i="1"/>
  <c r="K607" i="1"/>
  <c r="P607" i="1" s="1"/>
  <c r="A608" i="1"/>
  <c r="X608" i="1" s="1"/>
  <c r="Y607" i="1"/>
  <c r="AF607" i="1" s="1"/>
  <c r="AE607" i="1" s="1"/>
  <c r="Z606" i="1"/>
  <c r="AD606" i="1"/>
  <c r="AC605" i="1"/>
  <c r="AB605" i="1" s="1"/>
  <c r="AA605" i="1" s="1"/>
  <c r="H662" i="3"/>
  <c r="I662" i="3" s="1"/>
  <c r="G663" i="3"/>
  <c r="J661" i="3"/>
  <c r="K661" i="3" s="1"/>
  <c r="AH676" i="1" s="1"/>
  <c r="L661" i="3"/>
  <c r="I263" i="1" l="1"/>
  <c r="B263" i="1" s="1"/>
  <c r="V264" i="1"/>
  <c r="D264" i="1" s="1"/>
  <c r="G264" i="1"/>
  <c r="C264" i="1"/>
  <c r="T608" i="1"/>
  <c r="R418" i="1"/>
  <c r="O419" i="1" s="1"/>
  <c r="K608" i="1"/>
  <c r="P608" i="1" s="1"/>
  <c r="AC606" i="1"/>
  <c r="AB606" i="1" s="1"/>
  <c r="AA606" i="1" s="1"/>
  <c r="Y608" i="1"/>
  <c r="AF608" i="1" s="1"/>
  <c r="AE608" i="1" s="1"/>
  <c r="A609" i="1"/>
  <c r="X609" i="1" s="1"/>
  <c r="Z607" i="1"/>
  <c r="AD607" i="1"/>
  <c r="G664" i="3"/>
  <c r="H663" i="3"/>
  <c r="I663" i="3" s="1"/>
  <c r="J662" i="3"/>
  <c r="K662" i="3" s="1"/>
  <c r="AH677" i="1" s="1"/>
  <c r="L662" i="3"/>
  <c r="W264" i="1" l="1"/>
  <c r="T609" i="1"/>
  <c r="F418" i="1"/>
  <c r="Q419" i="1"/>
  <c r="R419" i="1" s="1"/>
  <c r="N419" i="1" s="1"/>
  <c r="N418" i="1"/>
  <c r="K609" i="1"/>
  <c r="P609" i="1" s="1"/>
  <c r="Y609" i="1"/>
  <c r="AF609" i="1" s="1"/>
  <c r="AE609" i="1" s="1"/>
  <c r="A610" i="1"/>
  <c r="X610" i="1" s="1"/>
  <c r="AD608" i="1"/>
  <c r="Z608" i="1"/>
  <c r="AC607" i="1"/>
  <c r="AB607" i="1" s="1"/>
  <c r="AA607" i="1" s="1"/>
  <c r="J663" i="3"/>
  <c r="K663" i="3" s="1"/>
  <c r="AH678" i="1" s="1"/>
  <c r="L663" i="3"/>
  <c r="G665" i="3"/>
  <c r="H664" i="3"/>
  <c r="I664" i="3" s="1"/>
  <c r="E264" i="1" l="1"/>
  <c r="U265" i="1"/>
  <c r="T610" i="1"/>
  <c r="O420" i="1"/>
  <c r="Q420" i="1" s="1"/>
  <c r="R420" i="1" s="1"/>
  <c r="O421" i="1" s="1"/>
  <c r="Q421" i="1" s="1"/>
  <c r="F419" i="1"/>
  <c r="M419" i="1"/>
  <c r="M418" i="1"/>
  <c r="K610" i="1"/>
  <c r="P610" i="1" s="1"/>
  <c r="AC608" i="1"/>
  <c r="AB608" i="1" s="1"/>
  <c r="AA608" i="1" s="1"/>
  <c r="A611" i="1"/>
  <c r="X611" i="1" s="1"/>
  <c r="Y610" i="1"/>
  <c r="AF610" i="1" s="1"/>
  <c r="AE610" i="1" s="1"/>
  <c r="AD609" i="1"/>
  <c r="Z609" i="1"/>
  <c r="L664" i="3"/>
  <c r="J664" i="3"/>
  <c r="K664" i="3" s="1"/>
  <c r="AH679" i="1" s="1"/>
  <c r="G666" i="3"/>
  <c r="H665" i="3"/>
  <c r="I665" i="3" s="1"/>
  <c r="I264" i="1" l="1"/>
  <c r="B264" i="1" s="1"/>
  <c r="C265" i="1"/>
  <c r="G265" i="1"/>
  <c r="V265" i="1"/>
  <c r="D265" i="1" s="1"/>
  <c r="T611" i="1"/>
  <c r="N420" i="1"/>
  <c r="M420" i="1" s="1"/>
  <c r="F420" i="1"/>
  <c r="R421" i="1"/>
  <c r="O422" i="1" s="1"/>
  <c r="Q422" i="1" s="1"/>
  <c r="K611" i="1"/>
  <c r="P611" i="1" s="1"/>
  <c r="AC609" i="1"/>
  <c r="AB609" i="1" s="1"/>
  <c r="AA609" i="1" s="1"/>
  <c r="Y611" i="1"/>
  <c r="AF611" i="1" s="1"/>
  <c r="AE611" i="1" s="1"/>
  <c r="A612" i="1"/>
  <c r="X612" i="1" s="1"/>
  <c r="AD610" i="1"/>
  <c r="Z610" i="1"/>
  <c r="J665" i="3"/>
  <c r="K665" i="3" s="1"/>
  <c r="AH680" i="1" s="1"/>
  <c r="L665" i="3"/>
  <c r="H666" i="3"/>
  <c r="I666" i="3" s="1"/>
  <c r="G667" i="3"/>
  <c r="W265" i="1" l="1"/>
  <c r="E265" i="1" s="1"/>
  <c r="T612" i="1"/>
  <c r="F421" i="1"/>
  <c r="N421" i="1"/>
  <c r="R422" i="1"/>
  <c r="F422" i="1" s="1"/>
  <c r="K612" i="1"/>
  <c r="P612" i="1" s="1"/>
  <c r="AC610" i="1"/>
  <c r="AB610" i="1" s="1"/>
  <c r="AA610" i="1" s="1"/>
  <c r="Y612" i="1"/>
  <c r="AF612" i="1" s="1"/>
  <c r="AE612" i="1" s="1"/>
  <c r="A613" i="1"/>
  <c r="X613" i="1" s="1"/>
  <c r="AD611" i="1"/>
  <c r="Z611" i="1"/>
  <c r="H667" i="3"/>
  <c r="I667" i="3" s="1"/>
  <c r="G668" i="3"/>
  <c r="J666" i="3"/>
  <c r="K666" i="3" s="1"/>
  <c r="AH681" i="1" s="1"/>
  <c r="L666" i="3"/>
  <c r="U266" i="1" l="1"/>
  <c r="T613" i="1"/>
  <c r="M421" i="1"/>
  <c r="O423" i="1"/>
  <c r="N422" i="1"/>
  <c r="K613" i="1"/>
  <c r="P613" i="1" s="1"/>
  <c r="AC611" i="1"/>
  <c r="AB611" i="1" s="1"/>
  <c r="AA611" i="1" s="1"/>
  <c r="A614" i="1"/>
  <c r="X614" i="1" s="1"/>
  <c r="Y613" i="1"/>
  <c r="AF613" i="1" s="1"/>
  <c r="AE613" i="1" s="1"/>
  <c r="AD612" i="1"/>
  <c r="Z612" i="1"/>
  <c r="G669" i="3"/>
  <c r="H668" i="3"/>
  <c r="I668" i="3" s="1"/>
  <c r="J667" i="3"/>
  <c r="K667" i="3" s="1"/>
  <c r="AH682" i="1" s="1"/>
  <c r="L667" i="3"/>
  <c r="I265" i="1" l="1"/>
  <c r="B265" i="1" s="1"/>
  <c r="V266" i="1"/>
  <c r="D266" i="1" s="1"/>
  <c r="C266" i="1"/>
  <c r="G266" i="1"/>
  <c r="T614" i="1"/>
  <c r="M422" i="1"/>
  <c r="Q423" i="1"/>
  <c r="R423" i="1" s="1"/>
  <c r="K614" i="1"/>
  <c r="P614" i="1" s="1"/>
  <c r="AC612" i="1"/>
  <c r="AB612" i="1" s="1"/>
  <c r="AA612" i="1" s="1"/>
  <c r="AD613" i="1"/>
  <c r="Z613" i="1"/>
  <c r="Y614" i="1"/>
  <c r="AF614" i="1" s="1"/>
  <c r="AE614" i="1" s="1"/>
  <c r="A615" i="1"/>
  <c r="X615" i="1" s="1"/>
  <c r="L668" i="3"/>
  <c r="J668" i="3"/>
  <c r="K668" i="3" s="1"/>
  <c r="AH683" i="1" s="1"/>
  <c r="G670" i="3"/>
  <c r="H669" i="3"/>
  <c r="I669" i="3" s="1"/>
  <c r="W266" i="1" l="1"/>
  <c r="T615" i="1"/>
  <c r="F423" i="1"/>
  <c r="O424" i="1"/>
  <c r="Q424" i="1" s="1"/>
  <c r="N423" i="1"/>
  <c r="K615" i="1"/>
  <c r="P615" i="1" s="1"/>
  <c r="AC613" i="1"/>
  <c r="AB613" i="1" s="1"/>
  <c r="AA613" i="1" s="1"/>
  <c r="Y615" i="1"/>
  <c r="AF615" i="1" s="1"/>
  <c r="AE615" i="1" s="1"/>
  <c r="A616" i="1"/>
  <c r="X616" i="1" s="1"/>
  <c r="Z614" i="1"/>
  <c r="AD614" i="1"/>
  <c r="J669" i="3"/>
  <c r="K669" i="3" s="1"/>
  <c r="AH684" i="1" s="1"/>
  <c r="L669" i="3"/>
  <c r="H670" i="3"/>
  <c r="I670" i="3" s="1"/>
  <c r="G671" i="3"/>
  <c r="E266" i="1" l="1"/>
  <c r="U267" i="1"/>
  <c r="R424" i="1"/>
  <c r="O425" i="1" s="1"/>
  <c r="T616" i="1"/>
  <c r="F424" i="1"/>
  <c r="M423" i="1"/>
  <c r="Q425" i="1"/>
  <c r="R425" i="1" s="1"/>
  <c r="O426" i="1" s="1"/>
  <c r="N424" i="1"/>
  <c r="AC614" i="1"/>
  <c r="AB614" i="1" s="1"/>
  <c r="AA614" i="1" s="1"/>
  <c r="K616" i="1"/>
  <c r="P616" i="1" s="1"/>
  <c r="Z615" i="1"/>
  <c r="AD615" i="1"/>
  <c r="AC615" i="1" s="1"/>
  <c r="AB615" i="1" s="1"/>
  <c r="AA615" i="1" s="1"/>
  <c r="A617" i="1"/>
  <c r="X617" i="1" s="1"/>
  <c r="Y616" i="1"/>
  <c r="AF616" i="1" s="1"/>
  <c r="AE616" i="1" s="1"/>
  <c r="G672" i="3"/>
  <c r="H671" i="3"/>
  <c r="I671" i="3" s="1"/>
  <c r="J670" i="3"/>
  <c r="K670" i="3" s="1"/>
  <c r="AH685" i="1" s="1"/>
  <c r="L670" i="3"/>
  <c r="I266" i="1" l="1"/>
  <c r="B266" i="1" s="1"/>
  <c r="G267" i="1"/>
  <c r="C267" i="1"/>
  <c r="V267" i="1"/>
  <c r="D267" i="1" s="1"/>
  <c r="T617" i="1"/>
  <c r="N425" i="1"/>
  <c r="F425" i="1"/>
  <c r="M424" i="1"/>
  <c r="M425" i="1"/>
  <c r="Q426" i="1"/>
  <c r="R426" i="1" s="1"/>
  <c r="K617" i="1"/>
  <c r="P617" i="1"/>
  <c r="AD616" i="1"/>
  <c r="Z616" i="1"/>
  <c r="A618" i="1"/>
  <c r="X618" i="1" s="1"/>
  <c r="Y617" i="1"/>
  <c r="AF617" i="1" s="1"/>
  <c r="AE617" i="1" s="1"/>
  <c r="J671" i="3"/>
  <c r="K671" i="3" s="1"/>
  <c r="AH686" i="1" s="1"/>
  <c r="L671" i="3"/>
  <c r="G673" i="3"/>
  <c r="H672" i="3"/>
  <c r="I672" i="3" s="1"/>
  <c r="W267" i="1" l="1"/>
  <c r="E267" i="1" s="1"/>
  <c r="T618" i="1"/>
  <c r="F426" i="1"/>
  <c r="O427" i="1"/>
  <c r="N426" i="1"/>
  <c r="K618" i="1"/>
  <c r="P618" i="1" s="1"/>
  <c r="AD617" i="1"/>
  <c r="Z617" i="1"/>
  <c r="Y618" i="1"/>
  <c r="AF618" i="1" s="1"/>
  <c r="AE618" i="1" s="1"/>
  <c r="A619" i="1"/>
  <c r="X619" i="1" s="1"/>
  <c r="AC616" i="1"/>
  <c r="AB616" i="1" s="1"/>
  <c r="AA616" i="1" s="1"/>
  <c r="G674" i="3"/>
  <c r="H673" i="3"/>
  <c r="I673" i="3" s="1"/>
  <c r="L672" i="3"/>
  <c r="J672" i="3"/>
  <c r="K672" i="3" s="1"/>
  <c r="AH687" i="1" s="1"/>
  <c r="U268" i="1" l="1"/>
  <c r="T619" i="1"/>
  <c r="M426" i="1"/>
  <c r="Q427" i="1"/>
  <c r="R427" i="1" s="1"/>
  <c r="O428" i="1" s="1"/>
  <c r="K619" i="1"/>
  <c r="P619" i="1" s="1"/>
  <c r="Y619" i="1"/>
  <c r="AF619" i="1" s="1"/>
  <c r="AE619" i="1" s="1"/>
  <c r="A620" i="1"/>
  <c r="X620" i="1" s="1"/>
  <c r="Z618" i="1"/>
  <c r="AD618" i="1"/>
  <c r="AC617" i="1"/>
  <c r="AB617" i="1" s="1"/>
  <c r="AA617" i="1" s="1"/>
  <c r="J673" i="3"/>
  <c r="K673" i="3" s="1"/>
  <c r="AH688" i="1" s="1"/>
  <c r="L673" i="3"/>
  <c r="H674" i="3"/>
  <c r="I674" i="3" s="1"/>
  <c r="G675" i="3"/>
  <c r="I267" i="1" l="1"/>
  <c r="B267" i="1" s="1"/>
  <c r="C268" i="1"/>
  <c r="V268" i="1"/>
  <c r="D268" i="1" s="1"/>
  <c r="G268" i="1"/>
  <c r="T620" i="1"/>
  <c r="N427" i="1"/>
  <c r="M427" i="1" s="1"/>
  <c r="Q428" i="1"/>
  <c r="R428" i="1" s="1"/>
  <c r="F427" i="1"/>
  <c r="K620" i="1"/>
  <c r="P620" i="1" s="1"/>
  <c r="AC618" i="1"/>
  <c r="AB618" i="1" s="1"/>
  <c r="AA618" i="1" s="1"/>
  <c r="A621" i="1"/>
  <c r="X621" i="1" s="1"/>
  <c r="Y620" i="1"/>
  <c r="AF620" i="1" s="1"/>
  <c r="AE620" i="1" s="1"/>
  <c r="Z619" i="1"/>
  <c r="AD619" i="1"/>
  <c r="H675" i="3"/>
  <c r="I675" i="3" s="1"/>
  <c r="G676" i="3"/>
  <c r="J674" i="3"/>
  <c r="K674" i="3" s="1"/>
  <c r="AH689" i="1" s="1"/>
  <c r="L674" i="3"/>
  <c r="W268" i="1" l="1"/>
  <c r="E268" i="1" s="1"/>
  <c r="T621" i="1"/>
  <c r="N428" i="1"/>
  <c r="M428" i="1" s="1"/>
  <c r="O429" i="1"/>
  <c r="Q429" i="1" s="1"/>
  <c r="R429" i="1" s="1"/>
  <c r="F428" i="1"/>
  <c r="K621" i="1"/>
  <c r="P621" i="1" s="1"/>
  <c r="AC619" i="1"/>
  <c r="AB619" i="1" s="1"/>
  <c r="AA619" i="1" s="1"/>
  <c r="Z620" i="1"/>
  <c r="AD620" i="1"/>
  <c r="AC620" i="1" s="1"/>
  <c r="AB620" i="1" s="1"/>
  <c r="AA620" i="1" s="1"/>
  <c r="Y621" i="1"/>
  <c r="AF621" i="1" s="1"/>
  <c r="AE621" i="1" s="1"/>
  <c r="A622" i="1"/>
  <c r="X622" i="1" s="1"/>
  <c r="G677" i="3"/>
  <c r="H676" i="3"/>
  <c r="I676" i="3" s="1"/>
  <c r="J675" i="3"/>
  <c r="K675" i="3" s="1"/>
  <c r="AH690" i="1" s="1"/>
  <c r="L675" i="3"/>
  <c r="U269" i="1" l="1"/>
  <c r="T622" i="1"/>
  <c r="O430" i="1"/>
  <c r="Q430" i="1" s="1"/>
  <c r="R430" i="1" s="1"/>
  <c r="O431" i="1" s="1"/>
  <c r="N429" i="1"/>
  <c r="M429" i="1" s="1"/>
  <c r="F429" i="1"/>
  <c r="K622" i="1"/>
  <c r="P622" i="1" s="1"/>
  <c r="A623" i="1"/>
  <c r="X623" i="1" s="1"/>
  <c r="Y622" i="1"/>
  <c r="AF622" i="1" s="1"/>
  <c r="AE622" i="1" s="1"/>
  <c r="AD621" i="1"/>
  <c r="Z621" i="1"/>
  <c r="L676" i="3"/>
  <c r="J676" i="3"/>
  <c r="K676" i="3" s="1"/>
  <c r="AH691" i="1" s="1"/>
  <c r="G678" i="3"/>
  <c r="H677" i="3"/>
  <c r="I677" i="3" s="1"/>
  <c r="I268" i="1" l="1"/>
  <c r="B268" i="1" s="1"/>
  <c r="C269" i="1"/>
  <c r="G269" i="1"/>
  <c r="V269" i="1"/>
  <c r="D269" i="1" s="1"/>
  <c r="T623" i="1"/>
  <c r="F430" i="1"/>
  <c r="N430" i="1"/>
  <c r="M430" i="1" s="1"/>
  <c r="Q431" i="1"/>
  <c r="R431" i="1" s="1"/>
  <c r="K623" i="1"/>
  <c r="P623" i="1" s="1"/>
  <c r="AD622" i="1"/>
  <c r="Z622" i="1"/>
  <c r="A624" i="1"/>
  <c r="X624" i="1" s="1"/>
  <c r="Y623" i="1"/>
  <c r="AF623" i="1" s="1"/>
  <c r="AE623" i="1" s="1"/>
  <c r="AC621" i="1"/>
  <c r="AB621" i="1" s="1"/>
  <c r="AA621" i="1" s="1"/>
  <c r="H678" i="3"/>
  <c r="I678" i="3" s="1"/>
  <c r="G679" i="3"/>
  <c r="J677" i="3"/>
  <c r="K677" i="3" s="1"/>
  <c r="AH692" i="1" s="1"/>
  <c r="L677" i="3"/>
  <c r="W269" i="1" l="1"/>
  <c r="E269" i="1" s="1"/>
  <c r="T624" i="1"/>
  <c r="O432" i="1"/>
  <c r="Q432" i="1" s="1"/>
  <c r="F431" i="1"/>
  <c r="N431" i="1"/>
  <c r="K624" i="1"/>
  <c r="P624" i="1" s="1"/>
  <c r="AD623" i="1"/>
  <c r="Z623" i="1"/>
  <c r="A625" i="1"/>
  <c r="X625" i="1" s="1"/>
  <c r="Y624" i="1"/>
  <c r="AF624" i="1" s="1"/>
  <c r="AE624" i="1" s="1"/>
  <c r="AC622" i="1"/>
  <c r="AB622" i="1" s="1"/>
  <c r="AA622" i="1" s="1"/>
  <c r="G680" i="3"/>
  <c r="H679" i="3"/>
  <c r="I679" i="3" s="1"/>
  <c r="L678" i="3"/>
  <c r="J678" i="3"/>
  <c r="K678" i="3" s="1"/>
  <c r="AH693" i="1" s="1"/>
  <c r="U270" i="1" l="1"/>
  <c r="T625" i="1"/>
  <c r="M431" i="1"/>
  <c r="R432" i="1"/>
  <c r="N432" i="1" s="1"/>
  <c r="K625" i="1"/>
  <c r="P625" i="1" s="1"/>
  <c r="Z624" i="1"/>
  <c r="AD624" i="1"/>
  <c r="Y625" i="1"/>
  <c r="AF625" i="1" s="1"/>
  <c r="AE625" i="1" s="1"/>
  <c r="A626" i="1"/>
  <c r="X626" i="1" s="1"/>
  <c r="AC623" i="1"/>
  <c r="AB623" i="1" s="1"/>
  <c r="AA623" i="1" s="1"/>
  <c r="J679" i="3"/>
  <c r="K679" i="3" s="1"/>
  <c r="AH694" i="1" s="1"/>
  <c r="L679" i="3"/>
  <c r="G681" i="3"/>
  <c r="H680" i="3"/>
  <c r="I680" i="3" s="1"/>
  <c r="I269" i="1" l="1"/>
  <c r="B269" i="1" s="1"/>
  <c r="G270" i="1"/>
  <c r="V270" i="1"/>
  <c r="D270" i="1" s="1"/>
  <c r="C270" i="1"/>
  <c r="T626" i="1"/>
  <c r="M432" i="1"/>
  <c r="O433" i="1"/>
  <c r="F432" i="1"/>
  <c r="K626" i="1"/>
  <c r="P626" i="1" s="1"/>
  <c r="AC624" i="1"/>
  <c r="AB624" i="1" s="1"/>
  <c r="AA624" i="1" s="1"/>
  <c r="A627" i="1"/>
  <c r="X627" i="1" s="1"/>
  <c r="Y626" i="1"/>
  <c r="AF626" i="1" s="1"/>
  <c r="AE626" i="1" s="1"/>
  <c r="Z625" i="1"/>
  <c r="AD625" i="1"/>
  <c r="L680" i="3"/>
  <c r="J680" i="3"/>
  <c r="K680" i="3" s="1"/>
  <c r="AH695" i="1" s="1"/>
  <c r="G682" i="3"/>
  <c r="H681" i="3"/>
  <c r="I681" i="3" s="1"/>
  <c r="W270" i="1" l="1"/>
  <c r="E270" i="1" s="1"/>
  <c r="T627" i="1"/>
  <c r="Q433" i="1"/>
  <c r="R433" i="1" s="1"/>
  <c r="O434" i="1" s="1"/>
  <c r="AC625" i="1"/>
  <c r="AB625" i="1" s="1"/>
  <c r="AA625" i="1" s="1"/>
  <c r="K627" i="1"/>
  <c r="P627" i="1" s="1"/>
  <c r="Z626" i="1"/>
  <c r="AD626" i="1"/>
  <c r="A628" i="1"/>
  <c r="X628" i="1" s="1"/>
  <c r="Y627" i="1"/>
  <c r="AF627" i="1" s="1"/>
  <c r="AE627" i="1" s="1"/>
  <c r="L681" i="3"/>
  <c r="J681" i="3"/>
  <c r="K681" i="3" s="1"/>
  <c r="AH696" i="1" s="1"/>
  <c r="H682" i="3"/>
  <c r="I682" i="3" s="1"/>
  <c r="G683" i="3"/>
  <c r="U271" i="1" l="1"/>
  <c r="T628" i="1"/>
  <c r="F433" i="1"/>
  <c r="N433" i="1"/>
  <c r="M433" i="1" s="1"/>
  <c r="Q434" i="1"/>
  <c r="K628" i="1"/>
  <c r="P628" i="1" s="1"/>
  <c r="Z627" i="1"/>
  <c r="AD627" i="1"/>
  <c r="Y628" i="1"/>
  <c r="AF628" i="1" s="1"/>
  <c r="AE628" i="1" s="1"/>
  <c r="A629" i="1"/>
  <c r="X629" i="1" s="1"/>
  <c r="AC626" i="1"/>
  <c r="AB626" i="1" s="1"/>
  <c r="AA626" i="1" s="1"/>
  <c r="H683" i="3"/>
  <c r="I683" i="3" s="1"/>
  <c r="G684" i="3"/>
  <c r="J682" i="3"/>
  <c r="K682" i="3" s="1"/>
  <c r="AH697" i="1" s="1"/>
  <c r="L682" i="3"/>
  <c r="I270" i="1" l="1"/>
  <c r="B270" i="1" s="1"/>
  <c r="G271" i="1"/>
  <c r="C271" i="1"/>
  <c r="V271" i="1"/>
  <c r="D271" i="1" s="1"/>
  <c r="AC627" i="1"/>
  <c r="AB627" i="1" s="1"/>
  <c r="AA627" i="1" s="1"/>
  <c r="T629" i="1"/>
  <c r="R434" i="1"/>
  <c r="N434" i="1" s="1"/>
  <c r="K629" i="1"/>
  <c r="P629" i="1"/>
  <c r="Y629" i="1"/>
  <c r="AF629" i="1" s="1"/>
  <c r="AE629" i="1" s="1"/>
  <c r="A630" i="1"/>
  <c r="X630" i="1" s="1"/>
  <c r="AD628" i="1"/>
  <c r="Z628" i="1"/>
  <c r="G685" i="3"/>
  <c r="H684" i="3"/>
  <c r="I684" i="3" s="1"/>
  <c r="J683" i="3"/>
  <c r="K683" i="3" s="1"/>
  <c r="AH698" i="1" s="1"/>
  <c r="L683" i="3"/>
  <c r="W271" i="1" l="1"/>
  <c r="E271" i="1" s="1"/>
  <c r="U272" i="1"/>
  <c r="T630" i="1"/>
  <c r="M434" i="1"/>
  <c r="O435" i="1"/>
  <c r="F434" i="1"/>
  <c r="K630" i="1"/>
  <c r="P630" i="1" s="1"/>
  <c r="AC628" i="1"/>
  <c r="AB628" i="1" s="1"/>
  <c r="AA628" i="1" s="1"/>
  <c r="Y630" i="1"/>
  <c r="AF630" i="1" s="1"/>
  <c r="AE630" i="1" s="1"/>
  <c r="A631" i="1"/>
  <c r="X631" i="1" s="1"/>
  <c r="Z629" i="1"/>
  <c r="AD629" i="1"/>
  <c r="L684" i="3"/>
  <c r="J684" i="3"/>
  <c r="K684" i="3" s="1"/>
  <c r="AH699" i="1" s="1"/>
  <c r="G686" i="3"/>
  <c r="H685" i="3"/>
  <c r="I685" i="3" s="1"/>
  <c r="I271" i="1" l="1"/>
  <c r="B271" i="1" s="1"/>
  <c r="V272" i="1"/>
  <c r="D272" i="1" s="1"/>
  <c r="G272" i="1"/>
  <c r="C272" i="1"/>
  <c r="T631" i="1"/>
  <c r="Q435" i="1"/>
  <c r="R435" i="1" s="1"/>
  <c r="F435" i="1" s="1"/>
  <c r="K631" i="1"/>
  <c r="P631" i="1"/>
  <c r="AC629" i="1"/>
  <c r="AB629" i="1" s="1"/>
  <c r="AA629" i="1" s="1"/>
  <c r="Y631" i="1"/>
  <c r="AF631" i="1" s="1"/>
  <c r="AE631" i="1" s="1"/>
  <c r="A632" i="1"/>
  <c r="X632" i="1" s="1"/>
  <c r="Z630" i="1"/>
  <c r="AD630" i="1"/>
  <c r="J685" i="3"/>
  <c r="K685" i="3" s="1"/>
  <c r="AH700" i="1" s="1"/>
  <c r="L685" i="3"/>
  <c r="H686" i="3"/>
  <c r="I686" i="3" s="1"/>
  <c r="G687" i="3"/>
  <c r="W272" i="1" l="1"/>
  <c r="E272" i="1" s="1"/>
  <c r="T632" i="1"/>
  <c r="O436" i="1"/>
  <c r="N435" i="1"/>
  <c r="AC630" i="1"/>
  <c r="AB630" i="1" s="1"/>
  <c r="AA630" i="1" s="1"/>
  <c r="K632" i="1"/>
  <c r="P632" i="1" s="1"/>
  <c r="Z631" i="1"/>
  <c r="AD631" i="1"/>
  <c r="AC631" i="1" s="1"/>
  <c r="AB631" i="1" s="1"/>
  <c r="AA631" i="1" s="1"/>
  <c r="Y632" i="1"/>
  <c r="AF632" i="1" s="1"/>
  <c r="AE632" i="1" s="1"/>
  <c r="A633" i="1"/>
  <c r="X633" i="1" s="1"/>
  <c r="J686" i="3"/>
  <c r="K686" i="3" s="1"/>
  <c r="AH701" i="1" s="1"/>
  <c r="L686" i="3"/>
  <c r="H687" i="3"/>
  <c r="I687" i="3" s="1"/>
  <c r="G688" i="3"/>
  <c r="U273" i="1" l="1"/>
  <c r="I272" i="1" s="1"/>
  <c r="B272" i="1" s="1"/>
  <c r="C273" i="1"/>
  <c r="G273" i="1"/>
  <c r="V273" i="1"/>
  <c r="D273" i="1" s="1"/>
  <c r="T633" i="1"/>
  <c r="M435" i="1"/>
  <c r="Q436" i="1"/>
  <c r="R436" i="1" s="1"/>
  <c r="F436" i="1" s="1"/>
  <c r="K633" i="1"/>
  <c r="P633" i="1" s="1"/>
  <c r="Y633" i="1"/>
  <c r="AF633" i="1" s="1"/>
  <c r="AE633" i="1" s="1"/>
  <c r="A634" i="1"/>
  <c r="X634" i="1" s="1"/>
  <c r="AD632" i="1"/>
  <c r="Z632" i="1"/>
  <c r="G689" i="3"/>
  <c r="H688" i="3"/>
  <c r="I688" i="3" s="1"/>
  <c r="J687" i="3"/>
  <c r="K687" i="3" s="1"/>
  <c r="AH702" i="1" s="1"/>
  <c r="L687" i="3"/>
  <c r="W273" i="1" l="1"/>
  <c r="E273" i="1" s="1"/>
  <c r="T634" i="1"/>
  <c r="N436" i="1"/>
  <c r="M436" i="1" s="1"/>
  <c r="O437" i="1"/>
  <c r="K634" i="1"/>
  <c r="P634" i="1" s="1"/>
  <c r="Y634" i="1"/>
  <c r="AF634" i="1" s="1"/>
  <c r="AE634" i="1" s="1"/>
  <c r="A635" i="1"/>
  <c r="X635" i="1" s="1"/>
  <c r="AC632" i="1"/>
  <c r="AB632" i="1" s="1"/>
  <c r="AA632" i="1" s="1"/>
  <c r="Z633" i="1"/>
  <c r="AD633" i="1"/>
  <c r="L688" i="3"/>
  <c r="J688" i="3"/>
  <c r="K688" i="3" s="1"/>
  <c r="AH703" i="1" s="1"/>
  <c r="G690" i="3"/>
  <c r="H689" i="3"/>
  <c r="I689" i="3" s="1"/>
  <c r="U274" i="1" l="1"/>
  <c r="T635" i="1"/>
  <c r="Q437" i="1"/>
  <c r="R437" i="1" s="1"/>
  <c r="O438" i="1" s="1"/>
  <c r="K635" i="1"/>
  <c r="P635" i="1" s="1"/>
  <c r="AC633" i="1"/>
  <c r="AB633" i="1" s="1"/>
  <c r="AA633" i="1" s="1"/>
  <c r="Y635" i="1"/>
  <c r="AF635" i="1" s="1"/>
  <c r="AE635" i="1" s="1"/>
  <c r="A636" i="1"/>
  <c r="X636" i="1" s="1"/>
  <c r="AD634" i="1"/>
  <c r="Z634" i="1"/>
  <c r="J689" i="3"/>
  <c r="K689" i="3" s="1"/>
  <c r="AH704" i="1" s="1"/>
  <c r="L689" i="3"/>
  <c r="H690" i="3"/>
  <c r="I690" i="3" s="1"/>
  <c r="G691" i="3"/>
  <c r="I273" i="1" l="1"/>
  <c r="B273" i="1" s="1"/>
  <c r="G274" i="1"/>
  <c r="V274" i="1"/>
  <c r="D274" i="1" s="1"/>
  <c r="C274" i="1"/>
  <c r="T636" i="1"/>
  <c r="N437" i="1"/>
  <c r="F437" i="1"/>
  <c r="Q438" i="1"/>
  <c r="R438" i="1" s="1"/>
  <c r="O439" i="1" s="1"/>
  <c r="K636" i="1"/>
  <c r="P636" i="1" s="1"/>
  <c r="AD635" i="1"/>
  <c r="Z635" i="1"/>
  <c r="AC634" i="1"/>
  <c r="AB634" i="1" s="1"/>
  <c r="AA634" i="1" s="1"/>
  <c r="Y636" i="1"/>
  <c r="AF636" i="1" s="1"/>
  <c r="AE636" i="1" s="1"/>
  <c r="A637" i="1"/>
  <c r="X637" i="1" s="1"/>
  <c r="J690" i="3"/>
  <c r="K690" i="3" s="1"/>
  <c r="AH705" i="1" s="1"/>
  <c r="L690" i="3"/>
  <c r="G692" i="3"/>
  <c r="H691" i="3"/>
  <c r="I691" i="3" s="1"/>
  <c r="W274" i="1" l="1"/>
  <c r="E274" i="1" s="1"/>
  <c r="T637" i="1"/>
  <c r="Q439" i="1"/>
  <c r="N438" i="1"/>
  <c r="F438" i="1"/>
  <c r="M437" i="1"/>
  <c r="K637" i="1"/>
  <c r="P637" i="1" s="1"/>
  <c r="Y637" i="1"/>
  <c r="AF637" i="1" s="1"/>
  <c r="AE637" i="1" s="1"/>
  <c r="A638" i="1"/>
  <c r="X638" i="1" s="1"/>
  <c r="AD636" i="1"/>
  <c r="Z636" i="1"/>
  <c r="AC635" i="1"/>
  <c r="AB635" i="1" s="1"/>
  <c r="AA635" i="1" s="1"/>
  <c r="J691" i="3"/>
  <c r="K691" i="3" s="1"/>
  <c r="AH706" i="1" s="1"/>
  <c r="L691" i="3"/>
  <c r="G693" i="3"/>
  <c r="H692" i="3"/>
  <c r="I692" i="3" s="1"/>
  <c r="U275" i="1" l="1"/>
  <c r="T638" i="1"/>
  <c r="M438" i="1"/>
  <c r="R439" i="1"/>
  <c r="K638" i="1"/>
  <c r="P638" i="1" s="1"/>
  <c r="AC636" i="1"/>
  <c r="AB636" i="1" s="1"/>
  <c r="AA636" i="1" s="1"/>
  <c r="Y638" i="1"/>
  <c r="AF638" i="1" s="1"/>
  <c r="AE638" i="1" s="1"/>
  <c r="A639" i="1"/>
  <c r="X639" i="1" s="1"/>
  <c r="Z637" i="1"/>
  <c r="AD637" i="1"/>
  <c r="L692" i="3"/>
  <c r="J692" i="3"/>
  <c r="K692" i="3" s="1"/>
  <c r="AH707" i="1" s="1"/>
  <c r="G694" i="3"/>
  <c r="H693" i="3"/>
  <c r="I693" i="3" s="1"/>
  <c r="I274" i="1" l="1"/>
  <c r="B274" i="1" s="1"/>
  <c r="C275" i="1"/>
  <c r="G275" i="1"/>
  <c r="V275" i="1"/>
  <c r="D275" i="1" s="1"/>
  <c r="T639" i="1"/>
  <c r="O440" i="1"/>
  <c r="F439" i="1"/>
  <c r="N439" i="1"/>
  <c r="K639" i="1"/>
  <c r="P639" i="1" s="1"/>
  <c r="AC637" i="1"/>
  <c r="AB637" i="1" s="1"/>
  <c r="AA637" i="1" s="1"/>
  <c r="Y639" i="1"/>
  <c r="AF639" i="1" s="1"/>
  <c r="AE639" i="1" s="1"/>
  <c r="A640" i="1"/>
  <c r="X640" i="1" s="1"/>
  <c r="Z638" i="1"/>
  <c r="AD638" i="1"/>
  <c r="L693" i="3"/>
  <c r="J693" i="3"/>
  <c r="K693" i="3" s="1"/>
  <c r="AH708" i="1" s="1"/>
  <c r="H694" i="3"/>
  <c r="I694" i="3" s="1"/>
  <c r="G695" i="3"/>
  <c r="W275" i="1" l="1"/>
  <c r="E275" i="1" s="1"/>
  <c r="U276" i="1"/>
  <c r="T640" i="1"/>
  <c r="AC638" i="1"/>
  <c r="AB638" i="1" s="1"/>
  <c r="AA638" i="1" s="1"/>
  <c r="M439" i="1"/>
  <c r="Q440" i="1"/>
  <c r="R440" i="1" s="1"/>
  <c r="K640" i="1"/>
  <c r="P640" i="1" s="1"/>
  <c r="AD639" i="1"/>
  <c r="Z639" i="1"/>
  <c r="A641" i="1"/>
  <c r="X641" i="1" s="1"/>
  <c r="Y640" i="1"/>
  <c r="AF640" i="1" s="1"/>
  <c r="AE640" i="1" s="1"/>
  <c r="G696" i="3"/>
  <c r="H695" i="3"/>
  <c r="I695" i="3" s="1"/>
  <c r="L694" i="3"/>
  <c r="J694" i="3"/>
  <c r="K694" i="3" s="1"/>
  <c r="AH709" i="1" s="1"/>
  <c r="I275" i="1" l="1"/>
  <c r="B275" i="1" s="1"/>
  <c r="G276" i="1"/>
  <c r="V276" i="1"/>
  <c r="D276" i="1" s="1"/>
  <c r="C276" i="1"/>
  <c r="T641" i="1"/>
  <c r="F440" i="1"/>
  <c r="N440" i="1"/>
  <c r="O441" i="1"/>
  <c r="K641" i="1"/>
  <c r="P641" i="1" s="1"/>
  <c r="Y641" i="1"/>
  <c r="AF641" i="1" s="1"/>
  <c r="AE641" i="1" s="1"/>
  <c r="A642" i="1"/>
  <c r="X642" i="1" s="1"/>
  <c r="Z640" i="1"/>
  <c r="AD640" i="1"/>
  <c r="AC639" i="1"/>
  <c r="AB639" i="1" s="1"/>
  <c r="AA639" i="1" s="1"/>
  <c r="J695" i="3"/>
  <c r="K695" i="3" s="1"/>
  <c r="AH710" i="1" s="1"/>
  <c r="L695" i="3"/>
  <c r="G697" i="3"/>
  <c r="H696" i="3"/>
  <c r="I696" i="3" s="1"/>
  <c r="W276" i="1" l="1"/>
  <c r="T642" i="1"/>
  <c r="Q441" i="1"/>
  <c r="R441" i="1" s="1"/>
  <c r="O442" i="1" s="1"/>
  <c r="M440" i="1"/>
  <c r="K642" i="1"/>
  <c r="P642" i="1" s="1"/>
  <c r="Z641" i="1"/>
  <c r="AD641" i="1"/>
  <c r="Y642" i="1"/>
  <c r="AF642" i="1" s="1"/>
  <c r="AE642" i="1" s="1"/>
  <c r="A643" i="1"/>
  <c r="X643" i="1" s="1"/>
  <c r="AC640" i="1"/>
  <c r="AB640" i="1" s="1"/>
  <c r="AA640" i="1" s="1"/>
  <c r="L696" i="3"/>
  <c r="J696" i="3"/>
  <c r="K696" i="3" s="1"/>
  <c r="AH711" i="1" s="1"/>
  <c r="G698" i="3"/>
  <c r="H697" i="3"/>
  <c r="I697" i="3" s="1"/>
  <c r="E276" i="1" l="1"/>
  <c r="U277" i="1"/>
  <c r="AC641" i="1"/>
  <c r="AB641" i="1" s="1"/>
  <c r="AA641" i="1" s="1"/>
  <c r="T643" i="1"/>
  <c r="F441" i="1"/>
  <c r="N441" i="1"/>
  <c r="M441" i="1" s="1"/>
  <c r="Q442" i="1"/>
  <c r="R442" i="1" s="1"/>
  <c r="F442" i="1" s="1"/>
  <c r="K643" i="1"/>
  <c r="P643" i="1" s="1"/>
  <c r="Y643" i="1"/>
  <c r="AF643" i="1" s="1"/>
  <c r="AE643" i="1" s="1"/>
  <c r="A644" i="1"/>
  <c r="X644" i="1" s="1"/>
  <c r="AD642" i="1"/>
  <c r="Z642" i="1"/>
  <c r="L697" i="3"/>
  <c r="J697" i="3"/>
  <c r="K697" i="3" s="1"/>
  <c r="AH712" i="1" s="1"/>
  <c r="H698" i="3"/>
  <c r="I698" i="3" s="1"/>
  <c r="G699" i="3"/>
  <c r="I276" i="1" l="1"/>
  <c r="B276" i="1" s="1"/>
  <c r="V277" i="1"/>
  <c r="D277" i="1" s="1"/>
  <c r="G277" i="1"/>
  <c r="C277" i="1"/>
  <c r="T644" i="1"/>
  <c r="O443" i="1"/>
  <c r="N442" i="1"/>
  <c r="K644" i="1"/>
  <c r="P644" i="1" s="1"/>
  <c r="AC642" i="1"/>
  <c r="AB642" i="1" s="1"/>
  <c r="AA642" i="1" s="1"/>
  <c r="AD643" i="1"/>
  <c r="Z643" i="1"/>
  <c r="Y644" i="1"/>
  <c r="AF644" i="1" s="1"/>
  <c r="AE644" i="1" s="1"/>
  <c r="A645" i="1"/>
  <c r="X645" i="1" s="1"/>
  <c r="H699" i="3"/>
  <c r="I699" i="3" s="1"/>
  <c r="G700" i="3"/>
  <c r="J698" i="3"/>
  <c r="K698" i="3" s="1"/>
  <c r="AH713" i="1" s="1"/>
  <c r="L698" i="3"/>
  <c r="W277" i="1" l="1"/>
  <c r="E277" i="1" s="1"/>
  <c r="T645" i="1"/>
  <c r="M442" i="1"/>
  <c r="Q443" i="1"/>
  <c r="R443" i="1" s="1"/>
  <c r="O444" i="1" s="1"/>
  <c r="K645" i="1"/>
  <c r="P645" i="1" s="1"/>
  <c r="A646" i="1"/>
  <c r="X646" i="1" s="1"/>
  <c r="Y645" i="1"/>
  <c r="AF645" i="1" s="1"/>
  <c r="AE645" i="1" s="1"/>
  <c r="Z644" i="1"/>
  <c r="AD644" i="1"/>
  <c r="AC643" i="1"/>
  <c r="AB643" i="1" s="1"/>
  <c r="AA643" i="1" s="1"/>
  <c r="G701" i="3"/>
  <c r="H700" i="3"/>
  <c r="I700" i="3" s="1"/>
  <c r="J699" i="3"/>
  <c r="K699" i="3" s="1"/>
  <c r="AH714" i="1" s="1"/>
  <c r="L699" i="3"/>
  <c r="U278" i="1" l="1"/>
  <c r="T646" i="1"/>
  <c r="Q444" i="1"/>
  <c r="R444" i="1" s="1"/>
  <c r="O445" i="1" s="1"/>
  <c r="N443" i="1"/>
  <c r="F443" i="1"/>
  <c r="AC644" i="1"/>
  <c r="AB644" i="1" s="1"/>
  <c r="AA644" i="1" s="1"/>
  <c r="K646" i="1"/>
  <c r="P646" i="1" s="1"/>
  <c r="AD645" i="1"/>
  <c r="Z645" i="1"/>
  <c r="Y646" i="1"/>
  <c r="AF646" i="1" s="1"/>
  <c r="AE646" i="1" s="1"/>
  <c r="A647" i="1"/>
  <c r="X647" i="1" s="1"/>
  <c r="L700" i="3"/>
  <c r="J700" i="3"/>
  <c r="K700" i="3" s="1"/>
  <c r="AH715" i="1" s="1"/>
  <c r="G702" i="3"/>
  <c r="H701" i="3"/>
  <c r="I701" i="3" s="1"/>
  <c r="I277" i="1" l="1"/>
  <c r="B277" i="1" s="1"/>
  <c r="G278" i="1"/>
  <c r="V278" i="1"/>
  <c r="D278" i="1" s="1"/>
  <c r="C278" i="1"/>
  <c r="T647" i="1"/>
  <c r="N444" i="1"/>
  <c r="M444" i="1" s="1"/>
  <c r="M443" i="1"/>
  <c r="Q445" i="1"/>
  <c r="R445" i="1" s="1"/>
  <c r="F444" i="1"/>
  <c r="K647" i="1"/>
  <c r="P647" i="1" s="1"/>
  <c r="Z646" i="1"/>
  <c r="AD646" i="1"/>
  <c r="AC645" i="1"/>
  <c r="AB645" i="1" s="1"/>
  <c r="AA645" i="1" s="1"/>
  <c r="Y647" i="1"/>
  <c r="AF647" i="1" s="1"/>
  <c r="AE647" i="1" s="1"/>
  <c r="A648" i="1"/>
  <c r="X648" i="1" s="1"/>
  <c r="H702" i="3"/>
  <c r="I702" i="3" s="1"/>
  <c r="G703" i="3"/>
  <c r="J701" i="3"/>
  <c r="K701" i="3" s="1"/>
  <c r="AH716" i="1" s="1"/>
  <c r="L701" i="3"/>
  <c r="W278" i="1" l="1"/>
  <c r="E278" i="1" s="1"/>
  <c r="AC646" i="1"/>
  <c r="AB646" i="1" s="1"/>
  <c r="AA646" i="1" s="1"/>
  <c r="T648" i="1"/>
  <c r="F445" i="1"/>
  <c r="O446" i="1"/>
  <c r="N445" i="1"/>
  <c r="K648" i="1"/>
  <c r="P648" i="1" s="1"/>
  <c r="Y648" i="1"/>
  <c r="AF648" i="1" s="1"/>
  <c r="AE648" i="1" s="1"/>
  <c r="A649" i="1"/>
  <c r="X649" i="1" s="1"/>
  <c r="AD647" i="1"/>
  <c r="Z647" i="1"/>
  <c r="H703" i="3"/>
  <c r="I703" i="3" s="1"/>
  <c r="G704" i="3"/>
  <c r="J702" i="3"/>
  <c r="K702" i="3" s="1"/>
  <c r="AH717" i="1" s="1"/>
  <c r="L702" i="3"/>
  <c r="U279" i="1" l="1"/>
  <c r="I278" i="1" s="1"/>
  <c r="B278" i="1" s="1"/>
  <c r="C279" i="1"/>
  <c r="T649" i="1"/>
  <c r="M445" i="1"/>
  <c r="Q446" i="1"/>
  <c r="R446" i="1" s="1"/>
  <c r="N446" i="1" s="1"/>
  <c r="K649" i="1"/>
  <c r="P649" i="1" s="1"/>
  <c r="AC647" i="1"/>
  <c r="AB647" i="1" s="1"/>
  <c r="AA647" i="1" s="1"/>
  <c r="Y649" i="1"/>
  <c r="AF649" i="1" s="1"/>
  <c r="AE649" i="1" s="1"/>
  <c r="A650" i="1"/>
  <c r="X650" i="1" s="1"/>
  <c r="AD648" i="1"/>
  <c r="Z648" i="1"/>
  <c r="G705" i="3"/>
  <c r="H704" i="3"/>
  <c r="I704" i="3" s="1"/>
  <c r="J703" i="3"/>
  <c r="K703" i="3" s="1"/>
  <c r="AH718" i="1" s="1"/>
  <c r="L703" i="3"/>
  <c r="G279" i="1" l="1"/>
  <c r="V279" i="1"/>
  <c r="D279" i="1" s="1"/>
  <c r="W279" i="1"/>
  <c r="E279" i="1" s="1"/>
  <c r="T650" i="1"/>
  <c r="F446" i="1"/>
  <c r="M446" i="1"/>
  <c r="O447" i="1"/>
  <c r="K650" i="1"/>
  <c r="P650" i="1" s="1"/>
  <c r="Z649" i="1"/>
  <c r="AD649" i="1"/>
  <c r="AC648" i="1"/>
  <c r="AB648" i="1" s="1"/>
  <c r="AA648" i="1" s="1"/>
  <c r="A651" i="1"/>
  <c r="X651" i="1" s="1"/>
  <c r="Y650" i="1"/>
  <c r="AF650" i="1" s="1"/>
  <c r="AE650" i="1" s="1"/>
  <c r="L704" i="3"/>
  <c r="J704" i="3"/>
  <c r="K704" i="3" s="1"/>
  <c r="AH719" i="1" s="1"/>
  <c r="G706" i="3"/>
  <c r="H705" i="3"/>
  <c r="I705" i="3" s="1"/>
  <c r="U280" i="1" l="1"/>
  <c r="I279" i="1" s="1"/>
  <c r="B279" i="1" s="1"/>
  <c r="G280" i="1"/>
  <c r="T651" i="1"/>
  <c r="Q447" i="1"/>
  <c r="R447" i="1" s="1"/>
  <c r="O448" i="1" s="1"/>
  <c r="K651" i="1"/>
  <c r="P651" i="1" s="1"/>
  <c r="AC649" i="1"/>
  <c r="AB649" i="1" s="1"/>
  <c r="AA649" i="1" s="1"/>
  <c r="AD650" i="1"/>
  <c r="Z650" i="1"/>
  <c r="Y651" i="1"/>
  <c r="AF651" i="1" s="1"/>
  <c r="AE651" i="1" s="1"/>
  <c r="A652" i="1"/>
  <c r="X652" i="1" s="1"/>
  <c r="J705" i="3"/>
  <c r="K705" i="3" s="1"/>
  <c r="AH720" i="1" s="1"/>
  <c r="L705" i="3"/>
  <c r="H706" i="3"/>
  <c r="I706" i="3" s="1"/>
  <c r="G707" i="3"/>
  <c r="V280" i="1" l="1"/>
  <c r="D280" i="1" s="1"/>
  <c r="C280" i="1"/>
  <c r="W280" i="1"/>
  <c r="E280" i="1" s="1"/>
  <c r="T652" i="1"/>
  <c r="Q448" i="1"/>
  <c r="R448" i="1" s="1"/>
  <c r="F447" i="1"/>
  <c r="N447" i="1"/>
  <c r="K652" i="1"/>
  <c r="P652" i="1" s="1"/>
  <c r="AC650" i="1"/>
  <c r="AB650" i="1" s="1"/>
  <c r="AA650" i="1" s="1"/>
  <c r="AD651" i="1"/>
  <c r="Z651" i="1"/>
  <c r="A653" i="1"/>
  <c r="X653" i="1" s="1"/>
  <c r="Y652" i="1"/>
  <c r="AF652" i="1" s="1"/>
  <c r="AE652" i="1" s="1"/>
  <c r="L706" i="3"/>
  <c r="J706" i="3"/>
  <c r="K706" i="3" s="1"/>
  <c r="AH721" i="1" s="1"/>
  <c r="H707" i="3"/>
  <c r="I707" i="3" s="1"/>
  <c r="G708" i="3"/>
  <c r="U281" i="1" l="1"/>
  <c r="T653" i="1"/>
  <c r="N448" i="1"/>
  <c r="O449" i="1"/>
  <c r="F448" i="1"/>
  <c r="M447" i="1"/>
  <c r="K653" i="1"/>
  <c r="P653" i="1" s="1"/>
  <c r="AD652" i="1"/>
  <c r="Z652" i="1"/>
  <c r="Y653" i="1"/>
  <c r="AF653" i="1" s="1"/>
  <c r="AE653" i="1" s="1"/>
  <c r="A654" i="1"/>
  <c r="X654" i="1" s="1"/>
  <c r="AC651" i="1"/>
  <c r="AB651" i="1" s="1"/>
  <c r="AA651" i="1" s="1"/>
  <c r="G709" i="3"/>
  <c r="H708" i="3"/>
  <c r="I708" i="3" s="1"/>
  <c r="J707" i="3"/>
  <c r="K707" i="3" s="1"/>
  <c r="AH722" i="1" s="1"/>
  <c r="L707" i="3"/>
  <c r="I280" i="1" l="1"/>
  <c r="B280" i="1" s="1"/>
  <c r="G281" i="1"/>
  <c r="C281" i="1"/>
  <c r="V281" i="1"/>
  <c r="D281" i="1" s="1"/>
  <c r="T654" i="1"/>
  <c r="M448" i="1"/>
  <c r="Q449" i="1"/>
  <c r="R449" i="1" s="1"/>
  <c r="O450" i="1" s="1"/>
  <c r="K654" i="1"/>
  <c r="P654" i="1" s="1"/>
  <c r="Z653" i="1"/>
  <c r="AD653" i="1"/>
  <c r="AC653" i="1" s="1"/>
  <c r="AB653" i="1" s="1"/>
  <c r="AA653" i="1" s="1"/>
  <c r="Y654" i="1"/>
  <c r="AF654" i="1" s="1"/>
  <c r="AE654" i="1" s="1"/>
  <c r="A655" i="1"/>
  <c r="X655" i="1" s="1"/>
  <c r="AC652" i="1"/>
  <c r="AB652" i="1" s="1"/>
  <c r="AA652" i="1" s="1"/>
  <c r="L708" i="3"/>
  <c r="J708" i="3"/>
  <c r="K708" i="3" s="1"/>
  <c r="AH723" i="1" s="1"/>
  <c r="G710" i="3"/>
  <c r="H709" i="3"/>
  <c r="I709" i="3" s="1"/>
  <c r="W281" i="1" l="1"/>
  <c r="E281" i="1" s="1"/>
  <c r="T655" i="1"/>
  <c r="N449" i="1"/>
  <c r="M449" i="1" s="1"/>
  <c r="Q450" i="1"/>
  <c r="R450" i="1" s="1"/>
  <c r="F450" i="1" s="1"/>
  <c r="F449" i="1"/>
  <c r="K655" i="1"/>
  <c r="P655" i="1" s="1"/>
  <c r="AD654" i="1"/>
  <c r="Z654" i="1"/>
  <c r="A656" i="1"/>
  <c r="X656" i="1" s="1"/>
  <c r="Y655" i="1"/>
  <c r="AF655" i="1" s="1"/>
  <c r="AE655" i="1" s="1"/>
  <c r="J709" i="3"/>
  <c r="K709" i="3" s="1"/>
  <c r="AH724" i="1" s="1"/>
  <c r="L709" i="3"/>
  <c r="H710" i="3"/>
  <c r="I710" i="3" s="1"/>
  <c r="G711" i="3"/>
  <c r="U282" i="1" l="1"/>
  <c r="T656" i="1"/>
  <c r="O451" i="1"/>
  <c r="Q451" i="1" s="1"/>
  <c r="R451" i="1" s="1"/>
  <c r="O452" i="1" s="1"/>
  <c r="N450" i="1"/>
  <c r="K656" i="1"/>
  <c r="P656" i="1" s="1"/>
  <c r="Y656" i="1"/>
  <c r="AF656" i="1" s="1"/>
  <c r="AE656" i="1" s="1"/>
  <c r="A657" i="1"/>
  <c r="X657" i="1" s="1"/>
  <c r="AD655" i="1"/>
  <c r="Z655" i="1"/>
  <c r="AC654" i="1"/>
  <c r="AB654" i="1" s="1"/>
  <c r="AA654" i="1" s="1"/>
  <c r="G712" i="3"/>
  <c r="H711" i="3"/>
  <c r="I711" i="3" s="1"/>
  <c r="L710" i="3"/>
  <c r="J710" i="3"/>
  <c r="K710" i="3" s="1"/>
  <c r="AH725" i="1" s="1"/>
  <c r="I281" i="1" l="1"/>
  <c r="B281" i="1" s="1"/>
  <c r="C282" i="1"/>
  <c r="V282" i="1"/>
  <c r="D282" i="1" s="1"/>
  <c r="G282" i="1"/>
  <c r="T657" i="1"/>
  <c r="F451" i="1"/>
  <c r="M450" i="1"/>
  <c r="N451" i="1"/>
  <c r="Q452" i="1"/>
  <c r="R452" i="1" s="1"/>
  <c r="K657" i="1"/>
  <c r="P657" i="1" s="1"/>
  <c r="Y657" i="1"/>
  <c r="AF657" i="1" s="1"/>
  <c r="AE657" i="1" s="1"/>
  <c r="A658" i="1"/>
  <c r="X658" i="1" s="1"/>
  <c r="AC655" i="1"/>
  <c r="AB655" i="1" s="1"/>
  <c r="AA655" i="1" s="1"/>
  <c r="Z656" i="1"/>
  <c r="AD656" i="1"/>
  <c r="J711" i="3"/>
  <c r="K711" i="3" s="1"/>
  <c r="AH726" i="1" s="1"/>
  <c r="L711" i="3"/>
  <c r="G713" i="3"/>
  <c r="H712" i="3"/>
  <c r="I712" i="3" s="1"/>
  <c r="W282" i="1" l="1"/>
  <c r="T658" i="1"/>
  <c r="N452" i="1"/>
  <c r="M451" i="1"/>
  <c r="O453" i="1"/>
  <c r="F452" i="1"/>
  <c r="K658" i="1"/>
  <c r="P658" i="1" s="1"/>
  <c r="AC656" i="1"/>
  <c r="AB656" i="1" s="1"/>
  <c r="AA656" i="1" s="1"/>
  <c r="A659" i="1"/>
  <c r="X659" i="1" s="1"/>
  <c r="Y658" i="1"/>
  <c r="AF658" i="1" s="1"/>
  <c r="AE658" i="1" s="1"/>
  <c r="AD657" i="1"/>
  <c r="Z657" i="1"/>
  <c r="L712" i="3"/>
  <c r="J712" i="3"/>
  <c r="K712" i="3" s="1"/>
  <c r="AH727" i="1" s="1"/>
  <c r="H713" i="3"/>
  <c r="I713" i="3" s="1"/>
  <c r="G714" i="3"/>
  <c r="E282" i="1" l="1"/>
  <c r="U283" i="1"/>
  <c r="T659" i="1"/>
  <c r="Q453" i="1"/>
  <c r="R453" i="1" s="1"/>
  <c r="M452" i="1"/>
  <c r="K659" i="1"/>
  <c r="P659" i="1"/>
  <c r="Z658" i="1"/>
  <c r="AD658" i="1"/>
  <c r="AC657" i="1"/>
  <c r="AB657" i="1" s="1"/>
  <c r="AA657" i="1" s="1"/>
  <c r="A660" i="1"/>
  <c r="X660" i="1" s="1"/>
  <c r="Y659" i="1"/>
  <c r="AF659" i="1" s="1"/>
  <c r="AE659" i="1" s="1"/>
  <c r="J713" i="3"/>
  <c r="K713" i="3" s="1"/>
  <c r="AH728" i="1" s="1"/>
  <c r="L713" i="3"/>
  <c r="H714" i="3"/>
  <c r="I714" i="3" s="1"/>
  <c r="G715" i="3"/>
  <c r="I282" i="1" l="1"/>
  <c r="B282" i="1" s="1"/>
  <c r="C283" i="1"/>
  <c r="V283" i="1"/>
  <c r="D283" i="1" s="1"/>
  <c r="G283" i="1"/>
  <c r="T660" i="1"/>
  <c r="N453" i="1"/>
  <c r="F453" i="1"/>
  <c r="O454" i="1"/>
  <c r="AC658" i="1"/>
  <c r="AB658" i="1" s="1"/>
  <c r="AA658" i="1" s="1"/>
  <c r="K660" i="1"/>
  <c r="P660" i="1" s="1"/>
  <c r="AD659" i="1"/>
  <c r="Z659" i="1"/>
  <c r="Y660" i="1"/>
  <c r="AF660" i="1" s="1"/>
  <c r="AE660" i="1" s="1"/>
  <c r="A661" i="1"/>
  <c r="X661" i="1" s="1"/>
  <c r="G716" i="3"/>
  <c r="H715" i="3"/>
  <c r="I715" i="3" s="1"/>
  <c r="L714" i="3"/>
  <c r="J714" i="3"/>
  <c r="K714" i="3" s="1"/>
  <c r="AH729" i="1" s="1"/>
  <c r="W283" i="1" l="1"/>
  <c r="E283" i="1" s="1"/>
  <c r="U284" i="1"/>
  <c r="T661" i="1"/>
  <c r="M453" i="1"/>
  <c r="Q454" i="1"/>
  <c r="R454" i="1" s="1"/>
  <c r="K661" i="1"/>
  <c r="P661" i="1" s="1"/>
  <c r="AD660" i="1"/>
  <c r="Z660" i="1"/>
  <c r="A662" i="1"/>
  <c r="X662" i="1" s="1"/>
  <c r="Y661" i="1"/>
  <c r="AF661" i="1" s="1"/>
  <c r="AE661" i="1" s="1"/>
  <c r="AC659" i="1"/>
  <c r="AB659" i="1" s="1"/>
  <c r="AA659" i="1" s="1"/>
  <c r="J715" i="3"/>
  <c r="K715" i="3" s="1"/>
  <c r="AH730" i="1" s="1"/>
  <c r="L715" i="3"/>
  <c r="G717" i="3"/>
  <c r="H716" i="3"/>
  <c r="I716" i="3" s="1"/>
  <c r="I283" i="1" l="1"/>
  <c r="B283" i="1" s="1"/>
  <c r="V284" i="1"/>
  <c r="D284" i="1" s="1"/>
  <c r="C284" i="1"/>
  <c r="G284" i="1"/>
  <c r="T662" i="1"/>
  <c r="N454" i="1"/>
  <c r="F454" i="1"/>
  <c r="O455" i="1"/>
  <c r="K662" i="1"/>
  <c r="P662" i="1"/>
  <c r="AD661" i="1"/>
  <c r="Z661" i="1"/>
  <c r="Y662" i="1"/>
  <c r="AF662" i="1" s="1"/>
  <c r="AE662" i="1" s="1"/>
  <c r="A663" i="1"/>
  <c r="X663" i="1" s="1"/>
  <c r="AC660" i="1"/>
  <c r="AB660" i="1" s="1"/>
  <c r="AA660" i="1" s="1"/>
  <c r="L716" i="3"/>
  <c r="J716" i="3"/>
  <c r="K716" i="3" s="1"/>
  <c r="AH731" i="1" s="1"/>
  <c r="H717" i="3"/>
  <c r="I717" i="3" s="1"/>
  <c r="G718" i="3"/>
  <c r="W284" i="1" l="1"/>
  <c r="T663" i="1"/>
  <c r="Q455" i="1"/>
  <c r="R455" i="1" s="1"/>
  <c r="M454" i="1"/>
  <c r="K663" i="1"/>
  <c r="P663" i="1" s="1"/>
  <c r="A664" i="1"/>
  <c r="X664" i="1" s="1"/>
  <c r="Y663" i="1"/>
  <c r="AF663" i="1" s="1"/>
  <c r="AE663" i="1" s="1"/>
  <c r="AD662" i="1"/>
  <c r="Z662" i="1"/>
  <c r="AC661" i="1"/>
  <c r="AB661" i="1" s="1"/>
  <c r="AA661" i="1" s="1"/>
  <c r="H718" i="3"/>
  <c r="I718" i="3" s="1"/>
  <c r="G719" i="3"/>
  <c r="J717" i="3"/>
  <c r="K717" i="3" s="1"/>
  <c r="AH732" i="1" s="1"/>
  <c r="L717" i="3"/>
  <c r="E284" i="1" l="1"/>
  <c r="U285" i="1"/>
  <c r="T664" i="1"/>
  <c r="N455" i="1"/>
  <c r="F455" i="1"/>
  <c r="O456" i="1"/>
  <c r="K664" i="1"/>
  <c r="P664" i="1" s="1"/>
  <c r="AC662" i="1"/>
  <c r="AB662" i="1" s="1"/>
  <c r="AA662" i="1" s="1"/>
  <c r="A665" i="1"/>
  <c r="X665" i="1" s="1"/>
  <c r="Y664" i="1"/>
  <c r="AF664" i="1" s="1"/>
  <c r="AE664" i="1" s="1"/>
  <c r="Z663" i="1"/>
  <c r="AD663" i="1"/>
  <c r="G720" i="3"/>
  <c r="H719" i="3"/>
  <c r="I719" i="3" s="1"/>
  <c r="L718" i="3"/>
  <c r="J718" i="3"/>
  <c r="K718" i="3" s="1"/>
  <c r="AH733" i="1" s="1"/>
  <c r="I284" i="1" l="1"/>
  <c r="B284" i="1" s="1"/>
  <c r="G285" i="1"/>
  <c r="V285" i="1"/>
  <c r="D285" i="1" s="1"/>
  <c r="C285" i="1"/>
  <c r="T665" i="1"/>
  <c r="Q456" i="1"/>
  <c r="R456" i="1"/>
  <c r="O457" i="1" s="1"/>
  <c r="M455" i="1"/>
  <c r="AC663" i="1"/>
  <c r="AB663" i="1" s="1"/>
  <c r="AA663" i="1" s="1"/>
  <c r="K665" i="1"/>
  <c r="P665" i="1" s="1"/>
  <c r="AD664" i="1"/>
  <c r="Z664" i="1"/>
  <c r="A666" i="1"/>
  <c r="X666" i="1" s="1"/>
  <c r="Y665" i="1"/>
  <c r="AF665" i="1" s="1"/>
  <c r="AE665" i="1" s="1"/>
  <c r="J719" i="3"/>
  <c r="K719" i="3" s="1"/>
  <c r="AH734" i="1" s="1"/>
  <c r="L719" i="3"/>
  <c r="G721" i="3"/>
  <c r="H720" i="3"/>
  <c r="I720" i="3" s="1"/>
  <c r="W285" i="1" l="1"/>
  <c r="E285" i="1" s="1"/>
  <c r="T666" i="1"/>
  <c r="F456" i="1"/>
  <c r="Q457" i="1"/>
  <c r="R457" i="1" s="1"/>
  <c r="O458" i="1" s="1"/>
  <c r="N456" i="1"/>
  <c r="K666" i="1"/>
  <c r="P666" i="1" s="1"/>
  <c r="Y666" i="1"/>
  <c r="AF666" i="1" s="1"/>
  <c r="AE666" i="1" s="1"/>
  <c r="A667" i="1"/>
  <c r="X667" i="1" s="1"/>
  <c r="AC664" i="1"/>
  <c r="AB664" i="1" s="1"/>
  <c r="AA664" i="1" s="1"/>
  <c r="Z665" i="1"/>
  <c r="AD665" i="1"/>
  <c r="L720" i="3"/>
  <c r="J720" i="3"/>
  <c r="K720" i="3" s="1"/>
  <c r="AH735" i="1" s="1"/>
  <c r="H721" i="3"/>
  <c r="I721" i="3" s="1"/>
  <c r="G722" i="3"/>
  <c r="U286" i="1" l="1"/>
  <c r="T667" i="1"/>
  <c r="Q458" i="1"/>
  <c r="R458" i="1" s="1"/>
  <c r="M456" i="1"/>
  <c r="F457" i="1"/>
  <c r="N457" i="1"/>
  <c r="K667" i="1"/>
  <c r="P667" i="1" s="1"/>
  <c r="AC665" i="1"/>
  <c r="AB665" i="1" s="1"/>
  <c r="AA665" i="1" s="1"/>
  <c r="AD666" i="1"/>
  <c r="Z666" i="1"/>
  <c r="A668" i="1"/>
  <c r="X668" i="1" s="1"/>
  <c r="Y667" i="1"/>
  <c r="AF667" i="1" s="1"/>
  <c r="AE667" i="1" s="1"/>
  <c r="H722" i="3"/>
  <c r="I722" i="3" s="1"/>
  <c r="G723" i="3"/>
  <c r="J721" i="3"/>
  <c r="K721" i="3" s="1"/>
  <c r="AH736" i="1" s="1"/>
  <c r="L721" i="3"/>
  <c r="I285" i="1" l="1"/>
  <c r="B285" i="1" s="1"/>
  <c r="G286" i="1"/>
  <c r="C286" i="1"/>
  <c r="V286" i="1"/>
  <c r="D286" i="1" s="1"/>
  <c r="T668" i="1"/>
  <c r="F458" i="1"/>
  <c r="O459" i="1"/>
  <c r="M457" i="1"/>
  <c r="N458" i="1"/>
  <c r="K668" i="1"/>
  <c r="P668" i="1" s="1"/>
  <c r="AD667" i="1"/>
  <c r="Z667" i="1"/>
  <c r="A669" i="1"/>
  <c r="X669" i="1" s="1"/>
  <c r="Y668" i="1"/>
  <c r="AF668" i="1" s="1"/>
  <c r="AE668" i="1" s="1"/>
  <c r="AC666" i="1"/>
  <c r="AB666" i="1" s="1"/>
  <c r="AA666" i="1" s="1"/>
  <c r="G724" i="3"/>
  <c r="H723" i="3"/>
  <c r="I723" i="3" s="1"/>
  <c r="L722" i="3"/>
  <c r="J722" i="3"/>
  <c r="K722" i="3" s="1"/>
  <c r="AH737" i="1" s="1"/>
  <c r="W286" i="1" l="1"/>
  <c r="E286" i="1" s="1"/>
  <c r="U287" i="1"/>
  <c r="T669" i="1"/>
  <c r="M458" i="1"/>
  <c r="Q459" i="1"/>
  <c r="R459" i="1" s="1"/>
  <c r="O460" i="1" s="1"/>
  <c r="K669" i="1"/>
  <c r="P669" i="1" s="1"/>
  <c r="AD668" i="1"/>
  <c r="Z668" i="1"/>
  <c r="A670" i="1"/>
  <c r="X670" i="1" s="1"/>
  <c r="Y669" i="1"/>
  <c r="AF669" i="1" s="1"/>
  <c r="AE669" i="1" s="1"/>
  <c r="AC667" i="1"/>
  <c r="AB667" i="1" s="1"/>
  <c r="AA667" i="1" s="1"/>
  <c r="J723" i="3"/>
  <c r="K723" i="3" s="1"/>
  <c r="AH738" i="1" s="1"/>
  <c r="L723" i="3"/>
  <c r="G725" i="3"/>
  <c r="H724" i="3"/>
  <c r="I724" i="3" s="1"/>
  <c r="I286" i="1" l="1"/>
  <c r="B286" i="1" s="1"/>
  <c r="V287" i="1"/>
  <c r="D287" i="1" s="1"/>
  <c r="G287" i="1"/>
  <c r="C287" i="1"/>
  <c r="T670" i="1"/>
  <c r="N459" i="1"/>
  <c r="Q460" i="1"/>
  <c r="F459" i="1"/>
  <c r="K670" i="1"/>
  <c r="P670" i="1" s="1"/>
  <c r="AD669" i="1"/>
  <c r="Z669" i="1"/>
  <c r="Y670" i="1"/>
  <c r="AF670" i="1" s="1"/>
  <c r="AE670" i="1" s="1"/>
  <c r="A671" i="1"/>
  <c r="X671" i="1" s="1"/>
  <c r="AC668" i="1"/>
  <c r="AB668" i="1" s="1"/>
  <c r="AA668" i="1" s="1"/>
  <c r="L724" i="3"/>
  <c r="J724" i="3"/>
  <c r="K724" i="3" s="1"/>
  <c r="AH739" i="1" s="1"/>
  <c r="H725" i="3"/>
  <c r="I725" i="3" s="1"/>
  <c r="G726" i="3"/>
  <c r="W287" i="1" l="1"/>
  <c r="T671" i="1"/>
  <c r="R460" i="1"/>
  <c r="F460" i="1" s="1"/>
  <c r="M459" i="1"/>
  <c r="K671" i="1"/>
  <c r="P671" i="1" s="1"/>
  <c r="Y671" i="1"/>
  <c r="AF671" i="1" s="1"/>
  <c r="AE671" i="1" s="1"/>
  <c r="A672" i="1"/>
  <c r="X672" i="1" s="1"/>
  <c r="Z670" i="1"/>
  <c r="AD670" i="1"/>
  <c r="AC669" i="1"/>
  <c r="AB669" i="1" s="1"/>
  <c r="AA669" i="1" s="1"/>
  <c r="J725" i="3"/>
  <c r="K725" i="3" s="1"/>
  <c r="AH740" i="1" s="1"/>
  <c r="L725" i="3"/>
  <c r="H726" i="3"/>
  <c r="I726" i="3" s="1"/>
  <c r="G727" i="3"/>
  <c r="E287" i="1" l="1"/>
  <c r="U288" i="1"/>
  <c r="T672" i="1"/>
  <c r="O461" i="1"/>
  <c r="N460" i="1"/>
  <c r="K672" i="1"/>
  <c r="P672" i="1"/>
  <c r="AC670" i="1"/>
  <c r="AB670" i="1" s="1"/>
  <c r="AA670" i="1" s="1"/>
  <c r="Y672" i="1"/>
  <c r="AF672" i="1" s="1"/>
  <c r="AE672" i="1" s="1"/>
  <c r="A673" i="1"/>
  <c r="X673" i="1" s="1"/>
  <c r="AD671" i="1"/>
  <c r="Z671" i="1"/>
  <c r="G728" i="3"/>
  <c r="H727" i="3"/>
  <c r="I727" i="3" s="1"/>
  <c r="L726" i="3"/>
  <c r="J726" i="3"/>
  <c r="K726" i="3" s="1"/>
  <c r="AH741" i="1" s="1"/>
  <c r="I287" i="1" l="1"/>
  <c r="B287" i="1" s="1"/>
  <c r="C288" i="1"/>
  <c r="V288" i="1"/>
  <c r="D288" i="1" s="1"/>
  <c r="G288" i="1"/>
  <c r="T673" i="1"/>
  <c r="M460" i="1"/>
  <c r="Q461" i="1"/>
  <c r="R461" i="1" s="1"/>
  <c r="O462" i="1" s="1"/>
  <c r="K673" i="1"/>
  <c r="P673" i="1" s="1"/>
  <c r="Y673" i="1"/>
  <c r="AF673" i="1" s="1"/>
  <c r="AE673" i="1" s="1"/>
  <c r="A674" i="1"/>
  <c r="X674" i="1" s="1"/>
  <c r="Z672" i="1"/>
  <c r="AD672" i="1"/>
  <c r="AC671" i="1"/>
  <c r="AB671" i="1" s="1"/>
  <c r="AA671" i="1" s="1"/>
  <c r="J727" i="3"/>
  <c r="K727" i="3" s="1"/>
  <c r="AH742" i="1" s="1"/>
  <c r="L727" i="3"/>
  <c r="G729" i="3"/>
  <c r="H728" i="3"/>
  <c r="I728" i="3" s="1"/>
  <c r="W288" i="1" l="1"/>
  <c r="T674" i="1"/>
  <c r="N461" i="1"/>
  <c r="M461" i="1" s="1"/>
  <c r="F461" i="1"/>
  <c r="Q462" i="1"/>
  <c r="R462" i="1" s="1"/>
  <c r="O463" i="1" s="1"/>
  <c r="K674" i="1"/>
  <c r="P674" i="1" s="1"/>
  <c r="AC672" i="1"/>
  <c r="AB672" i="1" s="1"/>
  <c r="AA672" i="1" s="1"/>
  <c r="A675" i="1"/>
  <c r="X675" i="1" s="1"/>
  <c r="Y674" i="1"/>
  <c r="AF674" i="1" s="1"/>
  <c r="AE674" i="1" s="1"/>
  <c r="AD673" i="1"/>
  <c r="Z673" i="1"/>
  <c r="H729" i="3"/>
  <c r="I729" i="3" s="1"/>
  <c r="G730" i="3"/>
  <c r="L728" i="3"/>
  <c r="J728" i="3"/>
  <c r="K728" i="3" s="1"/>
  <c r="AH743" i="1" s="1"/>
  <c r="E288" i="1" l="1"/>
  <c r="U289" i="1"/>
  <c r="T675" i="1"/>
  <c r="N462" i="1"/>
  <c r="M462" i="1" s="1"/>
  <c r="F462" i="1"/>
  <c r="Q463" i="1"/>
  <c r="R463" i="1" s="1"/>
  <c r="K675" i="1"/>
  <c r="P675" i="1" s="1"/>
  <c r="AC673" i="1"/>
  <c r="AB673" i="1" s="1"/>
  <c r="AA673" i="1" s="1"/>
  <c r="AD674" i="1"/>
  <c r="Z674" i="1"/>
  <c r="Y675" i="1"/>
  <c r="AF675" i="1" s="1"/>
  <c r="AE675" i="1" s="1"/>
  <c r="A676" i="1"/>
  <c r="X676" i="1" s="1"/>
  <c r="H730" i="3"/>
  <c r="I730" i="3" s="1"/>
  <c r="G731" i="3"/>
  <c r="J729" i="3"/>
  <c r="K729" i="3" s="1"/>
  <c r="AH744" i="1" s="1"/>
  <c r="L729" i="3"/>
  <c r="I288" i="1" l="1"/>
  <c r="B288" i="1" s="1"/>
  <c r="C289" i="1"/>
  <c r="V289" i="1"/>
  <c r="D289" i="1" s="1"/>
  <c r="G289" i="1"/>
  <c r="T676" i="1"/>
  <c r="N463" i="1"/>
  <c r="F463" i="1"/>
  <c r="O464" i="1"/>
  <c r="K676" i="1"/>
  <c r="P676" i="1" s="1"/>
  <c r="AD675" i="1"/>
  <c r="Z675" i="1"/>
  <c r="Y676" i="1"/>
  <c r="AF676" i="1" s="1"/>
  <c r="AE676" i="1" s="1"/>
  <c r="A677" i="1"/>
  <c r="X677" i="1" s="1"/>
  <c r="AC674" i="1"/>
  <c r="AB674" i="1" s="1"/>
  <c r="AA674" i="1" s="1"/>
  <c r="G732" i="3"/>
  <c r="H731" i="3"/>
  <c r="I731" i="3" s="1"/>
  <c r="L730" i="3"/>
  <c r="J730" i="3"/>
  <c r="K730" i="3" s="1"/>
  <c r="AH745" i="1" s="1"/>
  <c r="W289" i="1" l="1"/>
  <c r="E289" i="1" s="1"/>
  <c r="T677" i="1"/>
  <c r="Q464" i="1"/>
  <c r="M463" i="1"/>
  <c r="K677" i="1"/>
  <c r="P677" i="1" s="1"/>
  <c r="AD676" i="1"/>
  <c r="Z676" i="1"/>
  <c r="Y677" i="1"/>
  <c r="AF677" i="1" s="1"/>
  <c r="AE677" i="1" s="1"/>
  <c r="A678" i="1"/>
  <c r="X678" i="1" s="1"/>
  <c r="AC675" i="1"/>
  <c r="AB675" i="1" s="1"/>
  <c r="AA675" i="1" s="1"/>
  <c r="J731" i="3"/>
  <c r="K731" i="3" s="1"/>
  <c r="AH746" i="1" s="1"/>
  <c r="L731" i="3"/>
  <c r="G733" i="3"/>
  <c r="H732" i="3"/>
  <c r="I732" i="3" s="1"/>
  <c r="U290" i="1" l="1"/>
  <c r="T678" i="1"/>
  <c r="R464" i="1"/>
  <c r="O465" i="1" s="1"/>
  <c r="Q465" i="1" s="1"/>
  <c r="K678" i="1"/>
  <c r="P678" i="1" s="1"/>
  <c r="Z677" i="1"/>
  <c r="AD677" i="1"/>
  <c r="Y678" i="1"/>
  <c r="AF678" i="1" s="1"/>
  <c r="AE678" i="1" s="1"/>
  <c r="A679" i="1"/>
  <c r="X679" i="1" s="1"/>
  <c r="AC676" i="1"/>
  <c r="AB676" i="1" s="1"/>
  <c r="AA676" i="1" s="1"/>
  <c r="H733" i="3"/>
  <c r="I733" i="3" s="1"/>
  <c r="G734" i="3"/>
  <c r="L732" i="3"/>
  <c r="J732" i="3"/>
  <c r="K732" i="3" s="1"/>
  <c r="AH747" i="1" s="1"/>
  <c r="I289" i="1" l="1"/>
  <c r="B289" i="1" s="1"/>
  <c r="C290" i="1"/>
  <c r="V290" i="1"/>
  <c r="D290" i="1" s="1"/>
  <c r="G290" i="1"/>
  <c r="AC677" i="1"/>
  <c r="AB677" i="1" s="1"/>
  <c r="AA677" i="1" s="1"/>
  <c r="T679" i="1"/>
  <c r="R465" i="1"/>
  <c r="N465" i="1" s="1"/>
  <c r="M465" i="1" s="1"/>
  <c r="F464" i="1"/>
  <c r="N464" i="1"/>
  <c r="K679" i="1"/>
  <c r="P679" i="1" s="1"/>
  <c r="A680" i="1"/>
  <c r="X680" i="1" s="1"/>
  <c r="Y679" i="1"/>
  <c r="AF679" i="1" s="1"/>
  <c r="AE679" i="1" s="1"/>
  <c r="AD678" i="1"/>
  <c r="Z678" i="1"/>
  <c r="H734" i="3"/>
  <c r="I734" i="3" s="1"/>
  <c r="G735" i="3"/>
  <c r="J733" i="3"/>
  <c r="K733" i="3" s="1"/>
  <c r="AH748" i="1" s="1"/>
  <c r="L733" i="3"/>
  <c r="W290" i="1" l="1"/>
  <c r="E290" i="1" s="1"/>
  <c r="T680" i="1"/>
  <c r="O466" i="1"/>
  <c r="Q466" i="1" s="1"/>
  <c r="R466" i="1" s="1"/>
  <c r="F466" i="1" s="1"/>
  <c r="F465" i="1"/>
  <c r="N466" i="1"/>
  <c r="M466" i="1" s="1"/>
  <c r="M464" i="1"/>
  <c r="O467" i="1"/>
  <c r="K680" i="1"/>
  <c r="P680" i="1" s="1"/>
  <c r="AC678" i="1"/>
  <c r="AB678" i="1" s="1"/>
  <c r="AA678" i="1" s="1"/>
  <c r="AD679" i="1"/>
  <c r="Z679" i="1"/>
  <c r="A681" i="1"/>
  <c r="X681" i="1" s="1"/>
  <c r="Y680" i="1"/>
  <c r="AF680" i="1" s="1"/>
  <c r="AE680" i="1" s="1"/>
  <c r="G736" i="3"/>
  <c r="H735" i="3"/>
  <c r="I735" i="3" s="1"/>
  <c r="L734" i="3"/>
  <c r="J734" i="3"/>
  <c r="K734" i="3" s="1"/>
  <c r="AH749" i="1" s="1"/>
  <c r="U291" i="1" l="1"/>
  <c r="T681" i="1"/>
  <c r="Q467" i="1"/>
  <c r="K681" i="1"/>
  <c r="P681" i="1" s="1"/>
  <c r="AD680" i="1"/>
  <c r="Z680" i="1"/>
  <c r="Y681" i="1"/>
  <c r="AF681" i="1" s="1"/>
  <c r="AE681" i="1" s="1"/>
  <c r="A682" i="1"/>
  <c r="X682" i="1" s="1"/>
  <c r="AC679" i="1"/>
  <c r="AB679" i="1" s="1"/>
  <c r="AA679" i="1" s="1"/>
  <c r="J735" i="3"/>
  <c r="K735" i="3" s="1"/>
  <c r="AH750" i="1" s="1"/>
  <c r="L735" i="3"/>
  <c r="G737" i="3"/>
  <c r="H736" i="3"/>
  <c r="I736" i="3" s="1"/>
  <c r="I290" i="1" l="1"/>
  <c r="B290" i="1" s="1"/>
  <c r="G291" i="1"/>
  <c r="C291" i="1"/>
  <c r="V291" i="1"/>
  <c r="D291" i="1" s="1"/>
  <c r="T682" i="1"/>
  <c r="R467" i="1"/>
  <c r="O468" i="1" s="1"/>
  <c r="K682" i="1"/>
  <c r="P682" i="1" s="1"/>
  <c r="Y682" i="1"/>
  <c r="AF682" i="1" s="1"/>
  <c r="AE682" i="1" s="1"/>
  <c r="A683" i="1"/>
  <c r="X683" i="1" s="1"/>
  <c r="AD681" i="1"/>
  <c r="Z681" i="1"/>
  <c r="AC680" i="1"/>
  <c r="AB680" i="1" s="1"/>
  <c r="AA680" i="1" s="1"/>
  <c r="L736" i="3"/>
  <c r="J736" i="3"/>
  <c r="K736" i="3" s="1"/>
  <c r="AH751" i="1" s="1"/>
  <c r="H737" i="3"/>
  <c r="I737" i="3" s="1"/>
  <c r="G738" i="3"/>
  <c r="W291" i="1" l="1"/>
  <c r="E291" i="1" s="1"/>
  <c r="T683" i="1"/>
  <c r="Q468" i="1"/>
  <c r="R468" i="1" s="1"/>
  <c r="O469" i="1" s="1"/>
  <c r="F467" i="1"/>
  <c r="N467" i="1"/>
  <c r="K683" i="1"/>
  <c r="P683" i="1" s="1"/>
  <c r="AC681" i="1"/>
  <c r="AB681" i="1" s="1"/>
  <c r="AA681" i="1" s="1"/>
  <c r="AD682" i="1"/>
  <c r="Z682" i="1"/>
  <c r="Y683" i="1"/>
  <c r="AF683" i="1" s="1"/>
  <c r="AE683" i="1" s="1"/>
  <c r="A684" i="1"/>
  <c r="X684" i="1" s="1"/>
  <c r="J737" i="3"/>
  <c r="K737" i="3" s="1"/>
  <c r="AH752" i="1" s="1"/>
  <c r="L737" i="3"/>
  <c r="H738" i="3"/>
  <c r="I738" i="3" s="1"/>
  <c r="G739" i="3"/>
  <c r="U292" i="1" l="1"/>
  <c r="T684" i="1"/>
  <c r="Q469" i="1"/>
  <c r="N468" i="1"/>
  <c r="M467" i="1"/>
  <c r="F468" i="1"/>
  <c r="K684" i="1"/>
  <c r="P684" i="1" s="1"/>
  <c r="Y684" i="1"/>
  <c r="AF684" i="1" s="1"/>
  <c r="AE684" i="1" s="1"/>
  <c r="A685" i="1"/>
  <c r="X685" i="1" s="1"/>
  <c r="AC682" i="1"/>
  <c r="AB682" i="1" s="1"/>
  <c r="AA682" i="1" s="1"/>
  <c r="AD683" i="1"/>
  <c r="Z683" i="1"/>
  <c r="G740" i="3"/>
  <c r="H739" i="3"/>
  <c r="I739" i="3" s="1"/>
  <c r="L738" i="3"/>
  <c r="J738" i="3"/>
  <c r="K738" i="3" s="1"/>
  <c r="AH753" i="1" s="1"/>
  <c r="I291" i="1" l="1"/>
  <c r="B291" i="1" s="1"/>
  <c r="G292" i="1"/>
  <c r="C292" i="1"/>
  <c r="V292" i="1"/>
  <c r="D292" i="1" s="1"/>
  <c r="T685" i="1"/>
  <c r="M468" i="1"/>
  <c r="R469" i="1"/>
  <c r="K685" i="1"/>
  <c r="P685" i="1" s="1"/>
  <c r="AC683" i="1"/>
  <c r="AB683" i="1" s="1"/>
  <c r="AA683" i="1" s="1"/>
  <c r="Y685" i="1"/>
  <c r="AF685" i="1" s="1"/>
  <c r="AE685" i="1" s="1"/>
  <c r="A686" i="1"/>
  <c r="X686" i="1" s="1"/>
  <c r="AD684" i="1"/>
  <c r="Z684" i="1"/>
  <c r="J739" i="3"/>
  <c r="K739" i="3" s="1"/>
  <c r="AH754" i="1" s="1"/>
  <c r="L739" i="3"/>
  <c r="G741" i="3"/>
  <c r="H740" i="3"/>
  <c r="I740" i="3" s="1"/>
  <c r="W292" i="1" l="1"/>
  <c r="E292" i="1" s="1"/>
  <c r="T686" i="1"/>
  <c r="N469" i="1"/>
  <c r="O470" i="1"/>
  <c r="F469" i="1"/>
  <c r="K686" i="1"/>
  <c r="P686" i="1" s="1"/>
  <c r="AC684" i="1"/>
  <c r="AB684" i="1" s="1"/>
  <c r="AA684" i="1" s="1"/>
  <c r="A687" i="1"/>
  <c r="X687" i="1" s="1"/>
  <c r="Y686" i="1"/>
  <c r="AF686" i="1" s="1"/>
  <c r="AE686" i="1" s="1"/>
  <c r="AD685" i="1"/>
  <c r="Z685" i="1"/>
  <c r="H741" i="3"/>
  <c r="I741" i="3" s="1"/>
  <c r="G742" i="3"/>
  <c r="L740" i="3"/>
  <c r="J740" i="3"/>
  <c r="K740" i="3" s="1"/>
  <c r="AH755" i="1" s="1"/>
  <c r="U293" i="1" l="1"/>
  <c r="I292" i="1" s="1"/>
  <c r="B292" i="1" s="1"/>
  <c r="T687" i="1"/>
  <c r="Q470" i="1"/>
  <c r="R470" i="1" s="1"/>
  <c r="M469" i="1"/>
  <c r="K687" i="1"/>
  <c r="P687" i="1" s="1"/>
  <c r="AC685" i="1"/>
  <c r="AB685" i="1" s="1"/>
  <c r="AA685" i="1" s="1"/>
  <c r="Y687" i="1"/>
  <c r="AF687" i="1" s="1"/>
  <c r="AE687" i="1" s="1"/>
  <c r="A688" i="1"/>
  <c r="X688" i="1" s="1"/>
  <c r="AD686" i="1"/>
  <c r="Z686" i="1"/>
  <c r="H742" i="3"/>
  <c r="I742" i="3" s="1"/>
  <c r="G743" i="3"/>
  <c r="J741" i="3"/>
  <c r="K741" i="3" s="1"/>
  <c r="AH756" i="1" s="1"/>
  <c r="L741" i="3"/>
  <c r="C293" i="1" l="1"/>
  <c r="V293" i="1"/>
  <c r="G293" i="1"/>
  <c r="T688" i="1"/>
  <c r="O471" i="1"/>
  <c r="Q471" i="1" s="1"/>
  <c r="N470" i="1"/>
  <c r="M470" i="1" s="1"/>
  <c r="F470" i="1"/>
  <c r="K688" i="1"/>
  <c r="P688" i="1" s="1"/>
  <c r="AC686" i="1"/>
  <c r="AB686" i="1" s="1"/>
  <c r="AA686" i="1" s="1"/>
  <c r="A689" i="1"/>
  <c r="X689" i="1" s="1"/>
  <c r="Y688" i="1"/>
  <c r="AF688" i="1" s="1"/>
  <c r="AE688" i="1" s="1"/>
  <c r="AD687" i="1"/>
  <c r="Z687" i="1"/>
  <c r="G744" i="3"/>
  <c r="H743" i="3"/>
  <c r="I743" i="3" s="1"/>
  <c r="L742" i="3"/>
  <c r="J742" i="3"/>
  <c r="K742" i="3" s="1"/>
  <c r="AH757" i="1" s="1"/>
  <c r="D293" i="1" l="1"/>
  <c r="W293" i="1"/>
  <c r="E293" i="1" s="1"/>
  <c r="T689" i="1"/>
  <c r="R471" i="1"/>
  <c r="O472" i="1" s="1"/>
  <c r="Q472" i="1" s="1"/>
  <c r="K689" i="1"/>
  <c r="P689" i="1" s="1"/>
  <c r="AC687" i="1"/>
  <c r="AB687" i="1" s="1"/>
  <c r="AA687" i="1" s="1"/>
  <c r="AD688" i="1"/>
  <c r="Z688" i="1"/>
  <c r="A690" i="1"/>
  <c r="X690" i="1" s="1"/>
  <c r="Y689" i="1"/>
  <c r="AF689" i="1" s="1"/>
  <c r="AE689" i="1" s="1"/>
  <c r="J743" i="3"/>
  <c r="K743" i="3" s="1"/>
  <c r="AH758" i="1" s="1"/>
  <c r="L743" i="3"/>
  <c r="G745" i="3"/>
  <c r="H744" i="3"/>
  <c r="I744" i="3" s="1"/>
  <c r="U294" i="1" l="1"/>
  <c r="T690" i="1"/>
  <c r="F471" i="1"/>
  <c r="R472" i="1"/>
  <c r="O473" i="1" s="1"/>
  <c r="Q473" i="1" s="1"/>
  <c r="R473" i="1" s="1"/>
  <c r="O474" i="1" s="1"/>
  <c r="N471" i="1"/>
  <c r="K690" i="1"/>
  <c r="P690" i="1" s="1"/>
  <c r="Z689" i="1"/>
  <c r="AD689" i="1"/>
  <c r="Y690" i="1"/>
  <c r="AF690" i="1" s="1"/>
  <c r="AE690" i="1" s="1"/>
  <c r="A691" i="1"/>
  <c r="X691" i="1" s="1"/>
  <c r="AC688" i="1"/>
  <c r="AB688" i="1" s="1"/>
  <c r="AA688" i="1" s="1"/>
  <c r="L744" i="3"/>
  <c r="J744" i="3"/>
  <c r="K744" i="3" s="1"/>
  <c r="AH759" i="1" s="1"/>
  <c r="H745" i="3"/>
  <c r="I745" i="3" s="1"/>
  <c r="G746" i="3"/>
  <c r="C294" i="1" l="1"/>
  <c r="V294" i="1"/>
  <c r="I293" i="1"/>
  <c r="B293" i="1" s="1"/>
  <c r="G294" i="1"/>
  <c r="T691" i="1"/>
  <c r="F472" i="1"/>
  <c r="N472" i="1"/>
  <c r="M472" i="1" s="1"/>
  <c r="N473" i="1"/>
  <c r="M473" i="1" s="1"/>
  <c r="M471" i="1"/>
  <c r="F473" i="1"/>
  <c r="Q474" i="1"/>
  <c r="R474" i="1" s="1"/>
  <c r="O475" i="1" s="1"/>
  <c r="AC689" i="1"/>
  <c r="AB689" i="1" s="1"/>
  <c r="AA689" i="1" s="1"/>
  <c r="K691" i="1"/>
  <c r="P691" i="1" s="1"/>
  <c r="AD690" i="1"/>
  <c r="Z690" i="1"/>
  <c r="Y691" i="1"/>
  <c r="AF691" i="1" s="1"/>
  <c r="AE691" i="1" s="1"/>
  <c r="A692" i="1"/>
  <c r="X692" i="1" s="1"/>
  <c r="J745" i="3"/>
  <c r="K745" i="3" s="1"/>
  <c r="AH760" i="1" s="1"/>
  <c r="L745" i="3"/>
  <c r="H746" i="3"/>
  <c r="I746" i="3" s="1"/>
  <c r="G747" i="3"/>
  <c r="D294" i="1" l="1"/>
  <c r="W294" i="1"/>
  <c r="E294" i="1" s="1"/>
  <c r="T692" i="1"/>
  <c r="Q475" i="1"/>
  <c r="R475" i="1" s="1"/>
  <c r="N474" i="1"/>
  <c r="F474" i="1"/>
  <c r="K692" i="1"/>
  <c r="P692" i="1" s="1"/>
  <c r="Y692" i="1"/>
  <c r="AF692" i="1" s="1"/>
  <c r="AE692" i="1" s="1"/>
  <c r="A693" i="1"/>
  <c r="X693" i="1" s="1"/>
  <c r="Z691" i="1"/>
  <c r="AD691" i="1"/>
  <c r="AC691" i="1" s="1"/>
  <c r="AB691" i="1" s="1"/>
  <c r="AA691" i="1" s="1"/>
  <c r="AC690" i="1"/>
  <c r="AB690" i="1" s="1"/>
  <c r="AA690" i="1" s="1"/>
  <c r="G748" i="3"/>
  <c r="H747" i="3"/>
  <c r="I747" i="3" s="1"/>
  <c r="L746" i="3"/>
  <c r="J746" i="3"/>
  <c r="K746" i="3" s="1"/>
  <c r="AH761" i="1" s="1"/>
  <c r="U295" i="1" l="1"/>
  <c r="T693" i="1"/>
  <c r="O476" i="1"/>
  <c r="Q476" i="1" s="1"/>
  <c r="R476" i="1" s="1"/>
  <c r="O477" i="1" s="1"/>
  <c r="M474" i="1"/>
  <c r="N475" i="1"/>
  <c r="F475" i="1"/>
  <c r="K693" i="1"/>
  <c r="P693" i="1" s="1"/>
  <c r="Z692" i="1"/>
  <c r="AD692" i="1"/>
  <c r="Y693" i="1"/>
  <c r="AF693" i="1" s="1"/>
  <c r="AE693" i="1" s="1"/>
  <c r="A694" i="1"/>
  <c r="X694" i="1" s="1"/>
  <c r="J747" i="3"/>
  <c r="K747" i="3" s="1"/>
  <c r="AH762" i="1" s="1"/>
  <c r="L747" i="3"/>
  <c r="G749" i="3"/>
  <c r="H748" i="3"/>
  <c r="I748" i="3" s="1"/>
  <c r="C295" i="1" l="1"/>
  <c r="I294" i="1"/>
  <c r="B294" i="1" s="1"/>
  <c r="G295" i="1"/>
  <c r="V295" i="1"/>
  <c r="T694" i="1"/>
  <c r="N476" i="1"/>
  <c r="F476" i="1"/>
  <c r="M475" i="1"/>
  <c r="Q477" i="1"/>
  <c r="K694" i="1"/>
  <c r="P694" i="1" s="1"/>
  <c r="AC692" i="1"/>
  <c r="AB692" i="1" s="1"/>
  <c r="AA692" i="1" s="1"/>
  <c r="Y694" i="1"/>
  <c r="AF694" i="1" s="1"/>
  <c r="AE694" i="1" s="1"/>
  <c r="A695" i="1"/>
  <c r="X695" i="1" s="1"/>
  <c r="Z693" i="1"/>
  <c r="AD693" i="1"/>
  <c r="L748" i="3"/>
  <c r="J748" i="3"/>
  <c r="K748" i="3" s="1"/>
  <c r="AH763" i="1" s="1"/>
  <c r="H749" i="3"/>
  <c r="I749" i="3" s="1"/>
  <c r="G750" i="3"/>
  <c r="D295" i="1" l="1"/>
  <c r="W295" i="1"/>
  <c r="E295" i="1" s="1"/>
  <c r="T695" i="1"/>
  <c r="R477" i="1"/>
  <c r="N477" i="1" s="1"/>
  <c r="M476" i="1"/>
  <c r="K695" i="1"/>
  <c r="P695" i="1" s="1"/>
  <c r="AC693" i="1"/>
  <c r="AB693" i="1" s="1"/>
  <c r="AA693" i="1" s="1"/>
  <c r="AD694" i="1"/>
  <c r="Z694" i="1"/>
  <c r="A696" i="1"/>
  <c r="X696" i="1" s="1"/>
  <c r="Y695" i="1"/>
  <c r="AF695" i="1" s="1"/>
  <c r="AE695" i="1" s="1"/>
  <c r="H750" i="3"/>
  <c r="I750" i="3" s="1"/>
  <c r="G751" i="3"/>
  <c r="J749" i="3"/>
  <c r="K749" i="3" s="1"/>
  <c r="AH764" i="1" s="1"/>
  <c r="L749" i="3"/>
  <c r="U296" i="1" l="1"/>
  <c r="T696" i="1"/>
  <c r="M477" i="1"/>
  <c r="F477" i="1"/>
  <c r="O478" i="1"/>
  <c r="K696" i="1"/>
  <c r="P696" i="1" s="1"/>
  <c r="Y696" i="1"/>
  <c r="AF696" i="1" s="1"/>
  <c r="AE696" i="1" s="1"/>
  <c r="A697" i="1"/>
  <c r="X697" i="1" s="1"/>
  <c r="AD695" i="1"/>
  <c r="Z695" i="1"/>
  <c r="AC694" i="1"/>
  <c r="AB694" i="1" s="1"/>
  <c r="AA694" i="1" s="1"/>
  <c r="G752" i="3"/>
  <c r="H751" i="3"/>
  <c r="I751" i="3" s="1"/>
  <c r="L750" i="3"/>
  <c r="J750" i="3"/>
  <c r="K750" i="3" s="1"/>
  <c r="AH765" i="1" s="1"/>
  <c r="G296" i="1" l="1"/>
  <c r="C296" i="1"/>
  <c r="I295" i="1"/>
  <c r="B295" i="1" s="1"/>
  <c r="V296" i="1"/>
  <c r="T697" i="1"/>
  <c r="Q478" i="1"/>
  <c r="R478" i="1" s="1"/>
  <c r="N478" i="1" s="1"/>
  <c r="K697" i="1"/>
  <c r="P697" i="1" s="1"/>
  <c r="AD696" i="1"/>
  <c r="Z696" i="1"/>
  <c r="A698" i="1"/>
  <c r="X698" i="1" s="1"/>
  <c r="Y697" i="1"/>
  <c r="AF697" i="1" s="1"/>
  <c r="AE697" i="1" s="1"/>
  <c r="AC695" i="1"/>
  <c r="AB695" i="1" s="1"/>
  <c r="AA695" i="1" s="1"/>
  <c r="J751" i="3"/>
  <c r="K751" i="3" s="1"/>
  <c r="AH766" i="1" s="1"/>
  <c r="L751" i="3"/>
  <c r="G753" i="3"/>
  <c r="H752" i="3"/>
  <c r="I752" i="3" s="1"/>
  <c r="D296" i="1" l="1"/>
  <c r="W296" i="1"/>
  <c r="E296" i="1" s="1"/>
  <c r="T698" i="1"/>
  <c r="F478" i="1"/>
  <c r="M478" i="1"/>
  <c r="O479" i="1"/>
  <c r="K698" i="1"/>
  <c r="P698" i="1"/>
  <c r="AD697" i="1"/>
  <c r="Z697" i="1"/>
  <c r="Y698" i="1"/>
  <c r="AF698" i="1" s="1"/>
  <c r="AE698" i="1" s="1"/>
  <c r="A699" i="1"/>
  <c r="X699" i="1" s="1"/>
  <c r="AC696" i="1"/>
  <c r="AB696" i="1" s="1"/>
  <c r="AA696" i="1" s="1"/>
  <c r="H753" i="3"/>
  <c r="I753" i="3" s="1"/>
  <c r="G754" i="3"/>
  <c r="L752" i="3"/>
  <c r="J752" i="3"/>
  <c r="K752" i="3" s="1"/>
  <c r="AH767" i="1" s="1"/>
  <c r="U297" i="1" l="1"/>
  <c r="C297" i="1" s="1"/>
  <c r="I296" i="1"/>
  <c r="B296" i="1" s="1"/>
  <c r="V297" i="1"/>
  <c r="D297" i="1" s="1"/>
  <c r="G297" i="1"/>
  <c r="T699" i="1"/>
  <c r="Q479" i="1"/>
  <c r="R479" i="1" s="1"/>
  <c r="K699" i="1"/>
  <c r="P699" i="1" s="1"/>
  <c r="Y699" i="1"/>
  <c r="AF699" i="1" s="1"/>
  <c r="AE699" i="1" s="1"/>
  <c r="A700" i="1"/>
  <c r="X700" i="1" s="1"/>
  <c r="AD698" i="1"/>
  <c r="Z698" i="1"/>
  <c r="AC697" i="1"/>
  <c r="AB697" i="1" s="1"/>
  <c r="AA697" i="1" s="1"/>
  <c r="H754" i="3"/>
  <c r="I754" i="3" s="1"/>
  <c r="G755" i="3"/>
  <c r="J753" i="3"/>
  <c r="K753" i="3" s="1"/>
  <c r="AH768" i="1" s="1"/>
  <c r="L753" i="3"/>
  <c r="W297" i="1" l="1"/>
  <c r="E297" i="1" s="1"/>
  <c r="T700" i="1"/>
  <c r="N479" i="1"/>
  <c r="F479" i="1"/>
  <c r="O480" i="1"/>
  <c r="K700" i="1"/>
  <c r="P700" i="1" s="1"/>
  <c r="Z699" i="1"/>
  <c r="AD699" i="1"/>
  <c r="Y700" i="1"/>
  <c r="AF700" i="1" s="1"/>
  <c r="AE700" i="1" s="1"/>
  <c r="A701" i="1"/>
  <c r="X701" i="1" s="1"/>
  <c r="AC698" i="1"/>
  <c r="AB698" i="1" s="1"/>
  <c r="AA698" i="1" s="1"/>
  <c r="G756" i="3"/>
  <c r="H755" i="3"/>
  <c r="I755" i="3" s="1"/>
  <c r="L754" i="3"/>
  <c r="J754" i="3"/>
  <c r="K754" i="3" s="1"/>
  <c r="AH769" i="1" s="1"/>
  <c r="U298" i="1" l="1"/>
  <c r="T701" i="1"/>
  <c r="Q480" i="1"/>
  <c r="R480" i="1" s="1"/>
  <c r="O481" i="1" s="1"/>
  <c r="M479" i="1"/>
  <c r="AC699" i="1"/>
  <c r="AB699" i="1" s="1"/>
  <c r="AA699" i="1" s="1"/>
  <c r="K701" i="1"/>
  <c r="P701" i="1" s="1"/>
  <c r="AD700" i="1"/>
  <c r="Z700" i="1"/>
  <c r="A702" i="1"/>
  <c r="X702" i="1" s="1"/>
  <c r="Y701" i="1"/>
  <c r="AF701" i="1" s="1"/>
  <c r="AE701" i="1" s="1"/>
  <c r="J755" i="3"/>
  <c r="K755" i="3" s="1"/>
  <c r="AH770" i="1" s="1"/>
  <c r="L755" i="3"/>
  <c r="G757" i="3"/>
  <c r="H756" i="3"/>
  <c r="I756" i="3" s="1"/>
  <c r="V298" i="1" l="1"/>
  <c r="D298" i="1" s="1"/>
  <c r="G298" i="1"/>
  <c r="C298" i="1"/>
  <c r="I297" i="1"/>
  <c r="B297" i="1" s="1"/>
  <c r="W298" i="1"/>
  <c r="E298" i="1" s="1"/>
  <c r="T702" i="1"/>
  <c r="F480" i="1"/>
  <c r="N480" i="1"/>
  <c r="M480" i="1" s="1"/>
  <c r="Q481" i="1"/>
  <c r="R481" i="1" s="1"/>
  <c r="K702" i="1"/>
  <c r="P702" i="1" s="1"/>
  <c r="AD701" i="1"/>
  <c r="Z701" i="1"/>
  <c r="A703" i="1"/>
  <c r="X703" i="1" s="1"/>
  <c r="Y702" i="1"/>
  <c r="AF702" i="1" s="1"/>
  <c r="AE702" i="1" s="1"/>
  <c r="AC700" i="1"/>
  <c r="AB700" i="1" s="1"/>
  <c r="AA700" i="1" s="1"/>
  <c r="L756" i="3"/>
  <c r="J756" i="3"/>
  <c r="K756" i="3" s="1"/>
  <c r="AH771" i="1" s="1"/>
  <c r="H757" i="3"/>
  <c r="I757" i="3" s="1"/>
  <c r="G758" i="3"/>
  <c r="U299" i="1" l="1"/>
  <c r="C299" i="1" s="1"/>
  <c r="I298" i="1"/>
  <c r="B298" i="1" s="1"/>
  <c r="G299" i="1"/>
  <c r="V299" i="1"/>
  <c r="T703" i="1"/>
  <c r="F481" i="1"/>
  <c r="N481" i="1"/>
  <c r="M481" i="1" s="1"/>
  <c r="O482" i="1"/>
  <c r="Q482" i="1" s="1"/>
  <c r="R482" i="1" s="1"/>
  <c r="O483" i="1" s="1"/>
  <c r="K703" i="1"/>
  <c r="P703" i="1" s="1"/>
  <c r="AD702" i="1"/>
  <c r="Z702" i="1"/>
  <c r="Y703" i="1"/>
  <c r="AF703" i="1" s="1"/>
  <c r="AE703" i="1" s="1"/>
  <c r="A704" i="1"/>
  <c r="X704" i="1" s="1"/>
  <c r="AC701" i="1"/>
  <c r="AB701" i="1" s="1"/>
  <c r="AA701" i="1" s="1"/>
  <c r="J757" i="3"/>
  <c r="K757" i="3" s="1"/>
  <c r="AH772" i="1" s="1"/>
  <c r="L757" i="3"/>
  <c r="H758" i="3"/>
  <c r="I758" i="3" s="1"/>
  <c r="G759" i="3"/>
  <c r="D299" i="1" l="1"/>
  <c r="W299" i="1"/>
  <c r="E299" i="1" s="1"/>
  <c r="U300" i="1"/>
  <c r="C300" i="1" s="1"/>
  <c r="T704" i="1"/>
  <c r="N482" i="1"/>
  <c r="F482" i="1"/>
  <c r="Q483" i="1"/>
  <c r="R483" i="1" s="1"/>
  <c r="O484" i="1" s="1"/>
  <c r="K704" i="1"/>
  <c r="P704" i="1" s="1"/>
  <c r="Y704" i="1"/>
  <c r="AF704" i="1" s="1"/>
  <c r="AE704" i="1" s="1"/>
  <c r="A705" i="1"/>
  <c r="X705" i="1" s="1"/>
  <c r="AD703" i="1"/>
  <c r="Z703" i="1"/>
  <c r="AC702" i="1"/>
  <c r="AB702" i="1" s="1"/>
  <c r="AA702" i="1" s="1"/>
  <c r="G760" i="3"/>
  <c r="H759" i="3"/>
  <c r="I759" i="3" s="1"/>
  <c r="L758" i="3"/>
  <c r="J758" i="3"/>
  <c r="K758" i="3" s="1"/>
  <c r="AH773" i="1" s="1"/>
  <c r="G300" i="1" l="1"/>
  <c r="I299" i="1"/>
  <c r="B299" i="1" s="1"/>
  <c r="V300" i="1"/>
  <c r="D300" i="1" s="1"/>
  <c r="T705" i="1"/>
  <c r="M482" i="1"/>
  <c r="N483" i="1"/>
  <c r="M483" i="1" s="1"/>
  <c r="Q484" i="1"/>
  <c r="R484" i="1" s="1"/>
  <c r="O485" i="1" s="1"/>
  <c r="F483" i="1"/>
  <c r="K705" i="1"/>
  <c r="P705" i="1" s="1"/>
  <c r="AC703" i="1"/>
  <c r="AB703" i="1" s="1"/>
  <c r="AA703" i="1" s="1"/>
  <c r="A706" i="1"/>
  <c r="X706" i="1" s="1"/>
  <c r="Y705" i="1"/>
  <c r="AF705" i="1" s="1"/>
  <c r="AE705" i="1" s="1"/>
  <c r="Z704" i="1"/>
  <c r="AD704" i="1"/>
  <c r="J759" i="3"/>
  <c r="K759" i="3" s="1"/>
  <c r="AH774" i="1" s="1"/>
  <c r="L759" i="3"/>
  <c r="G761" i="3"/>
  <c r="H760" i="3"/>
  <c r="I760" i="3" s="1"/>
  <c r="W300" i="1" l="1"/>
  <c r="E300" i="1" s="1"/>
  <c r="T706" i="1"/>
  <c r="N484" i="1"/>
  <c r="M484" i="1" s="1"/>
  <c r="Q485" i="1"/>
  <c r="R485" i="1" s="1"/>
  <c r="O486" i="1" s="1"/>
  <c r="F484" i="1"/>
  <c r="K706" i="1"/>
  <c r="P706" i="1"/>
  <c r="AC704" i="1"/>
  <c r="AB704" i="1" s="1"/>
  <c r="AA704" i="1" s="1"/>
  <c r="A707" i="1"/>
  <c r="X707" i="1" s="1"/>
  <c r="Y706" i="1"/>
  <c r="AF706" i="1" s="1"/>
  <c r="AE706" i="1" s="1"/>
  <c r="AD705" i="1"/>
  <c r="Z705" i="1"/>
  <c r="L760" i="3"/>
  <c r="J760" i="3"/>
  <c r="K760" i="3" s="1"/>
  <c r="AH775" i="1" s="1"/>
  <c r="H761" i="3"/>
  <c r="I761" i="3" s="1"/>
  <c r="G762" i="3"/>
  <c r="U301" i="1" l="1"/>
  <c r="T707" i="1"/>
  <c r="N485" i="1"/>
  <c r="Q486" i="1"/>
  <c r="R486" i="1" s="1"/>
  <c r="O487" i="1" s="1"/>
  <c r="F485" i="1"/>
  <c r="K707" i="1"/>
  <c r="P707" i="1" s="1"/>
  <c r="AD706" i="1"/>
  <c r="Z706" i="1"/>
  <c r="AC705" i="1"/>
  <c r="AB705" i="1" s="1"/>
  <c r="AA705" i="1" s="1"/>
  <c r="Y707" i="1"/>
  <c r="AF707" i="1" s="1"/>
  <c r="AE707" i="1" s="1"/>
  <c r="A708" i="1"/>
  <c r="X708" i="1" s="1"/>
  <c r="J761" i="3"/>
  <c r="K761" i="3" s="1"/>
  <c r="AH776" i="1" s="1"/>
  <c r="H19" i="1" s="1"/>
  <c r="L761" i="3"/>
  <c r="H762" i="3"/>
  <c r="I762" i="3" s="1"/>
  <c r="G763" i="3"/>
  <c r="C301" i="1" l="1"/>
  <c r="I300" i="1"/>
  <c r="B300" i="1" s="1"/>
  <c r="G301" i="1"/>
  <c r="V301" i="1"/>
  <c r="D301" i="1" s="1"/>
  <c r="T708" i="1"/>
  <c r="F486" i="1"/>
  <c r="Q487" i="1"/>
  <c r="R487" i="1" s="1"/>
  <c r="O488" i="1" s="1"/>
  <c r="N486" i="1"/>
  <c r="M485" i="1"/>
  <c r="K708" i="1"/>
  <c r="P708" i="1" s="1"/>
  <c r="Z707" i="1"/>
  <c r="AD707" i="1"/>
  <c r="A709" i="1"/>
  <c r="X709" i="1" s="1"/>
  <c r="Y708" i="1"/>
  <c r="AF708" i="1" s="1"/>
  <c r="AE708" i="1" s="1"/>
  <c r="AC706" i="1"/>
  <c r="AB706" i="1" s="1"/>
  <c r="AA706" i="1" s="1"/>
  <c r="G764" i="3"/>
  <c r="H763" i="3"/>
  <c r="I763" i="3" s="1"/>
  <c r="L762" i="3"/>
  <c r="J762" i="3"/>
  <c r="K762" i="3" s="1"/>
  <c r="W301" i="1" l="1"/>
  <c r="T709" i="1"/>
  <c r="F487" i="1"/>
  <c r="Q488" i="1"/>
  <c r="R488" i="1" s="1"/>
  <c r="O489" i="1" s="1"/>
  <c r="M486" i="1"/>
  <c r="N487" i="1"/>
  <c r="K709" i="1"/>
  <c r="P709" i="1"/>
  <c r="AD708" i="1"/>
  <c r="Z708" i="1"/>
  <c r="Y709" i="1"/>
  <c r="AF709" i="1" s="1"/>
  <c r="AE709" i="1" s="1"/>
  <c r="A710" i="1"/>
  <c r="X710" i="1" s="1"/>
  <c r="AC707" i="1"/>
  <c r="AB707" i="1" s="1"/>
  <c r="AA707" i="1" s="1"/>
  <c r="J763" i="3"/>
  <c r="K763" i="3" s="1"/>
  <c r="L763" i="3"/>
  <c r="G765" i="3"/>
  <c r="H764" i="3"/>
  <c r="I764" i="3" s="1"/>
  <c r="E301" i="1" l="1"/>
  <c r="U302" i="1"/>
  <c r="T710" i="1"/>
  <c r="F488" i="1"/>
  <c r="N488" i="1"/>
  <c r="M488" i="1" s="1"/>
  <c r="M487" i="1"/>
  <c r="Q489" i="1"/>
  <c r="R489" i="1" s="1"/>
  <c r="K710" i="1"/>
  <c r="P710" i="1"/>
  <c r="AC708" i="1"/>
  <c r="AB708" i="1" s="1"/>
  <c r="AA708" i="1" s="1"/>
  <c r="AD709" i="1"/>
  <c r="Z709" i="1"/>
  <c r="A711" i="1"/>
  <c r="X711" i="1" s="1"/>
  <c r="Y710" i="1"/>
  <c r="AF710" i="1" s="1"/>
  <c r="AE710" i="1" s="1"/>
  <c r="L764" i="3"/>
  <c r="J764" i="3"/>
  <c r="K764" i="3" s="1"/>
  <c r="H765" i="3"/>
  <c r="I765" i="3" s="1"/>
  <c r="G766" i="3"/>
  <c r="I301" i="1" l="1"/>
  <c r="B301" i="1" s="1"/>
  <c r="V302" i="1"/>
  <c r="C302" i="1"/>
  <c r="G302" i="1"/>
  <c r="T711" i="1"/>
  <c r="N489" i="1"/>
  <c r="F489" i="1"/>
  <c r="O490" i="1"/>
  <c r="K711" i="1"/>
  <c r="P711" i="1" s="1"/>
  <c r="AD710" i="1"/>
  <c r="Z710" i="1"/>
  <c r="A712" i="1"/>
  <c r="X712" i="1" s="1"/>
  <c r="Y711" i="1"/>
  <c r="AF711" i="1" s="1"/>
  <c r="AE711" i="1" s="1"/>
  <c r="AC709" i="1"/>
  <c r="AB709" i="1" s="1"/>
  <c r="AA709" i="1" s="1"/>
  <c r="J765" i="3"/>
  <c r="K765" i="3" s="1"/>
  <c r="L765" i="3"/>
  <c r="H766" i="3"/>
  <c r="I766" i="3" s="1"/>
  <c r="G767" i="3"/>
  <c r="D302" i="1" l="1"/>
  <c r="W302" i="1"/>
  <c r="E302" i="1" s="1"/>
  <c r="T712" i="1"/>
  <c r="M489" i="1"/>
  <c r="Q490" i="1"/>
  <c r="R490" i="1" s="1"/>
  <c r="K712" i="1"/>
  <c r="P712" i="1" s="1"/>
  <c r="AC710" i="1"/>
  <c r="AB710" i="1" s="1"/>
  <c r="AA710" i="1" s="1"/>
  <c r="Z711" i="1"/>
  <c r="AD711" i="1"/>
  <c r="A713" i="1"/>
  <c r="X713" i="1" s="1"/>
  <c r="Y712" i="1"/>
  <c r="AF712" i="1" s="1"/>
  <c r="AE712" i="1" s="1"/>
  <c r="L766" i="3"/>
  <c r="J766" i="3"/>
  <c r="K766" i="3" s="1"/>
  <c r="G768" i="3"/>
  <c r="H768" i="3" s="1"/>
  <c r="I768" i="3" s="1"/>
  <c r="H767" i="3"/>
  <c r="I767" i="3" s="1"/>
  <c r="U303" i="1" l="1"/>
  <c r="T713" i="1"/>
  <c r="O491" i="1"/>
  <c r="Q491" i="1" s="1"/>
  <c r="R491" i="1" s="1"/>
  <c r="F491" i="1" s="1"/>
  <c r="N490" i="1"/>
  <c r="F490" i="1"/>
  <c r="K713" i="1"/>
  <c r="P713" i="1" s="1"/>
  <c r="AC711" i="1"/>
  <c r="AB711" i="1" s="1"/>
  <c r="AA711" i="1" s="1"/>
  <c r="AD712" i="1"/>
  <c r="Z712" i="1"/>
  <c r="Y713" i="1"/>
  <c r="AF713" i="1" s="1"/>
  <c r="AE713" i="1" s="1"/>
  <c r="A714" i="1"/>
  <c r="X714" i="1" s="1"/>
  <c r="L768" i="3"/>
  <c r="J768" i="3"/>
  <c r="K768" i="3" s="1"/>
  <c r="J767" i="3"/>
  <c r="K767" i="3" s="1"/>
  <c r="L767" i="3"/>
  <c r="C303" i="1" l="1"/>
  <c r="I302" i="1"/>
  <c r="B302" i="1" s="1"/>
  <c r="G303" i="1"/>
  <c r="V303" i="1"/>
  <c r="D303" i="1" s="1"/>
  <c r="T714" i="1"/>
  <c r="O492" i="1"/>
  <c r="Q492" i="1" s="1"/>
  <c r="R492" i="1" s="1"/>
  <c r="O493" i="1" s="1"/>
  <c r="M490" i="1"/>
  <c r="N491" i="1"/>
  <c r="K714" i="1"/>
  <c r="P714" i="1" s="1"/>
  <c r="A715" i="1"/>
  <c r="X715" i="1" s="1"/>
  <c r="Y714" i="1"/>
  <c r="AF714" i="1" s="1"/>
  <c r="AE714" i="1" s="1"/>
  <c r="AD713" i="1"/>
  <c r="Z713" i="1"/>
  <c r="AC712" i="1"/>
  <c r="AB712" i="1" s="1"/>
  <c r="AA712" i="1" s="1"/>
  <c r="W303" i="1" l="1"/>
  <c r="E303" i="1" s="1"/>
  <c r="T715" i="1"/>
  <c r="N492" i="1"/>
  <c r="M492" i="1" s="1"/>
  <c r="Q493" i="1"/>
  <c r="R493" i="1" s="1"/>
  <c r="O494" i="1" s="1"/>
  <c r="M491" i="1"/>
  <c r="F492" i="1"/>
  <c r="K715" i="1"/>
  <c r="P715" i="1" s="1"/>
  <c r="AD714" i="1"/>
  <c r="Z714" i="1"/>
  <c r="A716" i="1"/>
  <c r="X716" i="1" s="1"/>
  <c r="Y715" i="1"/>
  <c r="AF715" i="1" s="1"/>
  <c r="AE715" i="1" s="1"/>
  <c r="AC713" i="1"/>
  <c r="AB713" i="1" s="1"/>
  <c r="AA713" i="1" s="1"/>
  <c r="U304" i="1" l="1"/>
  <c r="T716" i="1"/>
  <c r="F493" i="1"/>
  <c r="N493" i="1"/>
  <c r="Q494" i="1"/>
  <c r="R494" i="1" s="1"/>
  <c r="O495" i="1" s="1"/>
  <c r="K716" i="1"/>
  <c r="P716" i="1" s="1"/>
  <c r="Y716" i="1"/>
  <c r="AF716" i="1" s="1"/>
  <c r="AE716" i="1" s="1"/>
  <c r="A717" i="1"/>
  <c r="X717" i="1" s="1"/>
  <c r="Z715" i="1"/>
  <c r="AD715" i="1"/>
  <c r="AC714" i="1"/>
  <c r="AB714" i="1" s="1"/>
  <c r="AA714" i="1" s="1"/>
  <c r="G304" i="1" l="1"/>
  <c r="C304" i="1"/>
  <c r="I303" i="1"/>
  <c r="B303" i="1" s="1"/>
  <c r="V304" i="1"/>
  <c r="T717" i="1"/>
  <c r="Q495" i="1"/>
  <c r="R495" i="1" s="1"/>
  <c r="O496" i="1" s="1"/>
  <c r="F494" i="1"/>
  <c r="M493" i="1"/>
  <c r="N494" i="1"/>
  <c r="K717" i="1"/>
  <c r="P717" i="1" s="1"/>
  <c r="AC715" i="1"/>
  <c r="AB715" i="1" s="1"/>
  <c r="AA715" i="1" s="1"/>
  <c r="AD716" i="1"/>
  <c r="Z716" i="1"/>
  <c r="A718" i="1"/>
  <c r="X718" i="1" s="1"/>
  <c r="Y717" i="1"/>
  <c r="AF717" i="1" s="1"/>
  <c r="AE717" i="1" s="1"/>
  <c r="D304" i="1" l="1"/>
  <c r="W304" i="1"/>
  <c r="E304" i="1" s="1"/>
  <c r="T718" i="1"/>
  <c r="N495" i="1"/>
  <c r="M494" i="1"/>
  <c r="F495" i="1"/>
  <c r="Q496" i="1"/>
  <c r="R496" i="1" s="1"/>
  <c r="N496" i="1" s="1"/>
  <c r="K718" i="1"/>
  <c r="P718" i="1" s="1"/>
  <c r="AD717" i="1"/>
  <c r="Z717" i="1"/>
  <c r="A719" i="1"/>
  <c r="X719" i="1" s="1"/>
  <c r="Y718" i="1"/>
  <c r="AF718" i="1" s="1"/>
  <c r="AE718" i="1" s="1"/>
  <c r="AC716" i="1"/>
  <c r="AB716" i="1" s="1"/>
  <c r="AA716" i="1" s="1"/>
  <c r="U305" i="1" l="1"/>
  <c r="T719" i="1"/>
  <c r="F496" i="1"/>
  <c r="M496" i="1"/>
  <c r="M495" i="1"/>
  <c r="O497" i="1"/>
  <c r="K719" i="1"/>
  <c r="P719" i="1" s="1"/>
  <c r="Y719" i="1"/>
  <c r="AF719" i="1" s="1"/>
  <c r="AE719" i="1" s="1"/>
  <c r="A720" i="1"/>
  <c r="X720" i="1" s="1"/>
  <c r="Z718" i="1"/>
  <c r="AD718" i="1"/>
  <c r="AC717" i="1"/>
  <c r="AB717" i="1" s="1"/>
  <c r="AA717" i="1" s="1"/>
  <c r="G305" i="1" l="1"/>
  <c r="I304" i="1"/>
  <c r="B304" i="1" s="1"/>
  <c r="V305" i="1"/>
  <c r="C305" i="1"/>
  <c r="T720" i="1"/>
  <c r="Q497" i="1"/>
  <c r="R497" i="1" s="1"/>
  <c r="O498" i="1" s="1"/>
  <c r="K720" i="1"/>
  <c r="P720" i="1" s="1"/>
  <c r="AC718" i="1"/>
  <c r="AB718" i="1" s="1"/>
  <c r="AA718" i="1" s="1"/>
  <c r="A721" i="1"/>
  <c r="X721" i="1" s="1"/>
  <c r="Y720" i="1"/>
  <c r="AF720" i="1" s="1"/>
  <c r="AE720" i="1" s="1"/>
  <c r="Z719" i="1"/>
  <c r="AD719" i="1"/>
  <c r="D305" i="1" l="1"/>
  <c r="W305" i="1"/>
  <c r="E305" i="1" s="1"/>
  <c r="T721" i="1"/>
  <c r="Q498" i="1"/>
  <c r="R498" i="1" s="1"/>
  <c r="O499" i="1" s="1"/>
  <c r="F497" i="1"/>
  <c r="N497" i="1"/>
  <c r="K721" i="1"/>
  <c r="P721" i="1" s="1"/>
  <c r="AC719" i="1"/>
  <c r="AB719" i="1" s="1"/>
  <c r="AA719" i="1" s="1"/>
  <c r="Z720" i="1"/>
  <c r="AD720" i="1"/>
  <c r="AC720" i="1" s="1"/>
  <c r="AB720" i="1" s="1"/>
  <c r="AA720" i="1" s="1"/>
  <c r="A722" i="1"/>
  <c r="X722" i="1" s="1"/>
  <c r="Y721" i="1"/>
  <c r="AF721" i="1" s="1"/>
  <c r="AE721" i="1" s="1"/>
  <c r="U306" i="1" l="1"/>
  <c r="T722" i="1"/>
  <c r="F498" i="1"/>
  <c r="Q499" i="1"/>
  <c r="R499" i="1" s="1"/>
  <c r="F499" i="1" s="1"/>
  <c r="M497" i="1"/>
  <c r="N498" i="1"/>
  <c r="K722" i="1"/>
  <c r="P722" i="1" s="1"/>
  <c r="AD721" i="1"/>
  <c r="Z721" i="1"/>
  <c r="Y722" i="1"/>
  <c r="AF722" i="1" s="1"/>
  <c r="AE722" i="1" s="1"/>
  <c r="A723" i="1"/>
  <c r="X723" i="1" s="1"/>
  <c r="G306" i="1" l="1"/>
  <c r="I305" i="1"/>
  <c r="B305" i="1" s="1"/>
  <c r="C306" i="1"/>
  <c r="V306" i="1"/>
  <c r="D306" i="1" s="1"/>
  <c r="T723" i="1"/>
  <c r="O500" i="1"/>
  <c r="Q500" i="1" s="1"/>
  <c r="M498" i="1"/>
  <c r="N499" i="1"/>
  <c r="K723" i="1"/>
  <c r="P723" i="1" s="1"/>
  <c r="Y723" i="1"/>
  <c r="AF723" i="1" s="1"/>
  <c r="AE723" i="1" s="1"/>
  <c r="A724" i="1"/>
  <c r="X724" i="1" s="1"/>
  <c r="Z722" i="1"/>
  <c r="AD722" i="1"/>
  <c r="AC721" i="1"/>
  <c r="AB721" i="1" s="1"/>
  <c r="AA721" i="1" s="1"/>
  <c r="W306" i="1" l="1"/>
  <c r="E306" i="1" s="1"/>
  <c r="T724" i="1"/>
  <c r="R500" i="1"/>
  <c r="O501" i="1" s="1"/>
  <c r="Q501" i="1" s="1"/>
  <c r="R501" i="1" s="1"/>
  <c r="O502" i="1" s="1"/>
  <c r="M499" i="1"/>
  <c r="K724" i="1"/>
  <c r="P724" i="1" s="1"/>
  <c r="AC722" i="1"/>
  <c r="AB722" i="1" s="1"/>
  <c r="AA722" i="1" s="1"/>
  <c r="Z723" i="1"/>
  <c r="AD723" i="1"/>
  <c r="Y724" i="1"/>
  <c r="AF724" i="1" s="1"/>
  <c r="AE724" i="1" s="1"/>
  <c r="A725" i="1"/>
  <c r="X725" i="1" s="1"/>
  <c r="U307" i="1" l="1"/>
  <c r="F500" i="1"/>
  <c r="N500" i="1"/>
  <c r="M500" i="1" s="1"/>
  <c r="T725" i="1"/>
  <c r="F501" i="1"/>
  <c r="Q502" i="1"/>
  <c r="R502" i="1" s="1"/>
  <c r="O503" i="1" s="1"/>
  <c r="N501" i="1"/>
  <c r="AC723" i="1"/>
  <c r="AB723" i="1" s="1"/>
  <c r="AA723" i="1" s="1"/>
  <c r="K725" i="1"/>
  <c r="P725" i="1"/>
  <c r="Y725" i="1"/>
  <c r="AF725" i="1" s="1"/>
  <c r="AE725" i="1" s="1"/>
  <c r="A726" i="1"/>
  <c r="X726" i="1" s="1"/>
  <c r="Z724" i="1"/>
  <c r="AD724" i="1"/>
  <c r="AC724" i="1" s="1"/>
  <c r="AB724" i="1" s="1"/>
  <c r="AA724" i="1" s="1"/>
  <c r="C307" i="1" l="1"/>
  <c r="I306" i="1"/>
  <c r="B306" i="1" s="1"/>
  <c r="V307" i="1"/>
  <c r="D307" i="1" s="1"/>
  <c r="G307" i="1"/>
  <c r="T726" i="1"/>
  <c r="N502" i="1"/>
  <c r="M502" i="1" s="1"/>
  <c r="F502" i="1"/>
  <c r="M501" i="1"/>
  <c r="Q503" i="1"/>
  <c r="R503" i="1" s="1"/>
  <c r="O504" i="1" s="1"/>
  <c r="K726" i="1"/>
  <c r="P726" i="1" s="1"/>
  <c r="AD725" i="1"/>
  <c r="Z725" i="1"/>
  <c r="Y726" i="1"/>
  <c r="AF726" i="1" s="1"/>
  <c r="AE726" i="1" s="1"/>
  <c r="A727" i="1"/>
  <c r="X727" i="1" s="1"/>
  <c r="W307" i="1" l="1"/>
  <c r="E307" i="1" s="1"/>
  <c r="T727" i="1"/>
  <c r="F503" i="1"/>
  <c r="N503" i="1"/>
  <c r="Q504" i="1"/>
  <c r="R504" i="1" s="1"/>
  <c r="N504" i="1" s="1"/>
  <c r="K727" i="1"/>
  <c r="P727" i="1" s="1"/>
  <c r="AD726" i="1"/>
  <c r="Z726" i="1"/>
  <c r="Y727" i="1"/>
  <c r="AF727" i="1" s="1"/>
  <c r="AE727" i="1" s="1"/>
  <c r="A728" i="1"/>
  <c r="X728" i="1" s="1"/>
  <c r="AC725" i="1"/>
  <c r="AB725" i="1" s="1"/>
  <c r="AA725" i="1" s="1"/>
  <c r="U308" i="1" l="1"/>
  <c r="T728" i="1"/>
  <c r="O505" i="1"/>
  <c r="Q505" i="1" s="1"/>
  <c r="R505" i="1" s="1"/>
  <c r="O506" i="1" s="1"/>
  <c r="M503" i="1"/>
  <c r="F504" i="1"/>
  <c r="M504" i="1"/>
  <c r="K728" i="1"/>
  <c r="P728" i="1"/>
  <c r="AC726" i="1"/>
  <c r="AB726" i="1" s="1"/>
  <c r="AA726" i="1" s="1"/>
  <c r="A729" i="1"/>
  <c r="X729" i="1" s="1"/>
  <c r="Y728" i="1"/>
  <c r="AF728" i="1" s="1"/>
  <c r="AE728" i="1" s="1"/>
  <c r="Z727" i="1"/>
  <c r="AD727" i="1"/>
  <c r="C308" i="1" l="1"/>
  <c r="V308" i="1"/>
  <c r="D308" i="1" s="1"/>
  <c r="G308" i="1"/>
  <c r="I307" i="1"/>
  <c r="B307" i="1" s="1"/>
  <c r="T729" i="1"/>
  <c r="N505" i="1"/>
  <c r="M505" i="1" s="1"/>
  <c r="Q506" i="1"/>
  <c r="R506" i="1" s="1"/>
  <c r="O507" i="1" s="1"/>
  <c r="F505" i="1"/>
  <c r="AC727" i="1"/>
  <c r="AB727" i="1" s="1"/>
  <c r="AA727" i="1" s="1"/>
  <c r="K729" i="1"/>
  <c r="P729" i="1" s="1"/>
  <c r="AD728" i="1"/>
  <c r="Z728" i="1"/>
  <c r="A730" i="1"/>
  <c r="X730" i="1" s="1"/>
  <c r="Y729" i="1"/>
  <c r="AF729" i="1" s="1"/>
  <c r="AE729" i="1" s="1"/>
  <c r="W308" i="1" l="1"/>
  <c r="T730" i="1"/>
  <c r="F506" i="1"/>
  <c r="N506" i="1"/>
  <c r="Q507" i="1"/>
  <c r="R507" i="1" s="1"/>
  <c r="K730" i="1"/>
  <c r="P730" i="1" s="1"/>
  <c r="AD729" i="1"/>
  <c r="Z729" i="1"/>
  <c r="A731" i="1"/>
  <c r="X731" i="1" s="1"/>
  <c r="Y730" i="1"/>
  <c r="AF730" i="1" s="1"/>
  <c r="AE730" i="1" s="1"/>
  <c r="AC728" i="1"/>
  <c r="AB728" i="1" s="1"/>
  <c r="AA728" i="1" s="1"/>
  <c r="E308" i="1" l="1"/>
  <c r="U309" i="1"/>
  <c r="T731" i="1"/>
  <c r="M506" i="1"/>
  <c r="O508" i="1"/>
  <c r="Q508" i="1" s="1"/>
  <c r="R508" i="1" s="1"/>
  <c r="O509" i="1" s="1"/>
  <c r="F507" i="1"/>
  <c r="N507" i="1"/>
  <c r="K731" i="1"/>
  <c r="P731" i="1" s="1"/>
  <c r="Z730" i="1"/>
  <c r="AD730" i="1"/>
  <c r="A732" i="1"/>
  <c r="X732" i="1" s="1"/>
  <c r="Y731" i="1"/>
  <c r="AF731" i="1" s="1"/>
  <c r="AE731" i="1" s="1"/>
  <c r="AC729" i="1"/>
  <c r="AB729" i="1" s="1"/>
  <c r="AA729" i="1" s="1"/>
  <c r="V309" i="1" l="1"/>
  <c r="D309" i="1" s="1"/>
  <c r="C309" i="1"/>
  <c r="I308" i="1"/>
  <c r="B308" i="1" s="1"/>
  <c r="G309" i="1"/>
  <c r="W309" i="1"/>
  <c r="E309" i="1" s="1"/>
  <c r="U310" i="1"/>
  <c r="T732" i="1"/>
  <c r="M507" i="1"/>
  <c r="N508" i="1"/>
  <c r="F508" i="1"/>
  <c r="Q509" i="1"/>
  <c r="R509" i="1" s="1"/>
  <c r="AC730" i="1"/>
  <c r="AB730" i="1" s="1"/>
  <c r="AA730" i="1" s="1"/>
  <c r="K732" i="1"/>
  <c r="P732" i="1" s="1"/>
  <c r="Y732" i="1"/>
  <c r="AF732" i="1" s="1"/>
  <c r="AE732" i="1" s="1"/>
  <c r="A733" i="1"/>
  <c r="X733" i="1" s="1"/>
  <c r="AD731" i="1"/>
  <c r="Z731" i="1"/>
  <c r="V310" i="1" l="1"/>
  <c r="G310" i="1"/>
  <c r="I309" i="1"/>
  <c r="B309" i="1" s="1"/>
  <c r="C310" i="1"/>
  <c r="T733" i="1"/>
  <c r="M508" i="1"/>
  <c r="O510" i="1"/>
  <c r="Q510" i="1" s="1"/>
  <c r="R510" i="1" s="1"/>
  <c r="F509" i="1"/>
  <c r="N509" i="1"/>
  <c r="K733" i="1"/>
  <c r="P733" i="1" s="1"/>
  <c r="AC731" i="1"/>
  <c r="AB731" i="1" s="1"/>
  <c r="AA731" i="1" s="1"/>
  <c r="Y733" i="1"/>
  <c r="AF733" i="1" s="1"/>
  <c r="AE733" i="1" s="1"/>
  <c r="A734" i="1"/>
  <c r="X734" i="1" s="1"/>
  <c r="AD732" i="1"/>
  <c r="Z732" i="1"/>
  <c r="D310" i="1" l="1"/>
  <c r="W310" i="1"/>
  <c r="T734" i="1"/>
  <c r="O511" i="1"/>
  <c r="Q511" i="1" s="1"/>
  <c r="R511" i="1" s="1"/>
  <c r="O512" i="1" s="1"/>
  <c r="F510" i="1"/>
  <c r="M509" i="1"/>
  <c r="N510" i="1"/>
  <c r="K734" i="1"/>
  <c r="P734" i="1" s="1"/>
  <c r="AC732" i="1"/>
  <c r="AB732" i="1" s="1"/>
  <c r="AA732" i="1" s="1"/>
  <c r="A735" i="1"/>
  <c r="X735" i="1" s="1"/>
  <c r="Y734" i="1"/>
  <c r="AF734" i="1" s="1"/>
  <c r="AE734" i="1" s="1"/>
  <c r="AD733" i="1"/>
  <c r="Z733" i="1"/>
  <c r="E310" i="1" l="1"/>
  <c r="U311" i="1"/>
  <c r="T735" i="1"/>
  <c r="N511" i="1"/>
  <c r="M511" i="1" s="1"/>
  <c r="M510" i="1"/>
  <c r="Q512" i="1"/>
  <c r="F511" i="1"/>
  <c r="K735" i="1"/>
  <c r="P735" i="1"/>
  <c r="AC733" i="1"/>
  <c r="AB733" i="1" s="1"/>
  <c r="AA733" i="1" s="1"/>
  <c r="Z734" i="1"/>
  <c r="AD734" i="1"/>
  <c r="Y735" i="1"/>
  <c r="AF735" i="1" s="1"/>
  <c r="AE735" i="1" s="1"/>
  <c r="A736" i="1"/>
  <c r="X736" i="1" s="1"/>
  <c r="V311" i="1" l="1"/>
  <c r="C311" i="1"/>
  <c r="I310" i="1"/>
  <c r="B310" i="1" s="1"/>
  <c r="G311" i="1"/>
  <c r="T736" i="1"/>
  <c r="R512" i="1"/>
  <c r="N512" i="1" s="1"/>
  <c r="K736" i="1"/>
  <c r="P736" i="1" s="1"/>
  <c r="AC734" i="1"/>
  <c r="AB734" i="1" s="1"/>
  <c r="AA734" i="1" s="1"/>
  <c r="Z735" i="1"/>
  <c r="AD735" i="1"/>
  <c r="Y736" i="1"/>
  <c r="AF736" i="1" s="1"/>
  <c r="AE736" i="1" s="1"/>
  <c r="A737" i="1"/>
  <c r="X737" i="1" s="1"/>
  <c r="D311" i="1" l="1"/>
  <c r="W311" i="1"/>
  <c r="T737" i="1"/>
  <c r="M512" i="1"/>
  <c r="O513" i="1"/>
  <c r="F512" i="1"/>
  <c r="K737" i="1"/>
  <c r="P737" i="1" s="1"/>
  <c r="AC735" i="1"/>
  <c r="AB735" i="1" s="1"/>
  <c r="AA735" i="1" s="1"/>
  <c r="Y737" i="1"/>
  <c r="AF737" i="1" s="1"/>
  <c r="AE737" i="1" s="1"/>
  <c r="A738" i="1"/>
  <c r="X738" i="1" s="1"/>
  <c r="AD736" i="1"/>
  <c r="Z736" i="1"/>
  <c r="E311" i="1" l="1"/>
  <c r="U312" i="1"/>
  <c r="T738" i="1"/>
  <c r="Q513" i="1"/>
  <c r="R513" i="1" s="1"/>
  <c r="K738" i="1"/>
  <c r="P738" i="1" s="1"/>
  <c r="AC736" i="1"/>
  <c r="AB736" i="1" s="1"/>
  <c r="AA736" i="1" s="1"/>
  <c r="Y738" i="1"/>
  <c r="AF738" i="1" s="1"/>
  <c r="AE738" i="1" s="1"/>
  <c r="A739" i="1"/>
  <c r="X739" i="1" s="1"/>
  <c r="Z737" i="1"/>
  <c r="AD737" i="1"/>
  <c r="I311" i="1" l="1"/>
  <c r="B311" i="1" s="1"/>
  <c r="V312" i="1"/>
  <c r="C312" i="1"/>
  <c r="G312" i="1"/>
  <c r="T739" i="1"/>
  <c r="O514" i="1"/>
  <c r="N513" i="1"/>
  <c r="F513" i="1"/>
  <c r="K739" i="1"/>
  <c r="P739" i="1" s="1"/>
  <c r="AC737" i="1"/>
  <c r="AB737" i="1" s="1"/>
  <c r="AA737" i="1" s="1"/>
  <c r="Z738" i="1"/>
  <c r="AD738" i="1"/>
  <c r="A740" i="1"/>
  <c r="X740" i="1" s="1"/>
  <c r="Y739" i="1"/>
  <c r="AF739" i="1" s="1"/>
  <c r="AE739" i="1" s="1"/>
  <c r="D312" i="1" l="1"/>
  <c r="W312" i="1"/>
  <c r="AC738" i="1"/>
  <c r="AB738" i="1" s="1"/>
  <c r="AA738" i="1" s="1"/>
  <c r="T740" i="1"/>
  <c r="M513" i="1"/>
  <c r="Q514" i="1"/>
  <c r="K740" i="1"/>
  <c r="P740" i="1" s="1"/>
  <c r="AD739" i="1"/>
  <c r="Z739" i="1"/>
  <c r="A741" i="1"/>
  <c r="X741" i="1" s="1"/>
  <c r="Y740" i="1"/>
  <c r="AF740" i="1" s="1"/>
  <c r="AE740" i="1" s="1"/>
  <c r="E312" i="1" l="1"/>
  <c r="U313" i="1"/>
  <c r="T741" i="1"/>
  <c r="R514" i="1"/>
  <c r="O515" i="1" s="1"/>
  <c r="K741" i="1"/>
  <c r="P741" i="1" s="1"/>
  <c r="AD740" i="1"/>
  <c r="Z740" i="1"/>
  <c r="A742" i="1"/>
  <c r="X742" i="1" s="1"/>
  <c r="Y741" i="1"/>
  <c r="AF741" i="1" s="1"/>
  <c r="AE741" i="1" s="1"/>
  <c r="AC739" i="1"/>
  <c r="AB739" i="1" s="1"/>
  <c r="AA739" i="1" s="1"/>
  <c r="G313" i="1" l="1"/>
  <c r="V313" i="1"/>
  <c r="I312" i="1"/>
  <c r="B312" i="1" s="1"/>
  <c r="C313" i="1"/>
  <c r="T742" i="1"/>
  <c r="Q515" i="1"/>
  <c r="R515" i="1" s="1"/>
  <c r="O516" i="1" s="1"/>
  <c r="N514" i="1"/>
  <c r="F514" i="1"/>
  <c r="K742" i="1"/>
  <c r="P742" i="1" s="1"/>
  <c r="A743" i="1"/>
  <c r="X743" i="1" s="1"/>
  <c r="Y742" i="1"/>
  <c r="AF742" i="1" s="1"/>
  <c r="AE742" i="1" s="1"/>
  <c r="Z741" i="1"/>
  <c r="AD741" i="1"/>
  <c r="AC740" i="1"/>
  <c r="AB740" i="1" s="1"/>
  <c r="AA740" i="1" s="1"/>
  <c r="D313" i="1" l="1"/>
  <c r="W313" i="1"/>
  <c r="E313" i="1" s="1"/>
  <c r="U314" i="1"/>
  <c r="T743" i="1"/>
  <c r="M514" i="1"/>
  <c r="F515" i="1"/>
  <c r="N515" i="1"/>
  <c r="Q516" i="1"/>
  <c r="K743" i="1"/>
  <c r="P743" i="1" s="1"/>
  <c r="AC741" i="1"/>
  <c r="AB741" i="1" s="1"/>
  <c r="AA741" i="1" s="1"/>
  <c r="AD742" i="1"/>
  <c r="Z742" i="1"/>
  <c r="A744" i="1"/>
  <c r="X744" i="1" s="1"/>
  <c r="Y743" i="1"/>
  <c r="AF743" i="1" s="1"/>
  <c r="AE743" i="1" s="1"/>
  <c r="V314" i="1" l="1"/>
  <c r="I313" i="1"/>
  <c r="B313" i="1" s="1"/>
  <c r="C314" i="1"/>
  <c r="G314" i="1"/>
  <c r="T744" i="1"/>
  <c r="R516" i="1"/>
  <c r="O517" i="1" s="1"/>
  <c r="Q517" i="1" s="1"/>
  <c r="R517" i="1" s="1"/>
  <c r="F517" i="1" s="1"/>
  <c r="M515" i="1"/>
  <c r="K744" i="1"/>
  <c r="P744" i="1" s="1"/>
  <c r="Y744" i="1"/>
  <c r="AF744" i="1" s="1"/>
  <c r="AE744" i="1" s="1"/>
  <c r="A745" i="1"/>
  <c r="X745" i="1" s="1"/>
  <c r="AD743" i="1"/>
  <c r="Z743" i="1"/>
  <c r="AC742" i="1"/>
  <c r="AB742" i="1" s="1"/>
  <c r="AA742" i="1" s="1"/>
  <c r="F516" i="1" l="1"/>
  <c r="D314" i="1"/>
  <c r="W314" i="1"/>
  <c r="T745" i="1"/>
  <c r="N516" i="1"/>
  <c r="O518" i="1"/>
  <c r="N517" i="1"/>
  <c r="K745" i="1"/>
  <c r="P745" i="1" s="1"/>
  <c r="AC743" i="1"/>
  <c r="AB743" i="1" s="1"/>
  <c r="AA743" i="1" s="1"/>
  <c r="Y745" i="1"/>
  <c r="AF745" i="1" s="1"/>
  <c r="AE745" i="1" s="1"/>
  <c r="A746" i="1"/>
  <c r="X746" i="1" s="1"/>
  <c r="Z744" i="1"/>
  <c r="AD744" i="1"/>
  <c r="E314" i="1" l="1"/>
  <c r="U315" i="1"/>
  <c r="T746" i="1"/>
  <c r="M516" i="1"/>
  <c r="M517" i="1"/>
  <c r="Q518" i="1"/>
  <c r="R518" i="1" s="1"/>
  <c r="F518" i="1" s="1"/>
  <c r="K746" i="1"/>
  <c r="P746" i="1" s="1"/>
  <c r="AC744" i="1"/>
  <c r="AB744" i="1" s="1"/>
  <c r="AA744" i="1" s="1"/>
  <c r="Y746" i="1"/>
  <c r="AF746" i="1" s="1"/>
  <c r="AE746" i="1" s="1"/>
  <c r="A747" i="1"/>
  <c r="X747" i="1" s="1"/>
  <c r="Z745" i="1"/>
  <c r="AD745" i="1"/>
  <c r="G315" i="1" l="1"/>
  <c r="C315" i="1"/>
  <c r="V315" i="1"/>
  <c r="I314" i="1"/>
  <c r="B314" i="1" s="1"/>
  <c r="T747" i="1"/>
  <c r="O519" i="1"/>
  <c r="Q519" i="1" s="1"/>
  <c r="N518" i="1"/>
  <c r="K747" i="1"/>
  <c r="P747" i="1" s="1"/>
  <c r="AC745" i="1"/>
  <c r="AB745" i="1" s="1"/>
  <c r="AA745" i="1" s="1"/>
  <c r="Y747" i="1"/>
  <c r="AF747" i="1" s="1"/>
  <c r="AE747" i="1" s="1"/>
  <c r="A748" i="1"/>
  <c r="X748" i="1" s="1"/>
  <c r="AD746" i="1"/>
  <c r="Z746" i="1"/>
  <c r="D315" i="1" l="1"/>
  <c r="W315" i="1"/>
  <c r="E315" i="1" s="1"/>
  <c r="U316" i="1"/>
  <c r="I315" i="1" s="1"/>
  <c r="B315" i="1" s="1"/>
  <c r="T748" i="1"/>
  <c r="M518" i="1"/>
  <c r="R519" i="1"/>
  <c r="O520" i="1" s="1"/>
  <c r="K748" i="1"/>
  <c r="P748" i="1" s="1"/>
  <c r="AC746" i="1"/>
  <c r="AB746" i="1" s="1"/>
  <c r="AA746" i="1" s="1"/>
  <c r="Y748" i="1"/>
  <c r="AF748" i="1" s="1"/>
  <c r="AE748" i="1" s="1"/>
  <c r="A749" i="1"/>
  <c r="X749" i="1" s="1"/>
  <c r="AD747" i="1"/>
  <c r="Z747" i="1"/>
  <c r="C316" i="1" l="1"/>
  <c r="G316" i="1"/>
  <c r="V316" i="1"/>
  <c r="W316" i="1" s="1"/>
  <c r="E316" i="1" s="1"/>
  <c r="T749" i="1"/>
  <c r="Q520" i="1"/>
  <c r="R520" i="1" s="1"/>
  <c r="N520" i="1" s="1"/>
  <c r="N519" i="1"/>
  <c r="F519" i="1"/>
  <c r="K749" i="1"/>
  <c r="P749" i="1" s="1"/>
  <c r="AC747" i="1"/>
  <c r="AB747" i="1" s="1"/>
  <c r="AA747" i="1" s="1"/>
  <c r="AD748" i="1"/>
  <c r="Z748" i="1"/>
  <c r="Y749" i="1"/>
  <c r="AF749" i="1" s="1"/>
  <c r="AE749" i="1" s="1"/>
  <c r="A750" i="1"/>
  <c r="X750" i="1" s="1"/>
  <c r="D316" i="1" l="1"/>
  <c r="U317" i="1"/>
  <c r="I316" i="1" s="1"/>
  <c r="B316" i="1" s="1"/>
  <c r="C317" i="1"/>
  <c r="V317" i="1"/>
  <c r="G317" i="1"/>
  <c r="T750" i="1"/>
  <c r="O521" i="1"/>
  <c r="Q521" i="1" s="1"/>
  <c r="R521" i="1" s="1"/>
  <c r="O522" i="1" s="1"/>
  <c r="Q522" i="1" s="1"/>
  <c r="R522" i="1" s="1"/>
  <c r="O523" i="1" s="1"/>
  <c r="F520" i="1"/>
  <c r="M520" i="1"/>
  <c r="M519" i="1"/>
  <c r="K750" i="1"/>
  <c r="P750" i="1" s="1"/>
  <c r="AC748" i="1"/>
  <c r="AB748" i="1" s="1"/>
  <c r="AA748" i="1" s="1"/>
  <c r="AD749" i="1"/>
  <c r="Z749" i="1"/>
  <c r="A751" i="1"/>
  <c r="X751" i="1" s="1"/>
  <c r="Y750" i="1"/>
  <c r="AF750" i="1" s="1"/>
  <c r="AE750" i="1" s="1"/>
  <c r="D317" i="1" l="1"/>
  <c r="W317" i="1"/>
  <c r="E317" i="1" s="1"/>
  <c r="T751" i="1"/>
  <c r="F521" i="1"/>
  <c r="N521" i="1"/>
  <c r="M521" i="1" s="1"/>
  <c r="Q523" i="1"/>
  <c r="R523" i="1" s="1"/>
  <c r="O524" i="1" s="1"/>
  <c r="F522" i="1"/>
  <c r="N522" i="1"/>
  <c r="K751" i="1"/>
  <c r="P751" i="1" s="1"/>
  <c r="AC749" i="1"/>
  <c r="AB749" i="1" s="1"/>
  <c r="AA749" i="1" s="1"/>
  <c r="Y751" i="1"/>
  <c r="AF751" i="1" s="1"/>
  <c r="AE751" i="1" s="1"/>
  <c r="A752" i="1"/>
  <c r="X752" i="1" s="1"/>
  <c r="AD750" i="1"/>
  <c r="Z750" i="1"/>
  <c r="U318" i="1" l="1"/>
  <c r="V318" i="1" s="1"/>
  <c r="G318" i="1"/>
  <c r="T752" i="1"/>
  <c r="Q524" i="1"/>
  <c r="M522" i="1"/>
  <c r="F523" i="1"/>
  <c r="N523" i="1"/>
  <c r="K752" i="1"/>
  <c r="P752" i="1" s="1"/>
  <c r="AC750" i="1"/>
  <c r="AB750" i="1" s="1"/>
  <c r="AA750" i="1" s="1"/>
  <c r="A753" i="1"/>
  <c r="X753" i="1" s="1"/>
  <c r="Y752" i="1"/>
  <c r="AF752" i="1" s="1"/>
  <c r="AE752" i="1" s="1"/>
  <c r="Z751" i="1"/>
  <c r="AD751" i="1"/>
  <c r="D318" i="1" l="1"/>
  <c r="W318" i="1"/>
  <c r="E318" i="1" s="1"/>
  <c r="C318" i="1"/>
  <c r="I317" i="1"/>
  <c r="B317" i="1" s="1"/>
  <c r="T753" i="1"/>
  <c r="R524" i="1"/>
  <c r="O525" i="1" s="1"/>
  <c r="M523" i="1"/>
  <c r="K753" i="1"/>
  <c r="P753" i="1"/>
  <c r="AC751" i="1"/>
  <c r="AB751" i="1" s="1"/>
  <c r="AA751" i="1" s="1"/>
  <c r="A754" i="1"/>
  <c r="X754" i="1" s="1"/>
  <c r="Y753" i="1"/>
  <c r="AF753" i="1" s="1"/>
  <c r="AE753" i="1" s="1"/>
  <c r="AD752" i="1"/>
  <c r="Z752" i="1"/>
  <c r="U319" i="1" l="1"/>
  <c r="I318" i="1"/>
  <c r="B318" i="1" s="1"/>
  <c r="G319" i="1"/>
  <c r="W319" i="1"/>
  <c r="E319" i="1" s="1"/>
  <c r="C319" i="1"/>
  <c r="V319" i="1"/>
  <c r="D319" i="1" s="1"/>
  <c r="T754" i="1"/>
  <c r="F524" i="1"/>
  <c r="Q525" i="1"/>
  <c r="R525" i="1" s="1"/>
  <c r="N524" i="1"/>
  <c r="K754" i="1"/>
  <c r="P754" i="1" s="1"/>
  <c r="AC752" i="1"/>
  <c r="AB752" i="1" s="1"/>
  <c r="AA752" i="1" s="1"/>
  <c r="AD753" i="1"/>
  <c r="Z753" i="1"/>
  <c r="A755" i="1"/>
  <c r="X755" i="1" s="1"/>
  <c r="Y754" i="1"/>
  <c r="AF754" i="1" s="1"/>
  <c r="AE754" i="1" s="1"/>
  <c r="U320" i="1" l="1"/>
  <c r="T755" i="1"/>
  <c r="N525" i="1"/>
  <c r="M525" i="1" s="1"/>
  <c r="M524" i="1"/>
  <c r="F525" i="1"/>
  <c r="O526" i="1"/>
  <c r="K755" i="1"/>
  <c r="P755" i="1" s="1"/>
  <c r="Z754" i="1"/>
  <c r="AD754" i="1"/>
  <c r="AC754" i="1" s="1"/>
  <c r="AB754" i="1" s="1"/>
  <c r="AA754" i="1" s="1"/>
  <c r="A756" i="1"/>
  <c r="X756" i="1" s="1"/>
  <c r="Y755" i="1"/>
  <c r="AF755" i="1" s="1"/>
  <c r="AE755" i="1" s="1"/>
  <c r="AC753" i="1"/>
  <c r="AB753" i="1" s="1"/>
  <c r="AA753" i="1" s="1"/>
  <c r="I319" i="1" l="1"/>
  <c r="B319" i="1" s="1"/>
  <c r="V320" i="1"/>
  <c r="D320" i="1" s="1"/>
  <c r="G320" i="1"/>
  <c r="C320" i="1"/>
  <c r="T756" i="1"/>
  <c r="Q526" i="1"/>
  <c r="K756" i="1"/>
  <c r="P756" i="1" s="1"/>
  <c r="AD755" i="1"/>
  <c r="Z755" i="1"/>
  <c r="A757" i="1"/>
  <c r="X757" i="1" s="1"/>
  <c r="Y756" i="1"/>
  <c r="AF756" i="1" s="1"/>
  <c r="AE756" i="1" s="1"/>
  <c r="W320" i="1" l="1"/>
  <c r="E320" i="1" s="1"/>
  <c r="U321" i="1"/>
  <c r="T757" i="1"/>
  <c r="R526" i="1"/>
  <c r="N526" i="1" s="1"/>
  <c r="K757" i="1"/>
  <c r="P757" i="1" s="1"/>
  <c r="AD756" i="1"/>
  <c r="Z756" i="1"/>
  <c r="Y757" i="1"/>
  <c r="AF757" i="1" s="1"/>
  <c r="AE757" i="1" s="1"/>
  <c r="A758" i="1"/>
  <c r="X758" i="1" s="1"/>
  <c r="AC755" i="1"/>
  <c r="AB755" i="1" s="1"/>
  <c r="AA755" i="1" s="1"/>
  <c r="I320" i="1" l="1"/>
  <c r="B320" i="1" s="1"/>
  <c r="C321" i="1"/>
  <c r="V321" i="1"/>
  <c r="D321" i="1" s="1"/>
  <c r="G321" i="1"/>
  <c r="T758" i="1"/>
  <c r="M526" i="1"/>
  <c r="F526" i="1"/>
  <c r="O527" i="1"/>
  <c r="K758" i="1"/>
  <c r="P758" i="1" s="1"/>
  <c r="Y758" i="1"/>
  <c r="AF758" i="1" s="1"/>
  <c r="AE758" i="1" s="1"/>
  <c r="A759" i="1"/>
  <c r="X759" i="1" s="1"/>
  <c r="AD757" i="1"/>
  <c r="Z757" i="1"/>
  <c r="AC756" i="1"/>
  <c r="AB756" i="1" s="1"/>
  <c r="AA756" i="1" s="1"/>
  <c r="W321" i="1" l="1"/>
  <c r="E321" i="1" s="1"/>
  <c r="T759" i="1"/>
  <c r="Q527" i="1"/>
  <c r="R527" i="1" s="1"/>
  <c r="K759" i="1"/>
  <c r="P759" i="1" s="1"/>
  <c r="AC757" i="1"/>
  <c r="AB757" i="1" s="1"/>
  <c r="AA757" i="1" s="1"/>
  <c r="Y759" i="1"/>
  <c r="AF759" i="1" s="1"/>
  <c r="AE759" i="1" s="1"/>
  <c r="A760" i="1"/>
  <c r="X760" i="1" s="1"/>
  <c r="AD758" i="1"/>
  <c r="Z758" i="1"/>
  <c r="U322" i="1" l="1"/>
  <c r="T760" i="1"/>
  <c r="F527" i="1"/>
  <c r="N527" i="1"/>
  <c r="O528" i="1"/>
  <c r="K760" i="1"/>
  <c r="P760" i="1" s="1"/>
  <c r="AC758" i="1"/>
  <c r="AB758" i="1" s="1"/>
  <c r="AA758" i="1" s="1"/>
  <c r="AD759" i="1"/>
  <c r="Z759" i="1"/>
  <c r="Y760" i="1"/>
  <c r="AF760" i="1" s="1"/>
  <c r="AE760" i="1" s="1"/>
  <c r="A761" i="1"/>
  <c r="X761" i="1" s="1"/>
  <c r="I321" i="1" l="1"/>
  <c r="B321" i="1" s="1"/>
  <c r="C322" i="1"/>
  <c r="V322" i="1"/>
  <c r="D322" i="1" s="1"/>
  <c r="G322" i="1"/>
  <c r="T761" i="1"/>
  <c r="Q528" i="1"/>
  <c r="R528" i="1" s="1"/>
  <c r="M527" i="1"/>
  <c r="K761" i="1"/>
  <c r="P761" i="1" s="1"/>
  <c r="A762" i="1"/>
  <c r="X762" i="1" s="1"/>
  <c r="Y761" i="1"/>
  <c r="AF761" i="1" s="1"/>
  <c r="AE761" i="1" s="1"/>
  <c r="Z760" i="1"/>
  <c r="AD760" i="1"/>
  <c r="AC759" i="1"/>
  <c r="AB759" i="1" s="1"/>
  <c r="AA759" i="1" s="1"/>
  <c r="W322" i="1" l="1"/>
  <c r="E322" i="1" s="1"/>
  <c r="T762" i="1"/>
  <c r="F528" i="1"/>
  <c r="N528" i="1"/>
  <c r="O529" i="1"/>
  <c r="K762" i="1"/>
  <c r="P762" i="1"/>
  <c r="AC760" i="1"/>
  <c r="AB760" i="1" s="1"/>
  <c r="AA760" i="1" s="1"/>
  <c r="Y762" i="1"/>
  <c r="AF762" i="1" s="1"/>
  <c r="AE762" i="1" s="1"/>
  <c r="A763" i="1"/>
  <c r="X763" i="1" s="1"/>
  <c r="AD761" i="1"/>
  <c r="Z761" i="1"/>
  <c r="U323" i="1" l="1"/>
  <c r="T763" i="1"/>
  <c r="Q529" i="1"/>
  <c r="R529" i="1" s="1"/>
  <c r="O530" i="1" s="1"/>
  <c r="M528" i="1"/>
  <c r="K763" i="1"/>
  <c r="P763" i="1" s="1"/>
  <c r="AC761" i="1"/>
  <c r="AB761" i="1" s="1"/>
  <c r="AA761" i="1" s="1"/>
  <c r="Y763" i="1"/>
  <c r="AF763" i="1" s="1"/>
  <c r="AE763" i="1" s="1"/>
  <c r="A764" i="1"/>
  <c r="X764" i="1" s="1"/>
  <c r="Z762" i="1"/>
  <c r="AD762" i="1"/>
  <c r="I322" i="1" l="1"/>
  <c r="B322" i="1" s="1"/>
  <c r="G323" i="1"/>
  <c r="C323" i="1"/>
  <c r="V323" i="1"/>
  <c r="D323" i="1" s="1"/>
  <c r="T764" i="1"/>
  <c r="AC762" i="1"/>
  <c r="AB762" i="1" s="1"/>
  <c r="AA762" i="1" s="1"/>
  <c r="Q530" i="1"/>
  <c r="R530" i="1" s="1"/>
  <c r="F529" i="1"/>
  <c r="N529" i="1"/>
  <c r="K764" i="1"/>
  <c r="P764" i="1" s="1"/>
  <c r="Z763" i="1"/>
  <c r="AD763" i="1"/>
  <c r="A765" i="1"/>
  <c r="X765" i="1" s="1"/>
  <c r="Y764" i="1"/>
  <c r="AF764" i="1" s="1"/>
  <c r="AE764" i="1" s="1"/>
  <c r="W323" i="1" l="1"/>
  <c r="E323" i="1" s="1"/>
  <c r="T765" i="1"/>
  <c r="N530" i="1"/>
  <c r="M530" i="1" s="1"/>
  <c r="F530" i="1"/>
  <c r="M529" i="1"/>
  <c r="O531" i="1"/>
  <c r="AC763" i="1"/>
  <c r="AB763" i="1" s="1"/>
  <c r="AA763" i="1" s="1"/>
  <c r="K765" i="1"/>
  <c r="P765" i="1" s="1"/>
  <c r="AD764" i="1"/>
  <c r="Z764" i="1"/>
  <c r="Y765" i="1"/>
  <c r="AF765" i="1" s="1"/>
  <c r="AE765" i="1" s="1"/>
  <c r="A766" i="1"/>
  <c r="X766" i="1" s="1"/>
  <c r="U324" i="1" l="1"/>
  <c r="T766" i="1"/>
  <c r="Q531" i="1"/>
  <c r="R531" i="1" s="1"/>
  <c r="O532" i="1" s="1"/>
  <c r="K766" i="1"/>
  <c r="P766" i="1" s="1"/>
  <c r="Y766" i="1"/>
  <c r="AF766" i="1" s="1"/>
  <c r="AE766" i="1" s="1"/>
  <c r="A767" i="1"/>
  <c r="X767" i="1" s="1"/>
  <c r="AD765" i="1"/>
  <c r="Z765" i="1"/>
  <c r="AC764" i="1"/>
  <c r="AB764" i="1" s="1"/>
  <c r="AA764" i="1" s="1"/>
  <c r="I323" i="1" l="1"/>
  <c r="B323" i="1" s="1"/>
  <c r="G324" i="1"/>
  <c r="C324" i="1"/>
  <c r="V324" i="1"/>
  <c r="D324" i="1" s="1"/>
  <c r="T767" i="1"/>
  <c r="Q532" i="1"/>
  <c r="R532" i="1" s="1"/>
  <c r="F531" i="1"/>
  <c r="N531" i="1"/>
  <c r="K767" i="1"/>
  <c r="P767" i="1" s="1"/>
  <c r="AC765" i="1"/>
  <c r="AB765" i="1" s="1"/>
  <c r="AA765" i="1" s="1"/>
  <c r="Y767" i="1"/>
  <c r="AF767" i="1" s="1"/>
  <c r="AE767" i="1" s="1"/>
  <c r="A768" i="1"/>
  <c r="X768" i="1" s="1"/>
  <c r="Z766" i="1"/>
  <c r="AD766" i="1"/>
  <c r="W324" i="1" l="1"/>
  <c r="E324" i="1" s="1"/>
  <c r="T768" i="1"/>
  <c r="M531" i="1"/>
  <c r="F532" i="1"/>
  <c r="N532" i="1"/>
  <c r="O533" i="1"/>
  <c r="K768" i="1"/>
  <c r="P768" i="1" s="1"/>
  <c r="Y768" i="1"/>
  <c r="AF768" i="1" s="1"/>
  <c r="AE768" i="1" s="1"/>
  <c r="A769" i="1"/>
  <c r="X769" i="1" s="1"/>
  <c r="AC766" i="1"/>
  <c r="AB766" i="1" s="1"/>
  <c r="AA766" i="1" s="1"/>
  <c r="AD767" i="1"/>
  <c r="Z767" i="1"/>
  <c r="U325" i="1" l="1"/>
  <c r="T769" i="1"/>
  <c r="M532" i="1"/>
  <c r="Q533" i="1"/>
  <c r="K769" i="1"/>
  <c r="P769" i="1" s="1"/>
  <c r="AC767" i="1"/>
  <c r="AB767" i="1" s="1"/>
  <c r="AA767" i="1" s="1"/>
  <c r="Y769" i="1"/>
  <c r="AF769" i="1" s="1"/>
  <c r="AE769" i="1" s="1"/>
  <c r="A770" i="1"/>
  <c r="X770" i="1" s="1"/>
  <c r="Z768" i="1"/>
  <c r="AD768" i="1"/>
  <c r="I324" i="1" l="1"/>
  <c r="B324" i="1" s="1"/>
  <c r="G325" i="1"/>
  <c r="W325" i="1"/>
  <c r="E325" i="1" s="1"/>
  <c r="C325" i="1"/>
  <c r="V325" i="1"/>
  <c r="D325" i="1" s="1"/>
  <c r="T770" i="1"/>
  <c r="R533" i="1"/>
  <c r="K770" i="1"/>
  <c r="P770" i="1" s="1"/>
  <c r="AC768" i="1"/>
  <c r="AB768" i="1" s="1"/>
  <c r="AA768" i="1" s="1"/>
  <c r="Y770" i="1"/>
  <c r="AF770" i="1" s="1"/>
  <c r="AE770" i="1" s="1"/>
  <c r="A771" i="1"/>
  <c r="X771" i="1" s="1"/>
  <c r="AD769" i="1"/>
  <c r="Z769" i="1"/>
  <c r="U326" i="1" l="1"/>
  <c r="T771" i="1"/>
  <c r="O534" i="1"/>
  <c r="N533" i="1"/>
  <c r="F533" i="1"/>
  <c r="K771" i="1"/>
  <c r="P771" i="1" s="1"/>
  <c r="Y771" i="1"/>
  <c r="AF771" i="1" s="1"/>
  <c r="AE771" i="1" s="1"/>
  <c r="A772" i="1"/>
  <c r="X772" i="1" s="1"/>
  <c r="AC769" i="1"/>
  <c r="AB769" i="1" s="1"/>
  <c r="AA769" i="1" s="1"/>
  <c r="Z770" i="1"/>
  <c r="AD770" i="1"/>
  <c r="I325" i="1" l="1"/>
  <c r="B325" i="1" s="1"/>
  <c r="C326" i="1"/>
  <c r="V326" i="1"/>
  <c r="D326" i="1" s="1"/>
  <c r="G326" i="1"/>
  <c r="T772" i="1"/>
  <c r="M533" i="1"/>
  <c r="Q534" i="1"/>
  <c r="R534" i="1" s="1"/>
  <c r="K772" i="1"/>
  <c r="P772" i="1" s="1"/>
  <c r="AC770" i="1"/>
  <c r="AB770" i="1" s="1"/>
  <c r="AA770" i="1" s="1"/>
  <c r="A773" i="1"/>
  <c r="X773" i="1" s="1"/>
  <c r="Y772" i="1"/>
  <c r="AF772" i="1" s="1"/>
  <c r="AE772" i="1" s="1"/>
  <c r="AD771" i="1"/>
  <c r="Z771" i="1"/>
  <c r="W326" i="1" l="1"/>
  <c r="E326" i="1" s="1"/>
  <c r="U327" i="1"/>
  <c r="T773" i="1"/>
  <c r="F534" i="1"/>
  <c r="N534" i="1"/>
  <c r="M534" i="1" s="1"/>
  <c r="O535" i="1"/>
  <c r="Q535" i="1" s="1"/>
  <c r="K773" i="1"/>
  <c r="P773" i="1" s="1"/>
  <c r="AC771" i="1"/>
  <c r="AB771" i="1" s="1"/>
  <c r="AA771" i="1" s="1"/>
  <c r="Y773" i="1"/>
  <c r="AF773" i="1" s="1"/>
  <c r="AE773" i="1" s="1"/>
  <c r="A774" i="1"/>
  <c r="X774" i="1" s="1"/>
  <c r="AD772" i="1"/>
  <c r="Z772" i="1"/>
  <c r="I326" i="1" l="1"/>
  <c r="B326" i="1" s="1"/>
  <c r="V327" i="1"/>
  <c r="D327" i="1" s="1"/>
  <c r="G327" i="1"/>
  <c r="C327" i="1"/>
  <c r="T774" i="1"/>
  <c r="R535" i="1"/>
  <c r="O536" i="1" s="1"/>
  <c r="Q536" i="1" s="1"/>
  <c r="K774" i="1"/>
  <c r="P774" i="1" s="1"/>
  <c r="A775" i="1"/>
  <c r="X775" i="1" s="1"/>
  <c r="Y774" i="1"/>
  <c r="AF774" i="1" s="1"/>
  <c r="AE774" i="1" s="1"/>
  <c r="AC772" i="1"/>
  <c r="AB772" i="1" s="1"/>
  <c r="AA772" i="1" s="1"/>
  <c r="Z773" i="1"/>
  <c r="AD773" i="1"/>
  <c r="W327" i="1" l="1"/>
  <c r="E327" i="1" s="1"/>
  <c r="U328" i="1"/>
  <c r="T775" i="1"/>
  <c r="N535" i="1"/>
  <c r="F535" i="1"/>
  <c r="R536" i="1"/>
  <c r="K775" i="1"/>
  <c r="P775" i="1" s="1"/>
  <c r="AC773" i="1"/>
  <c r="AB773" i="1" s="1"/>
  <c r="AA773" i="1" s="1"/>
  <c r="AD774" i="1"/>
  <c r="Z774" i="1"/>
  <c r="A776" i="1"/>
  <c r="X776" i="1" s="1"/>
  <c r="Y775" i="1"/>
  <c r="AF775" i="1" s="1"/>
  <c r="AE775" i="1" s="1"/>
  <c r="I327" i="1" l="1"/>
  <c r="B327" i="1" s="1"/>
  <c r="C328" i="1"/>
  <c r="G328" i="1"/>
  <c r="V328" i="1"/>
  <c r="D328" i="1" s="1"/>
  <c r="T776" i="1"/>
  <c r="M535" i="1"/>
  <c r="O537" i="1"/>
  <c r="N536" i="1"/>
  <c r="F536" i="1"/>
  <c r="K776" i="1"/>
  <c r="P776" i="1" s="1"/>
  <c r="Z775" i="1"/>
  <c r="AD775" i="1"/>
  <c r="Y776" i="1"/>
  <c r="AF776" i="1" s="1"/>
  <c r="AE776" i="1" s="1"/>
  <c r="AC774" i="1"/>
  <c r="AB774" i="1" s="1"/>
  <c r="AA774" i="1" s="1"/>
  <c r="W328" i="1" l="1"/>
  <c r="E328" i="1" s="1"/>
  <c r="AC775" i="1"/>
  <c r="AB775" i="1" s="1"/>
  <c r="AA775" i="1" s="1"/>
  <c r="Q537" i="1"/>
  <c r="R537" i="1" s="1"/>
  <c r="O538" i="1" s="1"/>
  <c r="M536" i="1"/>
  <c r="AD776" i="1"/>
  <c r="Z776" i="1"/>
  <c r="U329" i="1" l="1"/>
  <c r="N537" i="1"/>
  <c r="M537" i="1"/>
  <c r="Q538" i="1"/>
  <c r="R538" i="1" s="1"/>
  <c r="O539" i="1" s="1"/>
  <c r="F537" i="1"/>
  <c r="AC776" i="1"/>
  <c r="AB776" i="1" s="1"/>
  <c r="AA776" i="1" s="1"/>
  <c r="I328" i="1" l="1"/>
  <c r="B328" i="1" s="1"/>
  <c r="C329" i="1"/>
  <c r="G329" i="1"/>
  <c r="V329" i="1"/>
  <c r="D329" i="1" s="1"/>
  <c r="F538" i="1"/>
  <c r="N538" i="1"/>
  <c r="M538" i="1" s="1"/>
  <c r="Q539" i="1"/>
  <c r="R539" i="1" s="1"/>
  <c r="O540" i="1" s="1"/>
  <c r="W329" i="1" l="1"/>
  <c r="E329" i="1" s="1"/>
  <c r="N539" i="1"/>
  <c r="M539" i="1" s="1"/>
  <c r="Q540" i="1"/>
  <c r="R540" i="1" s="1"/>
  <c r="O541" i="1" s="1"/>
  <c r="F539" i="1"/>
  <c r="U330" i="1" l="1"/>
  <c r="N540" i="1"/>
  <c r="M540" i="1" s="1"/>
  <c r="F540" i="1"/>
  <c r="Q541" i="1"/>
  <c r="R541" i="1" s="1"/>
  <c r="O542" i="1" s="1"/>
  <c r="I329" i="1" l="1"/>
  <c r="B329" i="1" s="1"/>
  <c r="V330" i="1"/>
  <c r="D330" i="1" s="1"/>
  <c r="G330" i="1"/>
  <c r="C330" i="1"/>
  <c r="N541" i="1"/>
  <c r="F541" i="1"/>
  <c r="Q542" i="1"/>
  <c r="R542" i="1" s="1"/>
  <c r="O543" i="1" s="1"/>
  <c r="W330" i="1" l="1"/>
  <c r="M541" i="1"/>
  <c r="N542" i="1"/>
  <c r="F542" i="1"/>
  <c r="M542" i="1"/>
  <c r="Q543" i="1"/>
  <c r="R543" i="1" s="1"/>
  <c r="N543" i="1" s="1"/>
  <c r="E330" i="1" l="1"/>
  <c r="U331" i="1"/>
  <c r="M543" i="1"/>
  <c r="F543" i="1"/>
  <c r="O544" i="1"/>
  <c r="I330" i="1" l="1"/>
  <c r="B330" i="1" s="1"/>
  <c r="C331" i="1"/>
  <c r="G331" i="1"/>
  <c r="V331" i="1"/>
  <c r="D331" i="1" s="1"/>
  <c r="Q544" i="1"/>
  <c r="R544" i="1" s="1"/>
  <c r="W331" i="1" l="1"/>
  <c r="E331" i="1" s="1"/>
  <c r="O545" i="1"/>
  <c r="F544" i="1"/>
  <c r="N544" i="1"/>
  <c r="U332" i="1" l="1"/>
  <c r="M544" i="1"/>
  <c r="Q545" i="1"/>
  <c r="R545" i="1" s="1"/>
  <c r="O546" i="1" s="1"/>
  <c r="I331" i="1" l="1"/>
  <c r="B331" i="1" s="1"/>
  <c r="G332" i="1"/>
  <c r="V332" i="1"/>
  <c r="D332" i="1" s="1"/>
  <c r="C332" i="1"/>
  <c r="F545" i="1"/>
  <c r="N545" i="1"/>
  <c r="M545" i="1" s="1"/>
  <c r="Q546" i="1"/>
  <c r="R546" i="1" s="1"/>
  <c r="N546" i="1" s="1"/>
  <c r="W332" i="1" l="1"/>
  <c r="E332" i="1" s="1"/>
  <c r="M546" i="1"/>
  <c r="O547" i="1"/>
  <c r="F546" i="1"/>
  <c r="U333" i="1" l="1"/>
  <c r="Q547" i="1"/>
  <c r="R547" i="1" s="1"/>
  <c r="O548" i="1" s="1"/>
  <c r="I332" i="1" l="1"/>
  <c r="B332" i="1" s="1"/>
  <c r="G333" i="1"/>
  <c r="V333" i="1"/>
  <c r="D333" i="1" s="1"/>
  <c r="C333" i="1"/>
  <c r="F547" i="1"/>
  <c r="N547" i="1"/>
  <c r="M547" i="1" s="1"/>
  <c r="Q548" i="1"/>
  <c r="R548" i="1" s="1"/>
  <c r="O549" i="1" s="1"/>
  <c r="W333" i="1" l="1"/>
  <c r="E333" i="1" s="1"/>
  <c r="F548" i="1"/>
  <c r="N548" i="1"/>
  <c r="M548" i="1" s="1"/>
  <c r="Q549" i="1"/>
  <c r="R549" i="1" s="1"/>
  <c r="O550" i="1" s="1"/>
  <c r="U334" i="1" l="1"/>
  <c r="Q550" i="1"/>
  <c r="R550" i="1" s="1"/>
  <c r="F549" i="1"/>
  <c r="N549" i="1"/>
  <c r="I333" i="1" l="1"/>
  <c r="B333" i="1" s="1"/>
  <c r="V334" i="1"/>
  <c r="D334" i="1" s="1"/>
  <c r="G334" i="1"/>
  <c r="C334" i="1"/>
  <c r="N550" i="1"/>
  <c r="M550" i="1" s="1"/>
  <c r="M549" i="1"/>
  <c r="F550" i="1"/>
  <c r="O551" i="1"/>
  <c r="W334" i="1" l="1"/>
  <c r="E334" i="1" s="1"/>
  <c r="U335" i="1"/>
  <c r="Q551" i="1"/>
  <c r="R551" i="1" s="1"/>
  <c r="O552" i="1" s="1"/>
  <c r="I334" i="1" l="1"/>
  <c r="B334" i="1" s="1"/>
  <c r="C335" i="1"/>
  <c r="V335" i="1"/>
  <c r="D335" i="1" s="1"/>
  <c r="G335" i="1"/>
  <c r="Q552" i="1"/>
  <c r="R552" i="1" s="1"/>
  <c r="O553" i="1" s="1"/>
  <c r="F551" i="1"/>
  <c r="N551" i="1"/>
  <c r="W335" i="1" l="1"/>
  <c r="E335" i="1" s="1"/>
  <c r="U336" i="1"/>
  <c r="F552" i="1"/>
  <c r="N552" i="1"/>
  <c r="M552" i="1" s="1"/>
  <c r="M551" i="1"/>
  <c r="Q553" i="1"/>
  <c r="R553" i="1" s="1"/>
  <c r="O554" i="1" s="1"/>
  <c r="I335" i="1" l="1"/>
  <c r="B335" i="1" s="1"/>
  <c r="C336" i="1"/>
  <c r="G336" i="1"/>
  <c r="V336" i="1"/>
  <c r="D336" i="1" s="1"/>
  <c r="Q554" i="1"/>
  <c r="R554" i="1" s="1"/>
  <c r="O555" i="1" s="1"/>
  <c r="F553" i="1"/>
  <c r="N553" i="1"/>
  <c r="W336" i="1" l="1"/>
  <c r="E336" i="1" s="1"/>
  <c r="Q555" i="1"/>
  <c r="M553" i="1"/>
  <c r="F554" i="1"/>
  <c r="N554" i="1"/>
  <c r="U337" i="1" l="1"/>
  <c r="M554" i="1"/>
  <c r="R555" i="1"/>
  <c r="N555" i="1" s="1"/>
  <c r="I336" i="1" l="1"/>
  <c r="B336" i="1" s="1"/>
  <c r="G337" i="1"/>
  <c r="C337" i="1"/>
  <c r="W337" i="1"/>
  <c r="E337" i="1" s="1"/>
  <c r="V337" i="1"/>
  <c r="D337" i="1" s="1"/>
  <c r="O556" i="1"/>
  <c r="Q556" i="1" s="1"/>
  <c r="M555" i="1"/>
  <c r="F555" i="1"/>
  <c r="U338" i="1" l="1"/>
  <c r="R556" i="1"/>
  <c r="F556" i="1" s="1"/>
  <c r="I337" i="1" l="1"/>
  <c r="B337" i="1" s="1"/>
  <c r="V338" i="1"/>
  <c r="D338" i="1" s="1"/>
  <c r="G338" i="1"/>
  <c r="C338" i="1"/>
  <c r="O557" i="1"/>
  <c r="N556" i="1"/>
  <c r="W338" i="1" l="1"/>
  <c r="M556" i="1"/>
  <c r="Q557" i="1"/>
  <c r="R557" i="1" s="1"/>
  <c r="O558" i="1" s="1"/>
  <c r="E338" i="1" l="1"/>
  <c r="U339" i="1"/>
  <c r="N557" i="1"/>
  <c r="F557" i="1"/>
  <c r="Q558" i="1"/>
  <c r="R558" i="1" s="1"/>
  <c r="M557" i="1"/>
  <c r="I338" i="1" l="1"/>
  <c r="B338" i="1" s="1"/>
  <c r="V339" i="1"/>
  <c r="D339" i="1" s="1"/>
  <c r="C339" i="1"/>
  <c r="G339" i="1"/>
  <c r="O559" i="1"/>
  <c r="F558" i="1"/>
  <c r="N558" i="1"/>
  <c r="W339" i="1" l="1"/>
  <c r="E339" i="1" s="1"/>
  <c r="M558" i="1"/>
  <c r="Q559" i="1"/>
  <c r="R559" i="1" s="1"/>
  <c r="U340" i="1" l="1"/>
  <c r="N559" i="1"/>
  <c r="M559" i="1" s="1"/>
  <c r="F559" i="1"/>
  <c r="O560" i="1"/>
  <c r="Q560" i="1" s="1"/>
  <c r="I339" i="1" l="1"/>
  <c r="B339" i="1" s="1"/>
  <c r="C340" i="1"/>
  <c r="V340" i="1"/>
  <c r="D340" i="1" s="1"/>
  <c r="G340" i="1"/>
  <c r="R560" i="1"/>
  <c r="F560" i="1" s="1"/>
  <c r="W340" i="1" l="1"/>
  <c r="E340" i="1" s="1"/>
  <c r="U341" i="1"/>
  <c r="O561" i="1"/>
  <c r="Q561" i="1" s="1"/>
  <c r="N560" i="1"/>
  <c r="I340" i="1" l="1"/>
  <c r="B340" i="1" s="1"/>
  <c r="V341" i="1"/>
  <c r="D341" i="1" s="1"/>
  <c r="G341" i="1"/>
  <c r="C341" i="1"/>
  <c r="M560" i="1"/>
  <c r="R561" i="1"/>
  <c r="O562" i="1" s="1"/>
  <c r="W341" i="1" l="1"/>
  <c r="E341" i="1" s="1"/>
  <c r="Q562" i="1"/>
  <c r="R562" i="1" s="1"/>
  <c r="F561" i="1"/>
  <c r="N561" i="1"/>
  <c r="U342" i="1" l="1"/>
  <c r="N562" i="1"/>
  <c r="M562" i="1" s="1"/>
  <c r="M561" i="1"/>
  <c r="F562" i="1"/>
  <c r="O563" i="1"/>
  <c r="I341" i="1" l="1"/>
  <c r="B341" i="1" s="1"/>
  <c r="C342" i="1"/>
  <c r="V342" i="1"/>
  <c r="D342" i="1" s="1"/>
  <c r="G342" i="1"/>
  <c r="Q563" i="1"/>
  <c r="R563" i="1" s="1"/>
  <c r="O564" i="1" s="1"/>
  <c r="W342" i="1" l="1"/>
  <c r="E342" i="1" s="1"/>
  <c r="Q564" i="1"/>
  <c r="R564" i="1" s="1"/>
  <c r="F563" i="1"/>
  <c r="N563" i="1"/>
  <c r="U343" i="1" l="1"/>
  <c r="I342" i="1"/>
  <c r="B342" i="1" s="1"/>
  <c r="G343" i="1"/>
  <c r="C343" i="1"/>
  <c r="V343" i="1"/>
  <c r="D343" i="1" s="1"/>
  <c r="N564" i="1"/>
  <c r="M564" i="1" s="1"/>
  <c r="M563" i="1"/>
  <c r="F564" i="1"/>
  <c r="O565" i="1"/>
  <c r="W343" i="1" l="1"/>
  <c r="E343" i="1" s="1"/>
  <c r="Q565" i="1"/>
  <c r="R565" i="1" s="1"/>
  <c r="O566" i="1" s="1"/>
  <c r="U344" i="1" l="1"/>
  <c r="Q566" i="1"/>
  <c r="R566" i="1" s="1"/>
  <c r="F565" i="1"/>
  <c r="N565" i="1"/>
  <c r="I343" i="1" l="1"/>
  <c r="B343" i="1" s="1"/>
  <c r="C344" i="1"/>
  <c r="G344" i="1"/>
  <c r="V344" i="1"/>
  <c r="D344" i="1" s="1"/>
  <c r="M565" i="1"/>
  <c r="F566" i="1"/>
  <c r="N566" i="1"/>
  <c r="O567" i="1"/>
  <c r="W344" i="1" l="1"/>
  <c r="E344" i="1" s="1"/>
  <c r="M566" i="1"/>
  <c r="Q567" i="1"/>
  <c r="R567" i="1" s="1"/>
  <c r="O568" i="1" s="1"/>
  <c r="U345" i="1" l="1"/>
  <c r="F567" i="1"/>
  <c r="N567" i="1"/>
  <c r="M567" i="1" s="1"/>
  <c r="Q568" i="1"/>
  <c r="R568" i="1" s="1"/>
  <c r="O569" i="1" s="1"/>
  <c r="I344" i="1" l="1"/>
  <c r="B344" i="1" s="1"/>
  <c r="C345" i="1"/>
  <c r="G345" i="1"/>
  <c r="V345" i="1"/>
  <c r="D345" i="1" s="1"/>
  <c r="F568" i="1"/>
  <c r="N568" i="1"/>
  <c r="M568" i="1" s="1"/>
  <c r="Q569" i="1"/>
  <c r="R569" i="1" s="1"/>
  <c r="N569" i="1" s="1"/>
  <c r="W345" i="1" l="1"/>
  <c r="E345" i="1" s="1"/>
  <c r="M569" i="1"/>
  <c r="O570" i="1"/>
  <c r="F569" i="1"/>
  <c r="U346" i="1" l="1"/>
  <c r="Q570" i="1"/>
  <c r="R570" i="1" s="1"/>
  <c r="I345" i="1" l="1"/>
  <c r="B345" i="1" s="1"/>
  <c r="G346" i="1"/>
  <c r="V346" i="1"/>
  <c r="D346" i="1" s="1"/>
  <c r="C346" i="1"/>
  <c r="F570" i="1"/>
  <c r="N570" i="1"/>
  <c r="O571" i="1"/>
  <c r="W346" i="1" l="1"/>
  <c r="E346" i="1" s="1"/>
  <c r="Q571" i="1"/>
  <c r="M570" i="1"/>
  <c r="U347" i="1" l="1"/>
  <c r="R571" i="1"/>
  <c r="O572" i="1" s="1"/>
  <c r="I346" i="1" l="1"/>
  <c r="B346" i="1" s="1"/>
  <c r="G347" i="1"/>
  <c r="V347" i="1"/>
  <c r="D347" i="1" s="1"/>
  <c r="C347" i="1"/>
  <c r="F571" i="1"/>
  <c r="Q572" i="1"/>
  <c r="R572" i="1" s="1"/>
  <c r="N571" i="1"/>
  <c r="W347" i="1" l="1"/>
  <c r="E347" i="1" s="1"/>
  <c r="F572" i="1"/>
  <c r="M571" i="1"/>
  <c r="N572" i="1"/>
  <c r="O573" i="1"/>
  <c r="U348" i="1" l="1"/>
  <c r="M572" i="1"/>
  <c r="Q573" i="1"/>
  <c r="R573" i="1" s="1"/>
  <c r="G348" i="1" l="1"/>
  <c r="V348" i="1"/>
  <c r="D348" i="1" s="1"/>
  <c r="C348" i="1"/>
  <c r="I347" i="1"/>
  <c r="B347" i="1" s="1"/>
  <c r="F573" i="1"/>
  <c r="O574" i="1"/>
  <c r="N573" i="1"/>
  <c r="W348" i="1" l="1"/>
  <c r="E348" i="1" s="1"/>
  <c r="M573" i="1"/>
  <c r="Q574" i="1"/>
  <c r="R574" i="1" s="1"/>
  <c r="N574" i="1" s="1"/>
  <c r="U349" i="1" l="1"/>
  <c r="C349" i="1" s="1"/>
  <c r="G349" i="1"/>
  <c r="V349" i="1"/>
  <c r="D349" i="1" s="1"/>
  <c r="I348" i="1"/>
  <c r="B348" i="1" s="1"/>
  <c r="M574" i="1"/>
  <c r="O575" i="1"/>
  <c r="F574" i="1"/>
  <c r="W349" i="1" l="1"/>
  <c r="E349" i="1" s="1"/>
  <c r="Q575" i="1"/>
  <c r="U350" i="1" l="1"/>
  <c r="R575" i="1"/>
  <c r="O576" i="1" s="1"/>
  <c r="V350" i="1" l="1"/>
  <c r="D350" i="1" s="1"/>
  <c r="G350" i="1"/>
  <c r="I349" i="1"/>
  <c r="B349" i="1" s="1"/>
  <c r="C350" i="1"/>
  <c r="F575" i="1"/>
  <c r="Q576" i="1"/>
  <c r="R576" i="1" s="1"/>
  <c r="N575" i="1"/>
  <c r="W350" i="1" l="1"/>
  <c r="O577" i="1"/>
  <c r="F576" i="1"/>
  <c r="M575" i="1"/>
  <c r="N576" i="1"/>
  <c r="E350" i="1" l="1"/>
  <c r="U351" i="1"/>
  <c r="M576" i="1"/>
  <c r="Q577" i="1"/>
  <c r="R577" i="1" s="1"/>
  <c r="O578" i="1" s="1"/>
  <c r="G351" i="1" l="1"/>
  <c r="I350" i="1"/>
  <c r="B350" i="1" s="1"/>
  <c r="V351" i="1"/>
  <c r="C351" i="1"/>
  <c r="N577" i="1"/>
  <c r="F577" i="1"/>
  <c r="Q578" i="1"/>
  <c r="R578" i="1" s="1"/>
  <c r="O579" i="1" s="1"/>
  <c r="D351" i="1" l="1"/>
  <c r="W351" i="1"/>
  <c r="E351" i="1" s="1"/>
  <c r="U352" i="1"/>
  <c r="G352" i="1" s="1"/>
  <c r="M577" i="1"/>
  <c r="Q579" i="1"/>
  <c r="R579" i="1" s="1"/>
  <c r="F578" i="1"/>
  <c r="N578" i="1"/>
  <c r="I351" i="1" l="1"/>
  <c r="B351" i="1" s="1"/>
  <c r="C352" i="1"/>
  <c r="V352" i="1"/>
  <c r="D352" i="1" s="1"/>
  <c r="O580" i="1"/>
  <c r="M578" i="1"/>
  <c r="F579" i="1"/>
  <c r="N579" i="1"/>
  <c r="W352" i="1" l="1"/>
  <c r="E352" i="1"/>
  <c r="U353" i="1"/>
  <c r="M579" i="1"/>
  <c r="Q580" i="1"/>
  <c r="R580" i="1" s="1"/>
  <c r="N580" i="1" s="1"/>
  <c r="I352" i="1" l="1"/>
  <c r="B352" i="1" s="1"/>
  <c r="C353" i="1"/>
  <c r="G353" i="1"/>
  <c r="V353" i="1"/>
  <c r="D353" i="1" s="1"/>
  <c r="M580" i="1"/>
  <c r="F580" i="1"/>
  <c r="O581" i="1"/>
  <c r="W353" i="1" l="1"/>
  <c r="E353" i="1" s="1"/>
  <c r="Q581" i="1"/>
  <c r="R581" i="1" s="1"/>
  <c r="U354" i="1" l="1"/>
  <c r="F581" i="1"/>
  <c r="N581" i="1"/>
  <c r="O582" i="1"/>
  <c r="I353" i="1" l="1"/>
  <c r="B353" i="1" s="1"/>
  <c r="V354" i="1"/>
  <c r="D354" i="1" s="1"/>
  <c r="G354" i="1"/>
  <c r="C354" i="1"/>
  <c r="M581" i="1"/>
  <c r="Q582" i="1"/>
  <c r="R582" i="1" s="1"/>
  <c r="W354" i="1" l="1"/>
  <c r="F582" i="1"/>
  <c r="N582" i="1"/>
  <c r="M582" i="1" s="1"/>
  <c r="O583" i="1"/>
  <c r="Q583" i="1" s="1"/>
  <c r="E354" i="1" l="1"/>
  <c r="U355" i="1"/>
  <c r="R583" i="1"/>
  <c r="O584" i="1" s="1"/>
  <c r="I354" i="1" l="1"/>
  <c r="B354" i="1" s="1"/>
  <c r="G355" i="1"/>
  <c r="C355" i="1"/>
  <c r="V355" i="1"/>
  <c r="D355" i="1" s="1"/>
  <c r="F583" i="1"/>
  <c r="N583" i="1"/>
  <c r="M583" i="1" s="1"/>
  <c r="Q584" i="1"/>
  <c r="R584" i="1" s="1"/>
  <c r="O585" i="1" s="1"/>
  <c r="W355" i="1" l="1"/>
  <c r="E355" i="1" s="1"/>
  <c r="N584" i="1"/>
  <c r="M584" i="1" s="1"/>
  <c r="F584" i="1"/>
  <c r="Q585" i="1"/>
  <c r="R585" i="1" s="1"/>
  <c r="O586" i="1" s="1"/>
  <c r="U356" i="1" l="1"/>
  <c r="Q586" i="1"/>
  <c r="R586" i="1" s="1"/>
  <c r="O587" i="1" s="1"/>
  <c r="F585" i="1"/>
  <c r="N585" i="1"/>
  <c r="V356" i="1" l="1"/>
  <c r="D356" i="1" s="1"/>
  <c r="C356" i="1"/>
  <c r="G356" i="1"/>
  <c r="I355" i="1"/>
  <c r="B355" i="1" s="1"/>
  <c r="F586" i="1"/>
  <c r="Q587" i="1"/>
  <c r="R587" i="1" s="1"/>
  <c r="M585" i="1"/>
  <c r="N586" i="1"/>
  <c r="W356" i="1" l="1"/>
  <c r="E356" i="1" s="1"/>
  <c r="U357" i="1"/>
  <c r="I356" i="1" s="1"/>
  <c r="B356" i="1" s="1"/>
  <c r="F587" i="1"/>
  <c r="N587" i="1"/>
  <c r="M587" i="1" s="1"/>
  <c r="O588" i="1"/>
  <c r="Q588" i="1" s="1"/>
  <c r="M586" i="1"/>
  <c r="C357" i="1" l="1"/>
  <c r="G357" i="1"/>
  <c r="V357" i="1"/>
  <c r="D357" i="1" s="1"/>
  <c r="R588" i="1"/>
  <c r="W357" i="1" l="1"/>
  <c r="E357" i="1" s="1"/>
  <c r="N588" i="1"/>
  <c r="O589" i="1"/>
  <c r="F588" i="1"/>
  <c r="U358" i="1" l="1"/>
  <c r="V358" i="1" s="1"/>
  <c r="W358" i="1" s="1"/>
  <c r="E358" i="1" s="1"/>
  <c r="C358" i="1"/>
  <c r="I357" i="1"/>
  <c r="B357" i="1" s="1"/>
  <c r="G358" i="1"/>
  <c r="Q589" i="1"/>
  <c r="R589" i="1" s="1"/>
  <c r="M588" i="1"/>
  <c r="D358" i="1" l="1"/>
  <c r="U359" i="1"/>
  <c r="N589" i="1"/>
  <c r="M589" i="1" s="1"/>
  <c r="F589" i="1"/>
  <c r="O590" i="1"/>
  <c r="G359" i="1" l="1"/>
  <c r="I358" i="1"/>
  <c r="B358" i="1" s="1"/>
  <c r="C359" i="1"/>
  <c r="V359" i="1"/>
  <c r="D359" i="1" s="1"/>
  <c r="Q590" i="1"/>
  <c r="W359" i="1" l="1"/>
  <c r="R590" i="1"/>
  <c r="O591" i="1" s="1"/>
  <c r="E359" i="1" l="1"/>
  <c r="U360" i="1"/>
  <c r="F590" i="1"/>
  <c r="Q591" i="1"/>
  <c r="R591" i="1" s="1"/>
  <c r="O592" i="1" s="1"/>
  <c r="N590" i="1"/>
  <c r="G360" i="1" l="1"/>
  <c r="I359" i="1"/>
  <c r="B359" i="1" s="1"/>
  <c r="V360" i="1"/>
  <c r="D360" i="1" s="1"/>
  <c r="C360" i="1"/>
  <c r="Q592" i="1"/>
  <c r="M590" i="1"/>
  <c r="F591" i="1"/>
  <c r="N591" i="1"/>
  <c r="W360" i="1" l="1"/>
  <c r="E360" i="1" s="1"/>
  <c r="M591" i="1"/>
  <c r="R592" i="1"/>
  <c r="N592" i="1" s="1"/>
  <c r="U361" i="1" l="1"/>
  <c r="V361" i="1"/>
  <c r="D361" i="1" s="1"/>
  <c r="G361" i="1"/>
  <c r="C361" i="1"/>
  <c r="I360" i="1"/>
  <c r="B360" i="1" s="1"/>
  <c r="W361" i="1"/>
  <c r="E361" i="1" s="1"/>
  <c r="U362" i="1"/>
  <c r="V362" i="1" s="1"/>
  <c r="D362" i="1" s="1"/>
  <c r="O593" i="1"/>
  <c r="Q593" i="1" s="1"/>
  <c r="R593" i="1" s="1"/>
  <c r="M592" i="1"/>
  <c r="F592" i="1"/>
  <c r="G362" i="1" l="1"/>
  <c r="C362" i="1"/>
  <c r="I361" i="1"/>
  <c r="B361" i="1" s="1"/>
  <c r="W362" i="1"/>
  <c r="O594" i="1"/>
  <c r="N593" i="1"/>
  <c r="F593" i="1"/>
  <c r="E362" i="1" l="1"/>
  <c r="U363" i="1"/>
  <c r="M593" i="1"/>
  <c r="Q594" i="1"/>
  <c r="R594" i="1" s="1"/>
  <c r="I362" i="1" l="1"/>
  <c r="B362" i="1" s="1"/>
  <c r="V363" i="1"/>
  <c r="D363" i="1" s="1"/>
  <c r="W363" i="1"/>
  <c r="E363" i="1" s="1"/>
  <c r="G363" i="1"/>
  <c r="C363" i="1"/>
  <c r="N594" i="1"/>
  <c r="M594" i="1" s="1"/>
  <c r="F594" i="1"/>
  <c r="O595" i="1"/>
  <c r="U364" i="1" l="1"/>
  <c r="Q595" i="1"/>
  <c r="R595" i="1" s="1"/>
  <c r="O596" i="1" s="1"/>
  <c r="I363" i="1" l="1"/>
  <c r="B363" i="1" s="1"/>
  <c r="G364" i="1"/>
  <c r="C364" i="1"/>
  <c r="V364" i="1"/>
  <c r="D364" i="1" s="1"/>
  <c r="Q596" i="1"/>
  <c r="R596" i="1" s="1"/>
  <c r="F595" i="1"/>
  <c r="N595" i="1"/>
  <c r="W364" i="1" l="1"/>
  <c r="E364" i="1" s="1"/>
  <c r="O597" i="1"/>
  <c r="Q597" i="1" s="1"/>
  <c r="R597" i="1" s="1"/>
  <c r="O598" i="1" s="1"/>
  <c r="M595" i="1"/>
  <c r="F596" i="1"/>
  <c r="N596" i="1"/>
  <c r="U365" i="1" l="1"/>
  <c r="Q598" i="1"/>
  <c r="R598" i="1" s="1"/>
  <c r="F597" i="1"/>
  <c r="M596" i="1"/>
  <c r="N597" i="1"/>
  <c r="I364" i="1" l="1"/>
  <c r="B364" i="1" s="1"/>
  <c r="V365" i="1"/>
  <c r="D365" i="1" s="1"/>
  <c r="C365" i="1"/>
  <c r="G365" i="1"/>
  <c r="N598" i="1"/>
  <c r="M598" i="1" s="1"/>
  <c r="F598" i="1"/>
  <c r="M597" i="1"/>
  <c r="O599" i="1"/>
  <c r="W365" i="1" l="1"/>
  <c r="E365" i="1" s="1"/>
  <c r="Q599" i="1"/>
  <c r="R599" i="1" s="1"/>
  <c r="O600" i="1" s="1"/>
  <c r="U366" i="1" l="1"/>
  <c r="I365" i="1" s="1"/>
  <c r="B365" i="1" s="1"/>
  <c r="V366" i="1"/>
  <c r="D366" i="1" s="1"/>
  <c r="C366" i="1"/>
  <c r="Q600" i="1"/>
  <c r="R600" i="1" s="1"/>
  <c r="O601" i="1" s="1"/>
  <c r="F599" i="1"/>
  <c r="N599" i="1"/>
  <c r="G366" i="1" l="1"/>
  <c r="W366" i="1"/>
  <c r="E366" i="1" s="1"/>
  <c r="U367" i="1"/>
  <c r="N600" i="1"/>
  <c r="M600" i="1" s="1"/>
  <c r="Q601" i="1"/>
  <c r="R601" i="1" s="1"/>
  <c r="M599" i="1"/>
  <c r="F600" i="1"/>
  <c r="I366" i="1" l="1"/>
  <c r="B366" i="1" s="1"/>
  <c r="C367" i="1"/>
  <c r="V367" i="1"/>
  <c r="D367" i="1" s="1"/>
  <c r="G367" i="1"/>
  <c r="O602" i="1"/>
  <c r="F601" i="1"/>
  <c r="N601" i="1"/>
  <c r="W367" i="1" l="1"/>
  <c r="E367" i="1" s="1"/>
  <c r="M601" i="1"/>
  <c r="Q602" i="1"/>
  <c r="U368" i="1" l="1"/>
  <c r="R602" i="1"/>
  <c r="F602" i="1" s="1"/>
  <c r="I367" i="1" l="1"/>
  <c r="B367" i="1" s="1"/>
  <c r="V368" i="1"/>
  <c r="D368" i="1" s="1"/>
  <c r="G368" i="1"/>
  <c r="C368" i="1"/>
  <c r="N602" i="1"/>
  <c r="O603" i="1"/>
  <c r="W368" i="1" l="1"/>
  <c r="E368" i="1" s="1"/>
  <c r="U369" i="1"/>
  <c r="Q603" i="1"/>
  <c r="R603" i="1" s="1"/>
  <c r="M602" i="1"/>
  <c r="I368" i="1" l="1"/>
  <c r="B368" i="1" s="1"/>
  <c r="V369" i="1"/>
  <c r="D369" i="1" s="1"/>
  <c r="G369" i="1"/>
  <c r="C369" i="1"/>
  <c r="O604" i="1"/>
  <c r="F603" i="1"/>
  <c r="N603" i="1"/>
  <c r="W369" i="1" l="1"/>
  <c r="E369" i="1" s="1"/>
  <c r="M603" i="1"/>
  <c r="Q604" i="1"/>
  <c r="U370" i="1" l="1"/>
  <c r="I369" i="1" s="1"/>
  <c r="B369" i="1" s="1"/>
  <c r="G370" i="1"/>
  <c r="V370" i="1"/>
  <c r="D370" i="1" s="1"/>
  <c r="C370" i="1"/>
  <c r="R604" i="1"/>
  <c r="F604" i="1" s="1"/>
  <c r="W370" i="1" l="1"/>
  <c r="E370" i="1" s="1"/>
  <c r="O605" i="1"/>
  <c r="Q605" i="1" s="1"/>
  <c r="R605" i="1" s="1"/>
  <c r="O606" i="1" s="1"/>
  <c r="N604" i="1"/>
  <c r="M604" i="1" s="1"/>
  <c r="U371" i="1" l="1"/>
  <c r="N605" i="1"/>
  <c r="M605" i="1" s="1"/>
  <c r="F605" i="1"/>
  <c r="Q606" i="1"/>
  <c r="R606" i="1" s="1"/>
  <c r="O607" i="1" s="1"/>
  <c r="I370" i="1" l="1"/>
  <c r="B370" i="1" s="1"/>
  <c r="C371" i="1"/>
  <c r="G371" i="1"/>
  <c r="V371" i="1"/>
  <c r="D371" i="1" s="1"/>
  <c r="F606" i="1"/>
  <c r="N606" i="1"/>
  <c r="Q607" i="1"/>
  <c r="R607" i="1" s="1"/>
  <c r="N607" i="1" s="1"/>
  <c r="W371" i="1" l="1"/>
  <c r="E371" i="1" s="1"/>
  <c r="U372" i="1"/>
  <c r="M606" i="1"/>
  <c r="M607" i="1"/>
  <c r="F607" i="1"/>
  <c r="O608" i="1"/>
  <c r="I371" i="1" l="1"/>
  <c r="B371" i="1" s="1"/>
  <c r="V372" i="1"/>
  <c r="D372" i="1" s="1"/>
  <c r="G372" i="1"/>
  <c r="C372" i="1"/>
  <c r="Q608" i="1"/>
  <c r="R608" i="1" s="1"/>
  <c r="W372" i="1" l="1"/>
  <c r="O609" i="1"/>
  <c r="F608" i="1"/>
  <c r="N608" i="1"/>
  <c r="E372" i="1" l="1"/>
  <c r="U373" i="1"/>
  <c r="M608" i="1"/>
  <c r="Q609" i="1"/>
  <c r="R609" i="1" s="1"/>
  <c r="O610" i="1" s="1"/>
  <c r="I372" i="1" l="1"/>
  <c r="B372" i="1" s="1"/>
  <c r="V373" i="1"/>
  <c r="D373" i="1" s="1"/>
  <c r="G373" i="1"/>
  <c r="C373" i="1"/>
  <c r="F609" i="1"/>
  <c r="N609" i="1"/>
  <c r="M609" i="1" s="1"/>
  <c r="Q610" i="1"/>
  <c r="R610" i="1" s="1"/>
  <c r="N610" i="1" s="1"/>
  <c r="W373" i="1" l="1"/>
  <c r="F610" i="1"/>
  <c r="O611" i="1"/>
  <c r="M610" i="1"/>
  <c r="E373" i="1" l="1"/>
  <c r="U374" i="1"/>
  <c r="Q611" i="1"/>
  <c r="I373" i="1" l="1"/>
  <c r="B373" i="1" s="1"/>
  <c r="C374" i="1"/>
  <c r="G374" i="1"/>
  <c r="V374" i="1"/>
  <c r="D374" i="1" s="1"/>
  <c r="R611" i="1"/>
  <c r="O612" i="1" s="1"/>
  <c r="Q612" i="1" s="1"/>
  <c r="W374" i="1" l="1"/>
  <c r="E374" i="1" s="1"/>
  <c r="R612" i="1"/>
  <c r="O613" i="1" s="1"/>
  <c r="Q613" i="1" s="1"/>
  <c r="N611" i="1"/>
  <c r="M611" i="1" s="1"/>
  <c r="F611" i="1"/>
  <c r="U375" i="1" l="1"/>
  <c r="F612" i="1"/>
  <c r="N612" i="1"/>
  <c r="M612" i="1" s="1"/>
  <c r="R613" i="1"/>
  <c r="N613" i="1" s="1"/>
  <c r="I374" i="1" l="1"/>
  <c r="B374" i="1" s="1"/>
  <c r="C375" i="1"/>
  <c r="V375" i="1"/>
  <c r="D375" i="1" s="1"/>
  <c r="G375" i="1"/>
  <c r="F613" i="1"/>
  <c r="M613" i="1"/>
  <c r="O614" i="1"/>
  <c r="W375" i="1" l="1"/>
  <c r="E375" i="1" s="1"/>
  <c r="Q614" i="1"/>
  <c r="U376" i="1" l="1"/>
  <c r="R614" i="1"/>
  <c r="N614" i="1" s="1"/>
  <c r="I375" i="1" l="1"/>
  <c r="B375" i="1" s="1"/>
  <c r="G376" i="1"/>
  <c r="C376" i="1"/>
  <c r="V376" i="1"/>
  <c r="D376" i="1" s="1"/>
  <c r="O615" i="1"/>
  <c r="Q615" i="1" s="1"/>
  <c r="R615" i="1" s="1"/>
  <c r="N615" i="1" s="1"/>
  <c r="F614" i="1"/>
  <c r="M614" i="1"/>
  <c r="W376" i="1" l="1"/>
  <c r="E376" i="1" s="1"/>
  <c r="M615" i="1"/>
  <c r="F615" i="1"/>
  <c r="O616" i="1"/>
  <c r="U377" i="1" l="1"/>
  <c r="Q616" i="1"/>
  <c r="I376" i="1" l="1"/>
  <c r="B376" i="1" s="1"/>
  <c r="G377" i="1"/>
  <c r="V377" i="1"/>
  <c r="D377" i="1" s="1"/>
  <c r="C377" i="1"/>
  <c r="R616" i="1"/>
  <c r="O617" i="1" s="1"/>
  <c r="W377" i="1" l="1"/>
  <c r="N616" i="1"/>
  <c r="M616" i="1" s="1"/>
  <c r="F616" i="1"/>
  <c r="Q617" i="1"/>
  <c r="R617" i="1" s="1"/>
  <c r="O618" i="1" s="1"/>
  <c r="E377" i="1" l="1"/>
  <c r="U378" i="1"/>
  <c r="Q618" i="1"/>
  <c r="F617" i="1"/>
  <c r="N617" i="1"/>
  <c r="V378" i="1" l="1"/>
  <c r="C378" i="1"/>
  <c r="I377" i="1"/>
  <c r="B377" i="1" s="1"/>
  <c r="G378" i="1"/>
  <c r="R618" i="1"/>
  <c r="O619" i="1" s="1"/>
  <c r="M617" i="1"/>
  <c r="D378" i="1" l="1"/>
  <c r="W378" i="1"/>
  <c r="E378" i="1" s="1"/>
  <c r="F618" i="1"/>
  <c r="N618" i="1"/>
  <c r="M618" i="1" s="1"/>
  <c r="Q619" i="1"/>
  <c r="U379" i="1" l="1"/>
  <c r="R619" i="1"/>
  <c r="O620" i="1" s="1"/>
  <c r="I378" i="1" l="1"/>
  <c r="B378" i="1" s="1"/>
  <c r="V379" i="1"/>
  <c r="D379" i="1" s="1"/>
  <c r="G379" i="1"/>
  <c r="C379" i="1"/>
  <c r="Q620" i="1"/>
  <c r="R620" i="1" s="1"/>
  <c r="O621" i="1" s="1"/>
  <c r="F619" i="1"/>
  <c r="N619" i="1"/>
  <c r="W379" i="1" l="1"/>
  <c r="Q621" i="1"/>
  <c r="R621" i="1" s="1"/>
  <c r="F620" i="1"/>
  <c r="M619" i="1"/>
  <c r="N620" i="1"/>
  <c r="E379" i="1" l="1"/>
  <c r="U380" i="1"/>
  <c r="N621" i="1"/>
  <c r="M621" i="1" s="1"/>
  <c r="F621" i="1"/>
  <c r="M620" i="1"/>
  <c r="O622" i="1"/>
  <c r="C380" i="1" l="1"/>
  <c r="G380" i="1"/>
  <c r="I379" i="1"/>
  <c r="B379" i="1" s="1"/>
  <c r="V380" i="1"/>
  <c r="D380" i="1" s="1"/>
  <c r="Q622" i="1"/>
  <c r="W380" i="1" l="1"/>
  <c r="E380" i="1" s="1"/>
  <c r="R622" i="1"/>
  <c r="N622" i="1" s="1"/>
  <c r="U381" i="1" l="1"/>
  <c r="V381" i="1"/>
  <c r="D381" i="1" s="1"/>
  <c r="I380" i="1"/>
  <c r="B380" i="1" s="1"/>
  <c r="C381" i="1"/>
  <c r="G381" i="1"/>
  <c r="O623" i="1"/>
  <c r="Q623" i="1" s="1"/>
  <c r="R623" i="1" s="1"/>
  <c r="N623" i="1" s="1"/>
  <c r="F622" i="1"/>
  <c r="M622" i="1"/>
  <c r="W381" i="1" l="1"/>
  <c r="X381" i="1"/>
  <c r="F381" i="1" s="1"/>
  <c r="O624" i="1"/>
  <c r="Q624" i="1" s="1"/>
  <c r="R624" i="1" s="1"/>
  <c r="O625" i="1" s="1"/>
  <c r="F623" i="1"/>
  <c r="M623" i="1"/>
  <c r="E381" i="1" l="1"/>
  <c r="U382" i="1"/>
  <c r="Q625" i="1"/>
  <c r="R625" i="1" s="1"/>
  <c r="O626" i="1" s="1"/>
  <c r="F624" i="1"/>
  <c r="N624" i="1"/>
  <c r="C382" i="1" l="1"/>
  <c r="G382" i="1"/>
  <c r="V382" i="1"/>
  <c r="D382" i="1" s="1"/>
  <c r="I381" i="1"/>
  <c r="B381" i="1" s="1"/>
  <c r="N625" i="1"/>
  <c r="M625" i="1" s="1"/>
  <c r="Q626" i="1"/>
  <c r="R626" i="1" s="1"/>
  <c r="O627" i="1" s="1"/>
  <c r="M624" i="1"/>
  <c r="F625" i="1"/>
  <c r="W382" i="1" l="1"/>
  <c r="E382" i="1" s="1"/>
  <c r="N626" i="1"/>
  <c r="M626" i="1" s="1"/>
  <c r="F626" i="1"/>
  <c r="Q627" i="1"/>
  <c r="R627" i="1" s="1"/>
  <c r="O628" i="1" s="1"/>
  <c r="U383" i="1" l="1"/>
  <c r="Q628" i="1"/>
  <c r="R628" i="1" s="1"/>
  <c r="F627" i="1"/>
  <c r="N627" i="1"/>
  <c r="G383" i="1" l="1"/>
  <c r="V383" i="1"/>
  <c r="D383" i="1" s="1"/>
  <c r="I382" i="1"/>
  <c r="B382" i="1" s="1"/>
  <c r="C383" i="1"/>
  <c r="O629" i="1"/>
  <c r="Q629" i="1" s="1"/>
  <c r="M627" i="1"/>
  <c r="F628" i="1"/>
  <c r="N628" i="1"/>
  <c r="W383" i="1" l="1"/>
  <c r="E383" i="1" s="1"/>
  <c r="U384" i="1"/>
  <c r="R629" i="1"/>
  <c r="F629" i="1" s="1"/>
  <c r="M628" i="1"/>
  <c r="G384" i="1" l="1"/>
  <c r="C384" i="1"/>
  <c r="I383" i="1"/>
  <c r="B383" i="1" s="1"/>
  <c r="V384" i="1"/>
  <c r="D384" i="1" s="1"/>
  <c r="O630" i="1"/>
  <c r="N629" i="1"/>
  <c r="W384" i="1" l="1"/>
  <c r="E384" i="1" s="1"/>
  <c r="M629" i="1"/>
  <c r="Q630" i="1"/>
  <c r="U385" i="1" l="1"/>
  <c r="R630" i="1"/>
  <c r="O631" i="1" s="1"/>
  <c r="G385" i="1" l="1"/>
  <c r="C385" i="1"/>
  <c r="V385" i="1"/>
  <c r="D385" i="1" s="1"/>
  <c r="I384" i="1"/>
  <c r="B384" i="1" s="1"/>
  <c r="Q631" i="1"/>
  <c r="R631" i="1" s="1"/>
  <c r="O632" i="1" s="1"/>
  <c r="F630" i="1"/>
  <c r="N630" i="1"/>
  <c r="W385" i="1" l="1"/>
  <c r="E385" i="1" s="1"/>
  <c r="N631" i="1"/>
  <c r="M631" i="1" s="1"/>
  <c r="F631" i="1"/>
  <c r="M630" i="1"/>
  <c r="Q632" i="1"/>
  <c r="R632" i="1" s="1"/>
  <c r="O633" i="1" s="1"/>
  <c r="U386" i="1" l="1"/>
  <c r="N632" i="1"/>
  <c r="M632" i="1" s="1"/>
  <c r="Q633" i="1"/>
  <c r="R633" i="1" s="1"/>
  <c r="O634" i="1" s="1"/>
  <c r="F632" i="1"/>
  <c r="C386" i="1" l="1"/>
  <c r="V386" i="1"/>
  <c r="D386" i="1" s="1"/>
  <c r="G386" i="1"/>
  <c r="I385" i="1"/>
  <c r="B385" i="1" s="1"/>
  <c r="F633" i="1"/>
  <c r="Q634" i="1"/>
  <c r="R634" i="1" s="1"/>
  <c r="O635" i="1" s="1"/>
  <c r="N633" i="1"/>
  <c r="W386" i="1" l="1"/>
  <c r="N634" i="1"/>
  <c r="Q635" i="1"/>
  <c r="F634" i="1"/>
  <c r="M633" i="1"/>
  <c r="E386" i="1" l="1"/>
  <c r="U387" i="1"/>
  <c r="M634" i="1"/>
  <c r="R635" i="1"/>
  <c r="F635" i="1" s="1"/>
  <c r="C387" i="1" l="1"/>
  <c r="G387" i="1"/>
  <c r="W387" i="1"/>
  <c r="E387" i="1" s="1"/>
  <c r="I386" i="1"/>
  <c r="B386" i="1" s="1"/>
  <c r="V387" i="1"/>
  <c r="D387" i="1" s="1"/>
  <c r="O636" i="1"/>
  <c r="N635" i="1"/>
  <c r="U388" i="1" l="1"/>
  <c r="M635" i="1"/>
  <c r="Q636" i="1"/>
  <c r="R636" i="1" s="1"/>
  <c r="O637" i="1" s="1"/>
  <c r="G388" i="1" l="1"/>
  <c r="V388" i="1"/>
  <c r="D388" i="1" s="1"/>
  <c r="C388" i="1"/>
  <c r="I387" i="1"/>
  <c r="B387" i="1" s="1"/>
  <c r="F636" i="1"/>
  <c r="N636" i="1"/>
  <c r="M636" i="1" s="1"/>
  <c r="Q637" i="1"/>
  <c r="R637" i="1" s="1"/>
  <c r="O638" i="1" s="1"/>
  <c r="W388" i="1" l="1"/>
  <c r="F637" i="1"/>
  <c r="Q638" i="1"/>
  <c r="R638" i="1" s="1"/>
  <c r="O639" i="1" s="1"/>
  <c r="N637" i="1"/>
  <c r="E388" i="1" l="1"/>
  <c r="U389" i="1"/>
  <c r="F638" i="1"/>
  <c r="M637" i="1"/>
  <c r="N638" i="1"/>
  <c r="Q639" i="1"/>
  <c r="R639" i="1" s="1"/>
  <c r="N639" i="1" s="1"/>
  <c r="C389" i="1" l="1"/>
  <c r="V389" i="1"/>
  <c r="D389" i="1" s="1"/>
  <c r="I388" i="1"/>
  <c r="B388" i="1" s="1"/>
  <c r="G389" i="1"/>
  <c r="M639" i="1"/>
  <c r="F639" i="1"/>
  <c r="M638" i="1"/>
  <c r="O640" i="1"/>
  <c r="W389" i="1" l="1"/>
  <c r="Q640" i="1"/>
  <c r="R640" i="1" s="1"/>
  <c r="N640" i="1" s="1"/>
  <c r="E389" i="1" l="1"/>
  <c r="U390" i="1"/>
  <c r="F640" i="1"/>
  <c r="M640" i="1"/>
  <c r="O641" i="1"/>
  <c r="G390" i="1" l="1"/>
  <c r="I389" i="1"/>
  <c r="B389" i="1" s="1"/>
  <c r="V390" i="1"/>
  <c r="D390" i="1" s="1"/>
  <c r="C390" i="1"/>
  <c r="Q641" i="1"/>
  <c r="R641" i="1" s="1"/>
  <c r="W390" i="1" l="1"/>
  <c r="E390" i="1" s="1"/>
  <c r="N641" i="1"/>
  <c r="F641" i="1"/>
  <c r="O642" i="1"/>
  <c r="U391" i="1" l="1"/>
  <c r="Q642" i="1"/>
  <c r="R642" i="1" s="1"/>
  <c r="O643" i="1" s="1"/>
  <c r="M641" i="1"/>
  <c r="V391" i="1" l="1"/>
  <c r="D391" i="1" s="1"/>
  <c r="C391" i="1"/>
  <c r="I390" i="1"/>
  <c r="B390" i="1" s="1"/>
  <c r="G391" i="1"/>
  <c r="W391" i="1"/>
  <c r="E391" i="1" s="1"/>
  <c r="Q643" i="1"/>
  <c r="R643" i="1" s="1"/>
  <c r="O644" i="1" s="1"/>
  <c r="N642" i="1"/>
  <c r="F642" i="1"/>
  <c r="U392" i="1" l="1"/>
  <c r="G392" i="1" s="1"/>
  <c r="C392" i="1"/>
  <c r="I391" i="1"/>
  <c r="B391" i="1" s="1"/>
  <c r="V392" i="1"/>
  <c r="M642" i="1"/>
  <c r="Q644" i="1"/>
  <c r="R644" i="1" s="1"/>
  <c r="F644" i="1" s="1"/>
  <c r="F643" i="1"/>
  <c r="N643" i="1"/>
  <c r="D392" i="1" l="1"/>
  <c r="W392" i="1"/>
  <c r="E392" i="1" s="1"/>
  <c r="N644" i="1"/>
  <c r="M644" i="1" s="1"/>
  <c r="M643" i="1"/>
  <c r="O645" i="1"/>
  <c r="U393" i="1" l="1"/>
  <c r="Q645" i="1"/>
  <c r="R645" i="1" s="1"/>
  <c r="O646" i="1" l="1"/>
  <c r="N645" i="1"/>
  <c r="V393" i="1"/>
  <c r="G393" i="1"/>
  <c r="I392" i="1"/>
  <c r="B392" i="1" s="1"/>
  <c r="C393" i="1"/>
  <c r="W393" i="1"/>
  <c r="E393" i="1" s="1"/>
  <c r="Q646" i="1"/>
  <c r="R646" i="1" s="1"/>
  <c r="O647" i="1" s="1"/>
  <c r="M645" i="1"/>
  <c r="F645" i="1"/>
  <c r="D393" i="1" l="1"/>
  <c r="U394" i="1"/>
  <c r="N646" i="1"/>
  <c r="M646" i="1" s="1"/>
  <c r="Q647" i="1"/>
  <c r="R647" i="1" s="1"/>
  <c r="F646" i="1"/>
  <c r="C394" i="1" l="1"/>
  <c r="V394" i="1"/>
  <c r="G394" i="1"/>
  <c r="I393" i="1"/>
  <c r="B393" i="1" s="1"/>
  <c r="F647" i="1"/>
  <c r="O648" i="1"/>
  <c r="N647" i="1"/>
  <c r="D394" i="1" l="1"/>
  <c r="W394" i="1"/>
  <c r="M647" i="1"/>
  <c r="Q648" i="1"/>
  <c r="E394" i="1" l="1"/>
  <c r="U395" i="1"/>
  <c r="R648" i="1"/>
  <c r="O649" i="1" s="1"/>
  <c r="C395" i="1" l="1"/>
  <c r="I394" i="1"/>
  <c r="B394" i="1" s="1"/>
  <c r="V395" i="1"/>
  <c r="D395" i="1" s="1"/>
  <c r="G395" i="1"/>
  <c r="Q649" i="1"/>
  <c r="R649" i="1" s="1"/>
  <c r="F649" i="1" s="1"/>
  <c r="N648" i="1"/>
  <c r="F648" i="1"/>
  <c r="W395" i="1" l="1"/>
  <c r="E395" i="1" s="1"/>
  <c r="U396" i="1"/>
  <c r="O650" i="1"/>
  <c r="Q650" i="1" s="1"/>
  <c r="N649" i="1"/>
  <c r="M649" i="1" s="1"/>
  <c r="M648" i="1"/>
  <c r="G396" i="1" l="1"/>
  <c r="V396" i="1"/>
  <c r="D396" i="1" s="1"/>
  <c r="W396" i="1"/>
  <c r="E396" i="1" s="1"/>
  <c r="I395" i="1"/>
  <c r="B395" i="1" s="1"/>
  <c r="C396" i="1"/>
  <c r="R650" i="1"/>
  <c r="O651" i="1" s="1"/>
  <c r="Q651" i="1" s="1"/>
  <c r="R651" i="1" s="1"/>
  <c r="N651" i="1" s="1"/>
  <c r="U397" i="1" l="1"/>
  <c r="F650" i="1"/>
  <c r="N650" i="1"/>
  <c r="M651" i="1"/>
  <c r="F651" i="1"/>
  <c r="O652" i="1"/>
  <c r="V397" i="1" l="1"/>
  <c r="D397" i="1" s="1"/>
  <c r="I396" i="1"/>
  <c r="B396" i="1" s="1"/>
  <c r="G397" i="1"/>
  <c r="C397" i="1"/>
  <c r="M650" i="1"/>
  <c r="Q652" i="1"/>
  <c r="R652" i="1" s="1"/>
  <c r="N652" i="1" s="1"/>
  <c r="W397" i="1" l="1"/>
  <c r="E397" i="1" s="1"/>
  <c r="O653" i="1"/>
  <c r="Q653" i="1" s="1"/>
  <c r="R653" i="1" s="1"/>
  <c r="O654" i="1" s="1"/>
  <c r="F652" i="1"/>
  <c r="M652" i="1"/>
  <c r="U398" i="1" l="1"/>
  <c r="G398" i="1"/>
  <c r="V398" i="1"/>
  <c r="I397" i="1"/>
  <c r="B397" i="1" s="1"/>
  <c r="C398" i="1"/>
  <c r="F653" i="1"/>
  <c r="N653" i="1"/>
  <c r="M653" i="1" s="1"/>
  <c r="Q654" i="1"/>
  <c r="R654" i="1" s="1"/>
  <c r="N654" i="1" s="1"/>
  <c r="D398" i="1" l="1"/>
  <c r="W398" i="1"/>
  <c r="E398" i="1" s="1"/>
  <c r="M654" i="1"/>
  <c r="F654" i="1"/>
  <c r="O655" i="1"/>
  <c r="U399" i="1" l="1"/>
  <c r="Q655" i="1"/>
  <c r="R655" i="1" s="1"/>
  <c r="O656" i="1" s="1"/>
  <c r="G399" i="1" l="1"/>
  <c r="I398" i="1"/>
  <c r="B398" i="1" s="1"/>
  <c r="V399" i="1"/>
  <c r="D399" i="1" s="1"/>
  <c r="C399" i="1"/>
  <c r="F655" i="1"/>
  <c r="Q656" i="1"/>
  <c r="R656" i="1" s="1"/>
  <c r="N655" i="1"/>
  <c r="W399" i="1" l="1"/>
  <c r="E399" i="1" s="1"/>
  <c r="N656" i="1"/>
  <c r="M655" i="1"/>
  <c r="O657" i="1"/>
  <c r="F656" i="1"/>
  <c r="U400" i="1" l="1"/>
  <c r="M656" i="1"/>
  <c r="Q657" i="1"/>
  <c r="C400" i="1" l="1"/>
  <c r="I399" i="1"/>
  <c r="B399" i="1" s="1"/>
  <c r="G400" i="1"/>
  <c r="V400" i="1"/>
  <c r="D400" i="1" s="1"/>
  <c r="R657" i="1"/>
  <c r="O658" i="1" s="1"/>
  <c r="Q658" i="1" s="1"/>
  <c r="W400" i="1" l="1"/>
  <c r="N657" i="1"/>
  <c r="M657" i="1" s="1"/>
  <c r="F657" i="1"/>
  <c r="R658" i="1"/>
  <c r="E400" i="1" l="1"/>
  <c r="U401" i="1"/>
  <c r="O659" i="1"/>
  <c r="N658" i="1"/>
  <c r="F658" i="1"/>
  <c r="V401" i="1" l="1"/>
  <c r="D401" i="1" s="1"/>
  <c r="C401" i="1"/>
  <c r="I400" i="1"/>
  <c r="B400" i="1" s="1"/>
  <c r="W401" i="1"/>
  <c r="E401" i="1" s="1"/>
  <c r="G401" i="1"/>
  <c r="U402" i="1"/>
  <c r="M658" i="1"/>
  <c r="Q659" i="1"/>
  <c r="R659" i="1" s="1"/>
  <c r="O660" i="1" s="1"/>
  <c r="C402" i="1" l="1"/>
  <c r="V402" i="1"/>
  <c r="D402" i="1" s="1"/>
  <c r="I401" i="1"/>
  <c r="B401" i="1" s="1"/>
  <c r="G402" i="1"/>
  <c r="N659" i="1"/>
  <c r="M659" i="1" s="1"/>
  <c r="Q660" i="1"/>
  <c r="R660" i="1" s="1"/>
  <c r="O661" i="1" s="1"/>
  <c r="F659" i="1"/>
  <c r="W402" i="1" l="1"/>
  <c r="N660" i="1"/>
  <c r="M660" i="1" s="1"/>
  <c r="F660" i="1"/>
  <c r="Q661" i="1"/>
  <c r="E402" i="1" l="1"/>
  <c r="U403" i="1"/>
  <c r="R661" i="1"/>
  <c r="V403" i="1" l="1"/>
  <c r="D403" i="1" s="1"/>
  <c r="W403" i="1"/>
  <c r="E403" i="1" s="1"/>
  <c r="C403" i="1"/>
  <c r="I402" i="1"/>
  <c r="B402" i="1" s="1"/>
  <c r="G403" i="1"/>
  <c r="U404" i="1"/>
  <c r="F661" i="1"/>
  <c r="O662" i="1"/>
  <c r="N661" i="1"/>
  <c r="V404" i="1" l="1"/>
  <c r="I403" i="1"/>
  <c r="B403" i="1" s="1"/>
  <c r="G404" i="1"/>
  <c r="C404" i="1"/>
  <c r="W404" i="1"/>
  <c r="E404" i="1" s="1"/>
  <c r="M661" i="1"/>
  <c r="Q662" i="1"/>
  <c r="R662" i="1" s="1"/>
  <c r="D404" i="1" l="1"/>
  <c r="U405" i="1"/>
  <c r="N662" i="1"/>
  <c r="F662" i="1"/>
  <c r="O663" i="1"/>
  <c r="G405" i="1" l="1"/>
  <c r="I404" i="1"/>
  <c r="B404" i="1" s="1"/>
  <c r="V405" i="1"/>
  <c r="D405" i="1" s="1"/>
  <c r="C405" i="1"/>
  <c r="Q663" i="1"/>
  <c r="R663" i="1" s="1"/>
  <c r="M662" i="1"/>
  <c r="W405" i="1" l="1"/>
  <c r="E405" i="1" s="1"/>
  <c r="U406" i="1"/>
  <c r="N663" i="1"/>
  <c r="O664" i="1"/>
  <c r="F663" i="1"/>
  <c r="G406" i="1" l="1"/>
  <c r="C406" i="1"/>
  <c r="I405" i="1"/>
  <c r="B405" i="1" s="1"/>
  <c r="V406" i="1"/>
  <c r="Q664" i="1"/>
  <c r="R664" i="1" s="1"/>
  <c r="O665" i="1" s="1"/>
  <c r="M663" i="1"/>
  <c r="D406" i="1" l="1"/>
  <c r="W406" i="1"/>
  <c r="E406" i="1" s="1"/>
  <c r="U407" i="1"/>
  <c r="G407" i="1" s="1"/>
  <c r="N664" i="1"/>
  <c r="M664" i="1" s="1"/>
  <c r="F664" i="1"/>
  <c r="Q665" i="1"/>
  <c r="R665" i="1" s="1"/>
  <c r="I406" i="1" l="1"/>
  <c r="B406" i="1" s="1"/>
  <c r="V407" i="1"/>
  <c r="D407" i="1" s="1"/>
  <c r="C407" i="1"/>
  <c r="W407" i="1"/>
  <c r="E407" i="1" s="1"/>
  <c r="F665" i="1"/>
  <c r="N665" i="1"/>
  <c r="O666" i="1"/>
  <c r="U408" i="1" l="1"/>
  <c r="Q666" i="1"/>
  <c r="R666" i="1" s="1"/>
  <c r="O667" i="1" s="1"/>
  <c r="M665" i="1"/>
  <c r="C408" i="1" l="1"/>
  <c r="V408" i="1"/>
  <c r="G408" i="1"/>
  <c r="I407" i="1"/>
  <c r="B407" i="1" s="1"/>
  <c r="N666" i="1"/>
  <c r="M666" i="1" s="1"/>
  <c r="F666" i="1"/>
  <c r="Q667" i="1"/>
  <c r="R667" i="1" s="1"/>
  <c r="D408" i="1" l="1"/>
  <c r="W408" i="1"/>
  <c r="F667" i="1"/>
  <c r="O668" i="1"/>
  <c r="Q668" i="1" s="1"/>
  <c r="R668" i="1" s="1"/>
  <c r="N668" i="1" s="1"/>
  <c r="N667" i="1"/>
  <c r="E408" i="1" l="1"/>
  <c r="U409" i="1"/>
  <c r="M667" i="1"/>
  <c r="O669" i="1"/>
  <c r="Q669" i="1" s="1"/>
  <c r="R669" i="1" s="1"/>
  <c r="O670" i="1" s="1"/>
  <c r="M668" i="1"/>
  <c r="F668" i="1"/>
  <c r="G409" i="1" l="1"/>
  <c r="W409" i="1"/>
  <c r="E409" i="1" s="1"/>
  <c r="I408" i="1"/>
  <c r="B408" i="1" s="1"/>
  <c r="C409" i="1"/>
  <c r="V409" i="1"/>
  <c r="N669" i="1"/>
  <c r="M669" i="1" s="1"/>
  <c r="Q670" i="1"/>
  <c r="R670" i="1" s="1"/>
  <c r="F669" i="1"/>
  <c r="D409" i="1" l="1"/>
  <c r="U410" i="1"/>
  <c r="F670" i="1"/>
  <c r="N670" i="1"/>
  <c r="O671" i="1"/>
  <c r="C410" i="1" l="1"/>
  <c r="I409" i="1"/>
  <c r="B409" i="1" s="1"/>
  <c r="V410" i="1"/>
  <c r="D410" i="1" s="1"/>
  <c r="G410" i="1"/>
  <c r="Q671" i="1"/>
  <c r="R671" i="1" s="1"/>
  <c r="O672" i="1" s="1"/>
  <c r="M670" i="1"/>
  <c r="W410" i="1" l="1"/>
  <c r="E410" i="1" s="1"/>
  <c r="F671" i="1"/>
  <c r="Q672" i="1"/>
  <c r="R672" i="1" s="1"/>
  <c r="O673" i="1" s="1"/>
  <c r="N671" i="1"/>
  <c r="U411" i="1" l="1"/>
  <c r="N672" i="1"/>
  <c r="M672" i="1" s="1"/>
  <c r="F672" i="1"/>
  <c r="M671" i="1"/>
  <c r="Q673" i="1"/>
  <c r="R673" i="1" s="1"/>
  <c r="O674" i="1" s="1"/>
  <c r="V411" i="1" l="1"/>
  <c r="C411" i="1"/>
  <c r="I410" i="1"/>
  <c r="B410" i="1" s="1"/>
  <c r="G411" i="1"/>
  <c r="W411" i="1"/>
  <c r="E411" i="1" s="1"/>
  <c r="N673" i="1"/>
  <c r="M673" i="1" s="1"/>
  <c r="Q674" i="1"/>
  <c r="R674" i="1" s="1"/>
  <c r="O675" i="1" s="1"/>
  <c r="F673" i="1"/>
  <c r="D411" i="1" l="1"/>
  <c r="U412" i="1"/>
  <c r="F674" i="1"/>
  <c r="N674" i="1"/>
  <c r="M674" i="1" s="1"/>
  <c r="Q675" i="1"/>
  <c r="R675" i="1" s="1"/>
  <c r="O676" i="1" s="1"/>
  <c r="G412" i="1" l="1"/>
  <c r="C412" i="1"/>
  <c r="I411" i="1"/>
  <c r="B411" i="1" s="1"/>
  <c r="V412" i="1"/>
  <c r="F675" i="1"/>
  <c r="Q676" i="1"/>
  <c r="R676" i="1" s="1"/>
  <c r="N675" i="1"/>
  <c r="D412" i="1" l="1"/>
  <c r="W412" i="1"/>
  <c r="E412" i="1" s="1"/>
  <c r="N676" i="1"/>
  <c r="M676" i="1" s="1"/>
  <c r="F676" i="1"/>
  <c r="O677" i="1"/>
  <c r="Q677" i="1" s="1"/>
  <c r="M675" i="1"/>
  <c r="U413" i="1" l="1"/>
  <c r="R677" i="1"/>
  <c r="O678" i="1" s="1"/>
  <c r="Q678" i="1" s="1"/>
  <c r="R678" i="1" s="1"/>
  <c r="O679" i="1" s="1"/>
  <c r="G413" i="1" l="1"/>
  <c r="I412" i="1"/>
  <c r="B412" i="1" s="1"/>
  <c r="V413" i="1"/>
  <c r="C413" i="1"/>
  <c r="F677" i="1"/>
  <c r="N677" i="1"/>
  <c r="F678" i="1"/>
  <c r="Q679" i="1"/>
  <c r="R679" i="1" s="1"/>
  <c r="N678" i="1"/>
  <c r="D413" i="1" l="1"/>
  <c r="W413" i="1"/>
  <c r="E413" i="1" s="1"/>
  <c r="N679" i="1"/>
  <c r="M679" i="1" s="1"/>
  <c r="M677" i="1"/>
  <c r="O680" i="1"/>
  <c r="Q680" i="1" s="1"/>
  <c r="R680" i="1" s="1"/>
  <c r="N680" i="1" s="1"/>
  <c r="M678" i="1"/>
  <c r="F679" i="1"/>
  <c r="U414" i="1" l="1"/>
  <c r="O681" i="1"/>
  <c r="Q681" i="1" s="1"/>
  <c r="R681" i="1" s="1"/>
  <c r="F681" i="1" s="1"/>
  <c r="M680" i="1"/>
  <c r="F680" i="1"/>
  <c r="G414" i="1" l="1"/>
  <c r="I413" i="1"/>
  <c r="B413" i="1" s="1"/>
  <c r="V414" i="1"/>
  <c r="D414" i="1" s="1"/>
  <c r="C414" i="1"/>
  <c r="O682" i="1"/>
  <c r="Q682" i="1" s="1"/>
  <c r="N681" i="1"/>
  <c r="W414" i="1" l="1"/>
  <c r="E414" i="1" s="1"/>
  <c r="R682" i="1"/>
  <c r="N682" i="1" s="1"/>
  <c r="M682" i="1" s="1"/>
  <c r="M681" i="1"/>
  <c r="U415" i="1" l="1"/>
  <c r="F682" i="1"/>
  <c r="O683" i="1"/>
  <c r="Q683" i="1" s="1"/>
  <c r="R683" i="1" s="1"/>
  <c r="O684" i="1" s="1"/>
  <c r="Q684" i="1" s="1"/>
  <c r="R684" i="1" s="1"/>
  <c r="O685" i="1" s="1"/>
  <c r="V415" i="1" l="1"/>
  <c r="D415" i="1" s="1"/>
  <c r="I414" i="1"/>
  <c r="B414" i="1" s="1"/>
  <c r="G415" i="1"/>
  <c r="C415" i="1"/>
  <c r="F683" i="1"/>
  <c r="N683" i="1"/>
  <c r="M683" i="1" s="1"/>
  <c r="N684" i="1"/>
  <c r="M684" i="1" s="1"/>
  <c r="Q685" i="1"/>
  <c r="R685" i="1" s="1"/>
  <c r="O686" i="1" s="1"/>
  <c r="F684" i="1"/>
  <c r="W415" i="1" l="1"/>
  <c r="N685" i="1"/>
  <c r="M685" i="1" s="1"/>
  <c r="Q686" i="1"/>
  <c r="R686" i="1" s="1"/>
  <c r="O687" i="1" s="1"/>
  <c r="F685" i="1"/>
  <c r="E415" i="1" l="1"/>
  <c r="U416" i="1"/>
  <c r="N686" i="1"/>
  <c r="M686" i="1" s="1"/>
  <c r="F686" i="1"/>
  <c r="Q687" i="1"/>
  <c r="R687" i="1" s="1"/>
  <c r="V416" i="1" l="1"/>
  <c r="D416" i="1" s="1"/>
  <c r="C416" i="1"/>
  <c r="I415" i="1"/>
  <c r="B415" i="1" s="1"/>
  <c r="G416" i="1"/>
  <c r="W416" i="1"/>
  <c r="E416" i="1" s="1"/>
  <c r="U417" i="1"/>
  <c r="F687" i="1"/>
  <c r="N687" i="1"/>
  <c r="O688" i="1"/>
  <c r="C417" i="1" l="1"/>
  <c r="I416" i="1"/>
  <c r="B416" i="1" s="1"/>
  <c r="V417" i="1"/>
  <c r="D417" i="1" s="1"/>
  <c r="G417" i="1"/>
  <c r="Q688" i="1"/>
  <c r="R688" i="1" s="1"/>
  <c r="O689" i="1" s="1"/>
  <c r="M687" i="1"/>
  <c r="N688" i="1" l="1"/>
  <c r="W417" i="1"/>
  <c r="E417" i="1" s="1"/>
  <c r="F688" i="1"/>
  <c r="M688" i="1"/>
  <c r="Q689" i="1"/>
  <c r="R689" i="1" s="1"/>
  <c r="O690" i="1" s="1"/>
  <c r="U418" i="1" l="1"/>
  <c r="F689" i="1"/>
  <c r="Q690" i="1"/>
  <c r="R690" i="1" s="1"/>
  <c r="O691" i="1" s="1"/>
  <c r="N689" i="1"/>
  <c r="C418" i="1" l="1"/>
  <c r="V418" i="1"/>
  <c r="G418" i="1"/>
  <c r="W418" i="1"/>
  <c r="E418" i="1" s="1"/>
  <c r="I417" i="1"/>
  <c r="B417" i="1" s="1"/>
  <c r="Q691" i="1"/>
  <c r="R691" i="1" s="1"/>
  <c r="N691" i="1" s="1"/>
  <c r="M689" i="1"/>
  <c r="N690" i="1"/>
  <c r="F690" i="1"/>
  <c r="D418" i="1" l="1"/>
  <c r="U419" i="1"/>
  <c r="M691" i="1"/>
  <c r="M690" i="1"/>
  <c r="O692" i="1"/>
  <c r="F691" i="1"/>
  <c r="C419" i="1" l="1"/>
  <c r="I418" i="1"/>
  <c r="B418" i="1" s="1"/>
  <c r="G419" i="1"/>
  <c r="V419" i="1"/>
  <c r="Q692" i="1"/>
  <c r="R692" i="1" s="1"/>
  <c r="O693" i="1" s="1"/>
  <c r="D419" i="1" l="1"/>
  <c r="W419" i="1"/>
  <c r="E419" i="1" s="1"/>
  <c r="Q693" i="1"/>
  <c r="R693" i="1" s="1"/>
  <c r="F692" i="1"/>
  <c r="N692" i="1"/>
  <c r="U420" i="1" l="1"/>
  <c r="G420" i="1"/>
  <c r="V420" i="1"/>
  <c r="D420" i="1" s="1"/>
  <c r="C420" i="1"/>
  <c r="I419" i="1"/>
  <c r="B419" i="1" s="1"/>
  <c r="N693" i="1"/>
  <c r="M693" i="1" s="1"/>
  <c r="F693" i="1"/>
  <c r="O694" i="1"/>
  <c r="Q694" i="1" s="1"/>
  <c r="M692" i="1"/>
  <c r="W420" i="1" l="1"/>
  <c r="E420" i="1" s="1"/>
  <c r="U421" i="1"/>
  <c r="R694" i="1"/>
  <c r="N694" i="1" s="1"/>
  <c r="I420" i="1" l="1"/>
  <c r="B420" i="1" s="1"/>
  <c r="G421" i="1"/>
  <c r="V421" i="1"/>
  <c r="C421" i="1"/>
  <c r="M694" i="1"/>
  <c r="O695" i="1"/>
  <c r="Q695" i="1" s="1"/>
  <c r="R695" i="1" s="1"/>
  <c r="N695" i="1" s="1"/>
  <c r="F694" i="1"/>
  <c r="D421" i="1" l="1"/>
  <c r="W421" i="1"/>
  <c r="E421" i="1" s="1"/>
  <c r="O696" i="1"/>
  <c r="F695" i="1"/>
  <c r="Q696" i="1"/>
  <c r="R696" i="1" s="1"/>
  <c r="O697" i="1" s="1"/>
  <c r="Q697" i="1" s="1"/>
  <c r="R697" i="1" s="1"/>
  <c r="O698" i="1" s="1"/>
  <c r="M695" i="1"/>
  <c r="U422" i="1" l="1"/>
  <c r="F696" i="1"/>
  <c r="N696" i="1"/>
  <c r="Q698" i="1"/>
  <c r="R698" i="1" s="1"/>
  <c r="F697" i="1"/>
  <c r="N697" i="1"/>
  <c r="G422" i="1" l="1"/>
  <c r="C422" i="1"/>
  <c r="I421" i="1"/>
  <c r="B421" i="1" s="1"/>
  <c r="V422" i="1"/>
  <c r="M696" i="1"/>
  <c r="M697" i="1"/>
  <c r="F698" i="1"/>
  <c r="N698" i="1"/>
  <c r="O699" i="1"/>
  <c r="D422" i="1" l="1"/>
  <c r="W422" i="1"/>
  <c r="E422" i="1" s="1"/>
  <c r="M698" i="1"/>
  <c r="Q699" i="1"/>
  <c r="R699" i="1" s="1"/>
  <c r="U423" i="1" l="1"/>
  <c r="O700" i="1"/>
  <c r="F699" i="1"/>
  <c r="N699" i="1"/>
  <c r="V423" i="1" l="1"/>
  <c r="D423" i="1" s="1"/>
  <c r="G423" i="1"/>
  <c r="I422" i="1"/>
  <c r="B422" i="1" s="1"/>
  <c r="C423" i="1"/>
  <c r="W423" i="1"/>
  <c r="E423" i="1" s="1"/>
  <c r="U424" i="1"/>
  <c r="M699" i="1"/>
  <c r="Q700" i="1"/>
  <c r="R700" i="1" s="1"/>
  <c r="O701" i="1" s="1"/>
  <c r="V424" i="1" l="1"/>
  <c r="G424" i="1"/>
  <c r="C424" i="1"/>
  <c r="I423" i="1"/>
  <c r="B423" i="1" s="1"/>
  <c r="W424" i="1"/>
  <c r="E424" i="1" s="1"/>
  <c r="N700" i="1"/>
  <c r="Q701" i="1"/>
  <c r="R701" i="1" s="1"/>
  <c r="O702" i="1" s="1"/>
  <c r="F700" i="1"/>
  <c r="D424" i="1" l="1"/>
  <c r="U425" i="1"/>
  <c r="M700" i="1"/>
  <c r="F701" i="1"/>
  <c r="Q702" i="1"/>
  <c r="R702" i="1" s="1"/>
  <c r="N702" i="1" s="1"/>
  <c r="N701" i="1"/>
  <c r="V425" i="1" l="1"/>
  <c r="D425" i="1" s="1"/>
  <c r="I424" i="1"/>
  <c r="B424" i="1" s="1"/>
  <c r="G425" i="1"/>
  <c r="C425" i="1"/>
  <c r="O703" i="1"/>
  <c r="Q703" i="1" s="1"/>
  <c r="R703" i="1" s="1"/>
  <c r="F703" i="1" s="1"/>
  <c r="F702" i="1"/>
  <c r="M702" i="1"/>
  <c r="M701" i="1"/>
  <c r="W425" i="1" l="1"/>
  <c r="O704" i="1"/>
  <c r="Q704" i="1" s="1"/>
  <c r="R704" i="1" s="1"/>
  <c r="O705" i="1" s="1"/>
  <c r="N703" i="1"/>
  <c r="E425" i="1" l="1"/>
  <c r="U426" i="1"/>
  <c r="N704" i="1"/>
  <c r="M704" i="1" s="1"/>
  <c r="Q705" i="1"/>
  <c r="R705" i="1" s="1"/>
  <c r="M703" i="1"/>
  <c r="F704" i="1"/>
  <c r="G426" i="1" l="1"/>
  <c r="I425" i="1"/>
  <c r="B425" i="1" s="1"/>
  <c r="V426" i="1"/>
  <c r="C426" i="1"/>
  <c r="F705" i="1"/>
  <c r="N705" i="1"/>
  <c r="O706" i="1"/>
  <c r="D426" i="1" l="1"/>
  <c r="W426" i="1"/>
  <c r="E426" i="1" s="1"/>
  <c r="U427" i="1"/>
  <c r="V427" i="1" s="1"/>
  <c r="D427" i="1" s="1"/>
  <c r="Q706" i="1"/>
  <c r="R706" i="1" s="1"/>
  <c r="O707" i="1" s="1"/>
  <c r="M705" i="1"/>
  <c r="G427" i="1" l="1"/>
  <c r="I426" i="1"/>
  <c r="B426" i="1" s="1"/>
  <c r="C427" i="1"/>
  <c r="W427" i="1"/>
  <c r="F706" i="1"/>
  <c r="N706" i="1"/>
  <c r="Q707" i="1"/>
  <c r="R707" i="1" s="1"/>
  <c r="O708" i="1" s="1"/>
  <c r="E427" i="1" l="1"/>
  <c r="U428" i="1"/>
  <c r="M706" i="1"/>
  <c r="Q708" i="1"/>
  <c r="R708" i="1" s="1"/>
  <c r="N707" i="1"/>
  <c r="F707" i="1"/>
  <c r="I427" i="1" l="1"/>
  <c r="B427" i="1" s="1"/>
  <c r="C428" i="1"/>
  <c r="G428" i="1"/>
  <c r="U429" i="1"/>
  <c r="V428" i="1"/>
  <c r="D428" i="1" s="1"/>
  <c r="W428" i="1"/>
  <c r="E428" i="1" s="1"/>
  <c r="N708" i="1"/>
  <c r="M708" i="1" s="1"/>
  <c r="F708" i="1"/>
  <c r="M707" i="1"/>
  <c r="O709" i="1"/>
  <c r="I428" i="1" l="1"/>
  <c r="B428" i="1" s="1"/>
  <c r="C429" i="1"/>
  <c r="V429" i="1"/>
  <c r="D429" i="1" s="1"/>
  <c r="G429" i="1"/>
  <c r="Q709" i="1"/>
  <c r="R709" i="1" s="1"/>
  <c r="W429" i="1" l="1"/>
  <c r="E429" i="1" s="1"/>
  <c r="N709" i="1"/>
  <c r="M709" i="1" s="1"/>
  <c r="O710" i="1"/>
  <c r="Q710" i="1" s="1"/>
  <c r="R710" i="1" s="1"/>
  <c r="N710" i="1" s="1"/>
  <c r="F709" i="1"/>
  <c r="U430" i="1" l="1"/>
  <c r="O711" i="1"/>
  <c r="Q711" i="1" s="1"/>
  <c r="R711" i="1" s="1"/>
  <c r="F710" i="1"/>
  <c r="M710" i="1"/>
  <c r="I429" i="1" l="1"/>
  <c r="B429" i="1" s="1"/>
  <c r="G430" i="1"/>
  <c r="C430" i="1"/>
  <c r="V430" i="1"/>
  <c r="D430" i="1" s="1"/>
  <c r="N711" i="1"/>
  <c r="M711" i="1" s="1"/>
  <c r="O712" i="1"/>
  <c r="Q712" i="1" s="1"/>
  <c r="F711" i="1"/>
  <c r="W430" i="1" l="1"/>
  <c r="E430" i="1" s="1"/>
  <c r="R712" i="1"/>
  <c r="O713" i="1" s="1"/>
  <c r="U431" i="1" l="1"/>
  <c r="Q713" i="1"/>
  <c r="R713" i="1" s="1"/>
  <c r="O714" i="1" s="1"/>
  <c r="F712" i="1"/>
  <c r="N712" i="1"/>
  <c r="I430" i="1" l="1"/>
  <c r="B430" i="1" s="1"/>
  <c r="C431" i="1"/>
  <c r="V431" i="1"/>
  <c r="D431" i="1" s="1"/>
  <c r="G431" i="1"/>
  <c r="Q714" i="1"/>
  <c r="R714" i="1" s="1"/>
  <c r="O715" i="1" s="1"/>
  <c r="F713" i="1"/>
  <c r="M712" i="1"/>
  <c r="N713" i="1"/>
  <c r="W431" i="1" l="1"/>
  <c r="E431" i="1" s="1"/>
  <c r="N714" i="1"/>
  <c r="M714" i="1" s="1"/>
  <c r="M713" i="1"/>
  <c r="Q715" i="1"/>
  <c r="R715" i="1" s="1"/>
  <c r="O716" i="1" s="1"/>
  <c r="Q716" i="1" s="1"/>
  <c r="F714" i="1"/>
  <c r="U432" i="1" l="1"/>
  <c r="N715" i="1"/>
  <c r="M715" i="1" s="1"/>
  <c r="F715" i="1"/>
  <c r="R716" i="1"/>
  <c r="F716" i="1" s="1"/>
  <c r="I431" i="1" l="1"/>
  <c r="B431" i="1" s="1"/>
  <c r="G432" i="1"/>
  <c r="C432" i="1"/>
  <c r="V432" i="1"/>
  <c r="D432" i="1" s="1"/>
  <c r="O717" i="1"/>
  <c r="Q717" i="1" s="1"/>
  <c r="R717" i="1" s="1"/>
  <c r="N717" i="1" s="1"/>
  <c r="N716" i="1"/>
  <c r="M716" i="1" s="1"/>
  <c r="W432" i="1" l="1"/>
  <c r="E432" i="1" s="1"/>
  <c r="F717" i="1"/>
  <c r="O718" i="1"/>
  <c r="Q718" i="1" s="1"/>
  <c r="R718" i="1" s="1"/>
  <c r="N718" i="1" s="1"/>
  <c r="M717" i="1"/>
  <c r="U433" i="1" l="1"/>
  <c r="F718" i="1"/>
  <c r="O719" i="1"/>
  <c r="Q719" i="1" s="1"/>
  <c r="R719" i="1" s="1"/>
  <c r="O720" i="1" s="1"/>
  <c r="M718" i="1"/>
  <c r="I432" i="1" l="1"/>
  <c r="B432" i="1" s="1"/>
  <c r="G433" i="1"/>
  <c r="C433" i="1"/>
  <c r="V433" i="1"/>
  <c r="D433" i="1" s="1"/>
  <c r="Q720" i="1"/>
  <c r="R720" i="1" s="1"/>
  <c r="N720" i="1" s="1"/>
  <c r="F719" i="1"/>
  <c r="N719" i="1"/>
  <c r="W433" i="1" l="1"/>
  <c r="E433" i="1" s="1"/>
  <c r="M720" i="1"/>
  <c r="F720" i="1"/>
  <c r="M719" i="1"/>
  <c r="O721" i="1"/>
  <c r="U434" i="1" l="1"/>
  <c r="Q721" i="1"/>
  <c r="R721" i="1" s="1"/>
  <c r="I433" i="1" l="1"/>
  <c r="B433" i="1" s="1"/>
  <c r="C434" i="1"/>
  <c r="V434" i="1"/>
  <c r="D434" i="1" s="1"/>
  <c r="G434" i="1"/>
  <c r="O722" i="1"/>
  <c r="Q722" i="1" s="1"/>
  <c r="R722" i="1" s="1"/>
  <c r="O723" i="1" s="1"/>
  <c r="F721" i="1"/>
  <c r="N721" i="1"/>
  <c r="W434" i="1" l="1"/>
  <c r="E434" i="1" s="1"/>
  <c r="U435" i="1"/>
  <c r="M721" i="1"/>
  <c r="F722" i="1"/>
  <c r="Q723" i="1"/>
  <c r="R723" i="1" s="1"/>
  <c r="O724" i="1" s="1"/>
  <c r="N722" i="1"/>
  <c r="I434" i="1" l="1"/>
  <c r="B434" i="1" s="1"/>
  <c r="C435" i="1"/>
  <c r="V435" i="1"/>
  <c r="D435" i="1" s="1"/>
  <c r="G435" i="1"/>
  <c r="N723" i="1"/>
  <c r="Q724" i="1"/>
  <c r="R724" i="1" s="1"/>
  <c r="M722" i="1"/>
  <c r="M723" i="1"/>
  <c r="F723" i="1"/>
  <c r="W435" i="1" l="1"/>
  <c r="E435" i="1" s="1"/>
  <c r="O725" i="1"/>
  <c r="Q725" i="1" s="1"/>
  <c r="R725" i="1" s="1"/>
  <c r="F724" i="1"/>
  <c r="N724" i="1"/>
  <c r="U436" i="1" l="1"/>
  <c r="O726" i="1"/>
  <c r="Q726" i="1" s="1"/>
  <c r="F725" i="1"/>
  <c r="M724" i="1"/>
  <c r="N725" i="1"/>
  <c r="I435" i="1" l="1"/>
  <c r="B435" i="1" s="1"/>
  <c r="G436" i="1"/>
  <c r="V436" i="1"/>
  <c r="D436" i="1" s="1"/>
  <c r="C436" i="1"/>
  <c r="R726" i="1"/>
  <c r="F726" i="1" s="1"/>
  <c r="M725" i="1"/>
  <c r="W436" i="1" l="1"/>
  <c r="E436" i="1" s="1"/>
  <c r="N726" i="1"/>
  <c r="O727" i="1"/>
  <c r="U437" i="1" l="1"/>
  <c r="Q727" i="1"/>
  <c r="R727" i="1" s="1"/>
  <c r="O728" i="1" s="1"/>
  <c r="M726" i="1"/>
  <c r="I436" i="1" l="1"/>
  <c r="B436" i="1" s="1"/>
  <c r="W437" i="1"/>
  <c r="E437" i="1" s="1"/>
  <c r="C437" i="1"/>
  <c r="G437" i="1"/>
  <c r="V437" i="1"/>
  <c r="D437" i="1" s="1"/>
  <c r="U438" i="1"/>
  <c r="N727" i="1"/>
  <c r="M727" i="1" s="1"/>
  <c r="F727" i="1"/>
  <c r="Q728" i="1"/>
  <c r="I437" i="1" l="1"/>
  <c r="B437" i="1" s="1"/>
  <c r="W438" i="1"/>
  <c r="E438" i="1" s="1"/>
  <c r="C438" i="1"/>
  <c r="G438" i="1"/>
  <c r="V438" i="1"/>
  <c r="D438" i="1" s="1"/>
  <c r="U439" i="1"/>
  <c r="R728" i="1"/>
  <c r="O729" i="1" s="1"/>
  <c r="F728" i="1" l="1"/>
  <c r="N728" i="1"/>
  <c r="I438" i="1"/>
  <c r="B438" i="1" s="1"/>
  <c r="V439" i="1"/>
  <c r="D439" i="1" s="1"/>
  <c r="G439" i="1"/>
  <c r="C439" i="1"/>
  <c r="M728" i="1"/>
  <c r="Q729" i="1"/>
  <c r="R729" i="1" s="1"/>
  <c r="O730" i="1" s="1"/>
  <c r="W439" i="1" l="1"/>
  <c r="E439" i="1" s="1"/>
  <c r="U440" i="1"/>
  <c r="Q730" i="1"/>
  <c r="R730" i="1" s="1"/>
  <c r="O731" i="1" s="1"/>
  <c r="N729" i="1"/>
  <c r="F729" i="1"/>
  <c r="I439" i="1" l="1"/>
  <c r="B439" i="1" s="1"/>
  <c r="V440" i="1"/>
  <c r="D440" i="1" s="1"/>
  <c r="C440" i="1"/>
  <c r="G440" i="1"/>
  <c r="F730" i="1"/>
  <c r="N730" i="1"/>
  <c r="M730" i="1" s="1"/>
  <c r="M729" i="1"/>
  <c r="Q731" i="1"/>
  <c r="R731" i="1" s="1"/>
  <c r="F731" i="1" s="1"/>
  <c r="W440" i="1" l="1"/>
  <c r="E440" i="1" s="1"/>
  <c r="U441" i="1"/>
  <c r="O732" i="1"/>
  <c r="Q732" i="1" s="1"/>
  <c r="N731" i="1"/>
  <c r="I440" i="1" l="1"/>
  <c r="B440" i="1" s="1"/>
  <c r="C441" i="1"/>
  <c r="V441" i="1"/>
  <c r="D441" i="1" s="1"/>
  <c r="G441" i="1"/>
  <c r="R732" i="1"/>
  <c r="N732" i="1" s="1"/>
  <c r="M732" i="1" s="1"/>
  <c r="M731" i="1"/>
  <c r="O733" i="1" l="1"/>
  <c r="F732" i="1"/>
  <c r="W441" i="1"/>
  <c r="E441" i="1" s="1"/>
  <c r="Q733" i="1"/>
  <c r="R733" i="1" s="1"/>
  <c r="O734" i="1" s="1"/>
  <c r="U442" i="1" l="1"/>
  <c r="F733" i="1"/>
  <c r="Q734" i="1"/>
  <c r="R734" i="1" s="1"/>
  <c r="N733" i="1"/>
  <c r="I441" i="1" l="1"/>
  <c r="B441" i="1" s="1"/>
  <c r="V442" i="1"/>
  <c r="D442" i="1" s="1"/>
  <c r="C442" i="1"/>
  <c r="G442" i="1"/>
  <c r="M733" i="1"/>
  <c r="F734" i="1"/>
  <c r="N734" i="1"/>
  <c r="O735" i="1"/>
  <c r="W442" i="1" l="1"/>
  <c r="E442" i="1" s="1"/>
  <c r="U443" i="1"/>
  <c r="M734" i="1"/>
  <c r="Q735" i="1"/>
  <c r="R735" i="1" s="1"/>
  <c r="I442" i="1" l="1"/>
  <c r="B442" i="1" s="1"/>
  <c r="G443" i="1"/>
  <c r="V443" i="1"/>
  <c r="D443" i="1" s="1"/>
  <c r="C443" i="1"/>
  <c r="O736" i="1"/>
  <c r="F735" i="1"/>
  <c r="N735" i="1"/>
  <c r="W443" i="1" l="1"/>
  <c r="E443" i="1" s="1"/>
  <c r="M735" i="1"/>
  <c r="Q736" i="1"/>
  <c r="R736" i="1" s="1"/>
  <c r="O737" i="1" s="1"/>
  <c r="U444" i="1" l="1"/>
  <c r="N736" i="1"/>
  <c r="M736" i="1" s="1"/>
  <c r="F736" i="1"/>
  <c r="Q737" i="1"/>
  <c r="I443" i="1" l="1"/>
  <c r="B443" i="1" s="1"/>
  <c r="V444" i="1"/>
  <c r="D444" i="1" s="1"/>
  <c r="C444" i="1"/>
  <c r="G444" i="1"/>
  <c r="R737" i="1"/>
  <c r="W444" i="1" l="1"/>
  <c r="N737" i="1"/>
  <c r="O738" i="1"/>
  <c r="F737" i="1"/>
  <c r="E444" i="1" l="1"/>
  <c r="U445" i="1"/>
  <c r="Q738" i="1"/>
  <c r="R738" i="1" s="1"/>
  <c r="M737" i="1"/>
  <c r="I444" i="1" l="1"/>
  <c r="B444" i="1" s="1"/>
  <c r="V445" i="1"/>
  <c r="D445" i="1" s="1"/>
  <c r="W445" i="1"/>
  <c r="E445" i="1" s="1"/>
  <c r="C445" i="1"/>
  <c r="G445" i="1"/>
  <c r="F738" i="1"/>
  <c r="O739" i="1"/>
  <c r="N738" i="1"/>
  <c r="U446" i="1" l="1"/>
  <c r="M738" i="1"/>
  <c r="Q739" i="1"/>
  <c r="R739" i="1" s="1"/>
  <c r="I445" i="1" l="1"/>
  <c r="B445" i="1" s="1"/>
  <c r="V446" i="1"/>
  <c r="D446" i="1" s="1"/>
  <c r="G446" i="1"/>
  <c r="C446" i="1"/>
  <c r="F739" i="1"/>
  <c r="N739" i="1"/>
  <c r="M739" i="1" s="1"/>
  <c r="O740" i="1"/>
  <c r="Q740" i="1" s="1"/>
  <c r="R740" i="1" s="1"/>
  <c r="O741" i="1" s="1"/>
  <c r="Q741" i="1" s="1"/>
  <c r="R741" i="1" s="1"/>
  <c r="W446" i="1" l="1"/>
  <c r="E446" i="1" s="1"/>
  <c r="U447" i="1"/>
  <c r="F740" i="1"/>
  <c r="O742" i="1"/>
  <c r="Q742" i="1" s="1"/>
  <c r="R742" i="1" s="1"/>
  <c r="O743" i="1" s="1"/>
  <c r="Q743" i="1" s="1"/>
  <c r="R743" i="1" s="1"/>
  <c r="N741" i="1"/>
  <c r="M741" i="1" s="1"/>
  <c r="F741" i="1"/>
  <c r="N740" i="1"/>
  <c r="M740" i="1" s="1"/>
  <c r="I446" i="1" l="1"/>
  <c r="B446" i="1" s="1"/>
  <c r="V447" i="1"/>
  <c r="D447" i="1" s="1"/>
  <c r="C447" i="1"/>
  <c r="G447" i="1"/>
  <c r="F742" i="1"/>
  <c r="N742" i="1"/>
  <c r="M742" i="1" s="1"/>
  <c r="O744" i="1"/>
  <c r="F743" i="1"/>
  <c r="N743" i="1"/>
  <c r="W447" i="1" l="1"/>
  <c r="M743" i="1"/>
  <c r="Q744" i="1"/>
  <c r="R744" i="1" s="1"/>
  <c r="O745" i="1" s="1"/>
  <c r="E447" i="1" l="1"/>
  <c r="U448" i="1"/>
  <c r="Q745" i="1"/>
  <c r="R745" i="1" s="1"/>
  <c r="N744" i="1"/>
  <c r="F744" i="1"/>
  <c r="I447" i="1" l="1"/>
  <c r="B447" i="1" s="1"/>
  <c r="V448" i="1"/>
  <c r="D448" i="1" s="1"/>
  <c r="G448" i="1"/>
  <c r="W448" i="1"/>
  <c r="E448" i="1" s="1"/>
  <c r="C448" i="1"/>
  <c r="O746" i="1"/>
  <c r="Q746" i="1" s="1"/>
  <c r="R746" i="1" s="1"/>
  <c r="F745" i="1"/>
  <c r="M744" i="1"/>
  <c r="N745" i="1"/>
  <c r="U449" i="1" l="1"/>
  <c r="O747" i="1"/>
  <c r="Q747" i="1" s="1"/>
  <c r="R747" i="1" s="1"/>
  <c r="F746" i="1"/>
  <c r="M745" i="1"/>
  <c r="N746" i="1"/>
  <c r="I448" i="1" l="1"/>
  <c r="B448" i="1" s="1"/>
  <c r="V449" i="1"/>
  <c r="D449" i="1" s="1"/>
  <c r="G449" i="1"/>
  <c r="C449" i="1"/>
  <c r="O748" i="1"/>
  <c r="Q748" i="1" s="1"/>
  <c r="M746" i="1"/>
  <c r="F747" i="1"/>
  <c r="N747" i="1"/>
  <c r="W449" i="1" l="1"/>
  <c r="R748" i="1"/>
  <c r="M747" i="1"/>
  <c r="E449" i="1" l="1"/>
  <c r="U450" i="1"/>
  <c r="O749" i="1"/>
  <c r="N748" i="1"/>
  <c r="F748" i="1"/>
  <c r="I449" i="1" l="1"/>
  <c r="B449" i="1" s="1"/>
  <c r="V450" i="1"/>
  <c r="D450" i="1" s="1"/>
  <c r="G450" i="1"/>
  <c r="C450" i="1"/>
  <c r="M748" i="1"/>
  <c r="Q749" i="1"/>
  <c r="R749" i="1" s="1"/>
  <c r="W450" i="1" l="1"/>
  <c r="E450" i="1" s="1"/>
  <c r="F749" i="1"/>
  <c r="N749" i="1"/>
  <c r="M749" i="1" s="1"/>
  <c r="O750" i="1"/>
  <c r="Q750" i="1" s="1"/>
  <c r="U451" i="1" l="1"/>
  <c r="R750" i="1"/>
  <c r="F750" i="1" s="1"/>
  <c r="N750" i="1"/>
  <c r="I450" i="1" l="1"/>
  <c r="B450" i="1" s="1"/>
  <c r="C451" i="1"/>
  <c r="V451" i="1"/>
  <c r="D451" i="1" s="1"/>
  <c r="G451" i="1"/>
  <c r="O751" i="1"/>
  <c r="Q751" i="1" s="1"/>
  <c r="R751" i="1" s="1"/>
  <c r="M750" i="1"/>
  <c r="W451" i="1" l="1"/>
  <c r="E451" i="1" s="1"/>
  <c r="U452" i="1"/>
  <c r="O752" i="1"/>
  <c r="F751" i="1"/>
  <c r="N751" i="1"/>
  <c r="I451" i="1" l="1"/>
  <c r="B451" i="1" s="1"/>
  <c r="C452" i="1"/>
  <c r="V452" i="1"/>
  <c r="D452" i="1" s="1"/>
  <c r="G452" i="1"/>
  <c r="M751" i="1"/>
  <c r="Q752" i="1"/>
  <c r="R752" i="1" s="1"/>
  <c r="F752" i="1" s="1"/>
  <c r="W452" i="1" l="1"/>
  <c r="E452" i="1" s="1"/>
  <c r="N752" i="1"/>
  <c r="O753" i="1"/>
  <c r="U453" i="1" l="1"/>
  <c r="Q753" i="1"/>
  <c r="R753" i="1" s="1"/>
  <c r="O754" i="1" s="1"/>
  <c r="M752" i="1"/>
  <c r="I452" i="1" l="1"/>
  <c r="B452" i="1" s="1"/>
  <c r="W453" i="1"/>
  <c r="E453" i="1" s="1"/>
  <c r="G453" i="1"/>
  <c r="C453" i="1"/>
  <c r="V453" i="1"/>
  <c r="D453" i="1" s="1"/>
  <c r="U454" i="1"/>
  <c r="Q754" i="1"/>
  <c r="R754" i="1" s="1"/>
  <c r="F753" i="1"/>
  <c r="N753" i="1"/>
  <c r="I453" i="1" l="1"/>
  <c r="B453" i="1" s="1"/>
  <c r="C454" i="1"/>
  <c r="W454" i="1"/>
  <c r="E454" i="1" s="1"/>
  <c r="G454" i="1"/>
  <c r="V454" i="1"/>
  <c r="D454" i="1" s="1"/>
  <c r="O755" i="1"/>
  <c r="Q755" i="1" s="1"/>
  <c r="M753" i="1"/>
  <c r="F754" i="1"/>
  <c r="N754" i="1"/>
  <c r="U455" i="1" l="1"/>
  <c r="R755" i="1"/>
  <c r="F755" i="1" s="1"/>
  <c r="M754" i="1"/>
  <c r="I454" i="1" l="1"/>
  <c r="B454" i="1" s="1"/>
  <c r="V455" i="1"/>
  <c r="D455" i="1" s="1"/>
  <c r="C455" i="1"/>
  <c r="G455" i="1"/>
  <c r="O756" i="1"/>
  <c r="N755" i="1"/>
  <c r="Q756" i="1"/>
  <c r="R756" i="1" s="1"/>
  <c r="O757" i="1" s="1"/>
  <c r="W455" i="1" l="1"/>
  <c r="M755" i="1"/>
  <c r="F756" i="1"/>
  <c r="Q757" i="1"/>
  <c r="R757" i="1" s="1"/>
  <c r="O758" i="1" s="1"/>
  <c r="N756" i="1"/>
  <c r="E455" i="1" l="1"/>
  <c r="U456" i="1"/>
  <c r="F757" i="1"/>
  <c r="N757" i="1"/>
  <c r="M757" i="1" s="1"/>
  <c r="M756" i="1"/>
  <c r="Q758" i="1"/>
  <c r="R758" i="1" s="1"/>
  <c r="N758" i="1" s="1"/>
  <c r="I455" i="1" l="1"/>
  <c r="B455" i="1" s="1"/>
  <c r="V456" i="1"/>
  <c r="D456" i="1" s="1"/>
  <c r="C456" i="1"/>
  <c r="G456" i="1"/>
  <c r="O759" i="1"/>
  <c r="Q759" i="1" s="1"/>
  <c r="F758" i="1"/>
  <c r="M758" i="1"/>
  <c r="W456" i="1" l="1"/>
  <c r="R759" i="1"/>
  <c r="O760" i="1" s="1"/>
  <c r="E456" i="1" l="1"/>
  <c r="U457" i="1"/>
  <c r="Q760" i="1"/>
  <c r="R760" i="1" s="1"/>
  <c r="O761" i="1" s="1"/>
  <c r="F759" i="1"/>
  <c r="N759" i="1"/>
  <c r="I456" i="1" l="1"/>
  <c r="B456" i="1" s="1"/>
  <c r="G457" i="1"/>
  <c r="C457" i="1"/>
  <c r="U458" i="1"/>
  <c r="V457" i="1"/>
  <c r="D457" i="1" s="1"/>
  <c r="W457" i="1"/>
  <c r="E457" i="1" s="1"/>
  <c r="Q761" i="1"/>
  <c r="R761" i="1" s="1"/>
  <c r="O762" i="1" s="1"/>
  <c r="M759" i="1"/>
  <c r="F760" i="1"/>
  <c r="N760" i="1"/>
  <c r="I457" i="1" l="1"/>
  <c r="B457" i="1" s="1"/>
  <c r="G458" i="1"/>
  <c r="V458" i="1"/>
  <c r="D458" i="1" s="1"/>
  <c r="C458" i="1"/>
  <c r="M760" i="1"/>
  <c r="Q762" i="1"/>
  <c r="R762" i="1" s="1"/>
  <c r="F762" i="1" s="1"/>
  <c r="F761" i="1"/>
  <c r="N761" i="1"/>
  <c r="W458" i="1" l="1"/>
  <c r="E458" i="1" s="1"/>
  <c r="N762" i="1"/>
  <c r="M762" i="1" s="1"/>
  <c r="M761" i="1"/>
  <c r="O763" i="1"/>
  <c r="U459" i="1" l="1"/>
  <c r="Q763" i="1"/>
  <c r="I458" i="1" l="1"/>
  <c r="B458" i="1" s="1"/>
  <c r="V459" i="1"/>
  <c r="D459" i="1" s="1"/>
  <c r="G459" i="1"/>
  <c r="C459" i="1"/>
  <c r="R763" i="1"/>
  <c r="N763" i="1" s="1"/>
  <c r="W459" i="1" l="1"/>
  <c r="E459" i="1" s="1"/>
  <c r="O764" i="1"/>
  <c r="Q764" i="1" s="1"/>
  <c r="R764" i="1" s="1"/>
  <c r="F763" i="1"/>
  <c r="M763" i="1"/>
  <c r="U460" i="1" l="1"/>
  <c r="N764" i="1"/>
  <c r="M764" i="1" s="1"/>
  <c r="O765" i="1"/>
  <c r="F764" i="1"/>
  <c r="I459" i="1" l="1"/>
  <c r="B459" i="1" s="1"/>
  <c r="G460" i="1"/>
  <c r="C460" i="1"/>
  <c r="V460" i="1"/>
  <c r="D460" i="1" s="1"/>
  <c r="Q765" i="1"/>
  <c r="R765" i="1" s="1"/>
  <c r="O766" i="1" s="1"/>
  <c r="W460" i="1" l="1"/>
  <c r="E460" i="1" s="1"/>
  <c r="N765" i="1"/>
  <c r="M765" i="1" s="1"/>
  <c r="Q766" i="1"/>
  <c r="R766" i="1" s="1"/>
  <c r="F765" i="1"/>
  <c r="U461" i="1" l="1"/>
  <c r="F766" i="1"/>
  <c r="O767" i="1"/>
  <c r="N766" i="1"/>
  <c r="I460" i="1" l="1"/>
  <c r="B460" i="1" s="1"/>
  <c r="V461" i="1"/>
  <c r="D461" i="1" s="1"/>
  <c r="C461" i="1"/>
  <c r="G461" i="1"/>
  <c r="M766" i="1"/>
  <c r="Q767" i="1"/>
  <c r="R767" i="1" s="1"/>
  <c r="N767" i="1" s="1"/>
  <c r="W461" i="1" l="1"/>
  <c r="F767" i="1"/>
  <c r="O768" i="1"/>
  <c r="Q768" i="1" s="1"/>
  <c r="R768" i="1" s="1"/>
  <c r="O769" i="1" s="1"/>
  <c r="M767" i="1"/>
  <c r="E461" i="1" l="1"/>
  <c r="U462" i="1"/>
  <c r="Q769" i="1"/>
  <c r="R769" i="1" s="1"/>
  <c r="O770" i="1" s="1"/>
  <c r="F768" i="1"/>
  <c r="N768" i="1"/>
  <c r="I461" i="1" l="1"/>
  <c r="B461" i="1" s="1"/>
  <c r="C462" i="1"/>
  <c r="W462" i="1"/>
  <c r="E462" i="1" s="1"/>
  <c r="G462" i="1"/>
  <c r="V462" i="1"/>
  <c r="D462" i="1" s="1"/>
  <c r="Q770" i="1"/>
  <c r="M768" i="1"/>
  <c r="F769" i="1"/>
  <c r="N769" i="1"/>
  <c r="U463" i="1" l="1"/>
  <c r="M769" i="1"/>
  <c r="R770" i="1"/>
  <c r="O771" i="1" s="1"/>
  <c r="I462" i="1" l="1"/>
  <c r="B462" i="1" s="1"/>
  <c r="C463" i="1"/>
  <c r="G463" i="1"/>
  <c r="V463" i="1"/>
  <c r="D463" i="1" s="1"/>
  <c r="F770" i="1"/>
  <c r="Q771" i="1"/>
  <c r="R771" i="1" s="1"/>
  <c r="N771" i="1" s="1"/>
  <c r="N770" i="1"/>
  <c r="W463" i="1" l="1"/>
  <c r="E463" i="1" s="1"/>
  <c r="F771" i="1"/>
  <c r="M770" i="1"/>
  <c r="M771" i="1"/>
  <c r="O772" i="1"/>
  <c r="U464" i="1" l="1"/>
  <c r="Q772" i="1"/>
  <c r="R772" i="1" s="1"/>
  <c r="I463" i="1" l="1"/>
  <c r="B463" i="1" s="1"/>
  <c r="V464" i="1"/>
  <c r="D464" i="1" s="1"/>
  <c r="G464" i="1"/>
  <c r="C464" i="1"/>
  <c r="F772" i="1"/>
  <c r="N772" i="1"/>
  <c r="O773" i="1"/>
  <c r="W464" i="1" l="1"/>
  <c r="Q773" i="1"/>
  <c r="R773" i="1" s="1"/>
  <c r="M772" i="1"/>
  <c r="E464" i="1" l="1"/>
  <c r="U465" i="1"/>
  <c r="N773" i="1"/>
  <c r="F773" i="1"/>
  <c r="O774" i="1"/>
  <c r="I464" i="1" l="1"/>
  <c r="B464" i="1" s="1"/>
  <c r="C465" i="1"/>
  <c r="V465" i="1"/>
  <c r="D465" i="1" s="1"/>
  <c r="G465" i="1"/>
  <c r="M773" i="1"/>
  <c r="Q774" i="1"/>
  <c r="R774" i="1" s="1"/>
  <c r="W465" i="1" l="1"/>
  <c r="E465" i="1" s="1"/>
  <c r="O775" i="1"/>
  <c r="Q775" i="1" s="1"/>
  <c r="F774" i="1"/>
  <c r="N774" i="1"/>
  <c r="U466" i="1" l="1"/>
  <c r="R775" i="1"/>
  <c r="O776" i="1" s="1"/>
  <c r="M774" i="1"/>
  <c r="I465" i="1" l="1"/>
  <c r="B465" i="1" s="1"/>
  <c r="G466" i="1"/>
  <c r="V466" i="1"/>
  <c r="D466" i="1" s="1"/>
  <c r="C466" i="1"/>
  <c r="N775" i="1"/>
  <c r="M775" i="1" s="1"/>
  <c r="Q776" i="1"/>
  <c r="R776" i="1" s="1"/>
  <c r="I776" i="1" s="1"/>
  <c r="F775" i="1"/>
  <c r="W466" i="1" l="1"/>
  <c r="E466" i="1" s="1"/>
  <c r="F776" i="1"/>
  <c r="F19" i="1" s="1"/>
  <c r="N776" i="1"/>
  <c r="U467" i="1" l="1"/>
  <c r="M776" i="1"/>
  <c r="I466" i="1" l="1"/>
  <c r="B466" i="1" s="1"/>
  <c r="V467" i="1"/>
  <c r="D467" i="1" s="1"/>
  <c r="G467" i="1"/>
  <c r="C467" i="1"/>
  <c r="W467" i="1" l="1"/>
  <c r="E467" i="1" l="1"/>
  <c r="U468" i="1"/>
  <c r="I467" i="1" l="1"/>
  <c r="B467" i="1" s="1"/>
  <c r="G468" i="1"/>
  <c r="V468" i="1"/>
  <c r="D468" i="1" s="1"/>
  <c r="C468" i="1"/>
  <c r="W468" i="1" l="1"/>
  <c r="E468" i="1" s="1"/>
  <c r="U469" i="1"/>
  <c r="I468" i="1" l="1"/>
  <c r="B468" i="1" s="1"/>
  <c r="G469" i="1"/>
  <c r="C469" i="1"/>
  <c r="V469" i="1"/>
  <c r="D469" i="1" s="1"/>
  <c r="W469" i="1" l="1"/>
  <c r="E469" i="1" s="1"/>
  <c r="U470" i="1"/>
  <c r="I469" i="1" l="1"/>
  <c r="B469" i="1" s="1"/>
  <c r="C470" i="1"/>
  <c r="G470" i="1"/>
  <c r="W470" i="1"/>
  <c r="E470" i="1" s="1"/>
  <c r="V470" i="1"/>
  <c r="D470" i="1" s="1"/>
  <c r="U471" i="1" l="1"/>
  <c r="I470" i="1" l="1"/>
  <c r="B470" i="1" s="1"/>
  <c r="G471" i="1"/>
  <c r="W471" i="1"/>
  <c r="E471" i="1" s="1"/>
  <c r="C471" i="1"/>
  <c r="V471" i="1"/>
  <c r="D471" i="1" s="1"/>
  <c r="U472" i="1" l="1"/>
  <c r="I471" i="1" l="1"/>
  <c r="B471" i="1" s="1"/>
  <c r="C472" i="1"/>
  <c r="W472" i="1"/>
  <c r="E472" i="1" s="1"/>
  <c r="G472" i="1"/>
  <c r="V472" i="1"/>
  <c r="D472" i="1" s="1"/>
  <c r="U473" i="1" l="1"/>
  <c r="I472" i="1" l="1"/>
  <c r="B472" i="1" s="1"/>
  <c r="G473" i="1"/>
  <c r="V473" i="1"/>
  <c r="D473" i="1" s="1"/>
  <c r="C473" i="1"/>
  <c r="W473" i="1" l="1"/>
  <c r="E473" i="1" s="1"/>
  <c r="U474" i="1"/>
  <c r="I473" i="1" l="1"/>
  <c r="B473" i="1" s="1"/>
  <c r="V474" i="1"/>
  <c r="D474" i="1" s="1"/>
  <c r="C474" i="1"/>
  <c r="G474" i="1"/>
  <c r="W474" i="1" l="1"/>
  <c r="E474" i="1" l="1"/>
  <c r="U475" i="1"/>
  <c r="I474" i="1" l="1"/>
  <c r="B474" i="1" s="1"/>
  <c r="C475" i="1"/>
  <c r="W475" i="1"/>
  <c r="E475" i="1" s="1"/>
  <c r="G475" i="1"/>
  <c r="V475" i="1"/>
  <c r="D475" i="1" s="1"/>
  <c r="U476" i="1" l="1"/>
  <c r="I475" i="1" l="1"/>
  <c r="B475" i="1" s="1"/>
  <c r="V476" i="1"/>
  <c r="D476" i="1" s="1"/>
  <c r="G476" i="1"/>
  <c r="C476" i="1"/>
  <c r="W476" i="1" l="1"/>
  <c r="E476" i="1" s="1"/>
  <c r="U477" i="1" l="1"/>
  <c r="I476" i="1" l="1"/>
  <c r="B476" i="1" s="1"/>
  <c r="V477" i="1"/>
  <c r="D477" i="1" s="1"/>
  <c r="G477" i="1"/>
  <c r="W477" i="1"/>
  <c r="E477" i="1" s="1"/>
  <c r="C477" i="1"/>
  <c r="U478" i="1" l="1"/>
  <c r="I477" i="1" l="1"/>
  <c r="B477" i="1" s="1"/>
  <c r="G478" i="1"/>
  <c r="V478" i="1"/>
  <c r="D478" i="1" s="1"/>
  <c r="C478" i="1"/>
  <c r="W478" i="1" l="1"/>
  <c r="E478" i="1" s="1"/>
  <c r="U479" i="1"/>
  <c r="I478" i="1" l="1"/>
  <c r="B478" i="1" s="1"/>
  <c r="C479" i="1"/>
  <c r="V479" i="1"/>
  <c r="D479" i="1" s="1"/>
  <c r="G479" i="1"/>
  <c r="W479" i="1" l="1"/>
  <c r="E479" i="1" s="1"/>
  <c r="U480" i="1"/>
  <c r="I479" i="1" l="1"/>
  <c r="B479" i="1" s="1"/>
  <c r="V480" i="1"/>
  <c r="D480" i="1" s="1"/>
  <c r="G480" i="1"/>
  <c r="W480" i="1"/>
  <c r="E480" i="1" s="1"/>
  <c r="C480" i="1"/>
  <c r="U481" i="1" l="1"/>
  <c r="I480" i="1" l="1"/>
  <c r="B480" i="1" s="1"/>
  <c r="V481" i="1"/>
  <c r="D481" i="1" s="1"/>
  <c r="C481" i="1"/>
  <c r="G481" i="1"/>
  <c r="W481" i="1" l="1"/>
  <c r="E481" i="1" s="1"/>
  <c r="U482" i="1"/>
  <c r="I481" i="1" l="1"/>
  <c r="B481" i="1" s="1"/>
  <c r="C482" i="1"/>
  <c r="V482" i="1"/>
  <c r="D482" i="1" s="1"/>
  <c r="G482" i="1"/>
  <c r="W482" i="1" l="1"/>
  <c r="E482" i="1" s="1"/>
  <c r="U483" i="1" l="1"/>
  <c r="I482" i="1" l="1"/>
  <c r="B482" i="1" s="1"/>
  <c r="V483" i="1"/>
  <c r="D483" i="1" s="1"/>
  <c r="G483" i="1"/>
  <c r="W483" i="1"/>
  <c r="E483" i="1" s="1"/>
  <c r="C483" i="1"/>
  <c r="U484" i="1" l="1"/>
  <c r="I483" i="1" l="1"/>
  <c r="B483" i="1" s="1"/>
  <c r="C484" i="1"/>
  <c r="V484" i="1"/>
  <c r="D484" i="1" s="1"/>
  <c r="G484" i="1"/>
  <c r="W484" i="1" l="1"/>
  <c r="E484" i="1" s="1"/>
  <c r="U485" i="1" l="1"/>
  <c r="I484" i="1"/>
  <c r="B484" i="1" s="1"/>
  <c r="G485" i="1"/>
  <c r="V485" i="1"/>
  <c r="D485" i="1" s="1"/>
  <c r="C485" i="1"/>
  <c r="W485" i="1" l="1"/>
  <c r="E485" i="1" s="1"/>
  <c r="U486" i="1"/>
  <c r="I485" i="1" l="1"/>
  <c r="B485" i="1" s="1"/>
  <c r="C486" i="1"/>
  <c r="V486" i="1"/>
  <c r="D486" i="1" s="1"/>
  <c r="G486" i="1"/>
  <c r="W486" i="1" l="1"/>
  <c r="E486" i="1" s="1"/>
  <c r="U487" i="1"/>
  <c r="I486" i="1" l="1"/>
  <c r="B486" i="1" s="1"/>
  <c r="C487" i="1"/>
  <c r="W487" i="1"/>
  <c r="E487" i="1" s="1"/>
  <c r="G487" i="1"/>
  <c r="V487" i="1"/>
  <c r="D487" i="1" s="1"/>
  <c r="U488" i="1" l="1"/>
  <c r="I487" i="1"/>
  <c r="B487" i="1" s="1"/>
  <c r="V488" i="1"/>
  <c r="D488" i="1" s="1"/>
  <c r="G488" i="1"/>
  <c r="C488" i="1"/>
  <c r="W488" i="1" l="1"/>
  <c r="E488" i="1" s="1"/>
  <c r="U489" i="1" l="1"/>
  <c r="I488" i="1" l="1"/>
  <c r="B488" i="1" s="1"/>
  <c r="G489" i="1"/>
  <c r="V489" i="1"/>
  <c r="D489" i="1" s="1"/>
  <c r="C489" i="1"/>
  <c r="W489" i="1" l="1"/>
  <c r="E489" i="1" s="1"/>
  <c r="U490" i="1" l="1"/>
  <c r="I489" i="1" l="1"/>
  <c r="B489" i="1" s="1"/>
  <c r="V490" i="1"/>
  <c r="D490" i="1" s="1"/>
  <c r="G490" i="1"/>
  <c r="C490" i="1"/>
  <c r="W490" i="1" l="1"/>
  <c r="E490" i="1" s="1"/>
  <c r="U491" i="1"/>
  <c r="I490" i="1" l="1"/>
  <c r="B490" i="1" s="1"/>
  <c r="G491" i="1"/>
  <c r="V491" i="1"/>
  <c r="D491" i="1" s="1"/>
  <c r="C491" i="1"/>
  <c r="W491" i="1" l="1"/>
  <c r="E491" i="1" s="1"/>
  <c r="U492" i="1"/>
  <c r="I491" i="1" l="1"/>
  <c r="B491" i="1" s="1"/>
  <c r="G492" i="1"/>
  <c r="C492" i="1"/>
  <c r="V492" i="1"/>
  <c r="D492" i="1" s="1"/>
  <c r="W492" i="1" l="1"/>
  <c r="E492" i="1" s="1"/>
  <c r="U493" i="1" l="1"/>
  <c r="I492" i="1" l="1"/>
  <c r="B492" i="1" s="1"/>
  <c r="V493" i="1"/>
  <c r="D493" i="1" s="1"/>
  <c r="C493" i="1"/>
  <c r="G493" i="1"/>
  <c r="W493" i="1" l="1"/>
  <c r="E493" i="1" s="1"/>
  <c r="U494" i="1" l="1"/>
  <c r="I493" i="1" l="1"/>
  <c r="B493" i="1" s="1"/>
  <c r="G494" i="1"/>
  <c r="V494" i="1"/>
  <c r="D494" i="1" s="1"/>
  <c r="C494" i="1"/>
  <c r="W494" i="1" l="1"/>
  <c r="E494" i="1" s="1"/>
  <c r="U495" i="1"/>
  <c r="I494" i="1" l="1"/>
  <c r="B494" i="1" s="1"/>
  <c r="V495" i="1"/>
  <c r="D495" i="1" s="1"/>
  <c r="W495" i="1"/>
  <c r="E495" i="1" s="1"/>
  <c r="C495" i="1"/>
  <c r="G495" i="1"/>
  <c r="U496" i="1" l="1"/>
  <c r="I495" i="1" l="1"/>
  <c r="B495" i="1" s="1"/>
  <c r="C496" i="1"/>
  <c r="W496" i="1"/>
  <c r="E496" i="1" s="1"/>
  <c r="G496" i="1"/>
  <c r="V496" i="1"/>
  <c r="D496" i="1" s="1"/>
  <c r="U497" i="1" l="1"/>
  <c r="I496" i="1" l="1"/>
  <c r="B496" i="1" s="1"/>
  <c r="C497" i="1"/>
  <c r="G497" i="1"/>
  <c r="V497" i="1"/>
  <c r="D497" i="1" s="1"/>
  <c r="W497" i="1" l="1"/>
  <c r="E497" i="1" s="1"/>
  <c r="U498" i="1"/>
  <c r="I497" i="1" l="1"/>
  <c r="B497" i="1" s="1"/>
  <c r="V498" i="1"/>
  <c r="D498" i="1" s="1"/>
  <c r="C498" i="1"/>
  <c r="G498" i="1"/>
  <c r="W498" i="1" l="1"/>
  <c r="E498" i="1" s="1"/>
  <c r="U499" i="1" l="1"/>
  <c r="I498" i="1" l="1"/>
  <c r="B498" i="1" s="1"/>
  <c r="G499" i="1"/>
  <c r="C499" i="1"/>
  <c r="V499" i="1"/>
  <c r="D499" i="1" s="1"/>
  <c r="W499" i="1" l="1"/>
  <c r="E499" i="1" s="1"/>
  <c r="U500" i="1" l="1"/>
  <c r="I499" i="1" l="1"/>
  <c r="B499" i="1" s="1"/>
  <c r="C500" i="1"/>
  <c r="V500" i="1"/>
  <c r="D500" i="1" s="1"/>
  <c r="G500" i="1"/>
  <c r="W500" i="1" l="1"/>
  <c r="E500" i="1" s="1"/>
  <c r="U501" i="1"/>
  <c r="I500" i="1" l="1"/>
  <c r="B500" i="1" s="1"/>
  <c r="G501" i="1"/>
  <c r="W501" i="1"/>
  <c r="E501" i="1" s="1"/>
  <c r="V501" i="1"/>
  <c r="D501" i="1" s="1"/>
  <c r="C501" i="1"/>
  <c r="U502" i="1" l="1"/>
  <c r="I501" i="1" l="1"/>
  <c r="B501" i="1" s="1"/>
  <c r="G502" i="1"/>
  <c r="C502" i="1"/>
  <c r="V502" i="1"/>
  <c r="D502" i="1" s="1"/>
  <c r="W502" i="1" l="1"/>
  <c r="E502" i="1" s="1"/>
  <c r="U503" i="1"/>
  <c r="I502" i="1" l="1"/>
  <c r="B502" i="1" s="1"/>
  <c r="G503" i="1"/>
  <c r="W503" i="1"/>
  <c r="E503" i="1" s="1"/>
  <c r="C503" i="1"/>
  <c r="V503" i="1"/>
  <c r="D503" i="1" s="1"/>
  <c r="U504" i="1" l="1"/>
  <c r="I503" i="1" l="1"/>
  <c r="B503" i="1" s="1"/>
  <c r="W504" i="1"/>
  <c r="E504" i="1" s="1"/>
  <c r="C504" i="1"/>
  <c r="G504" i="1"/>
  <c r="V504" i="1"/>
  <c r="D504" i="1" s="1"/>
  <c r="U505" i="1"/>
  <c r="I504" i="1" l="1"/>
  <c r="B504" i="1" s="1"/>
  <c r="C505" i="1"/>
  <c r="W505" i="1"/>
  <c r="E505" i="1" s="1"/>
  <c r="G505" i="1"/>
  <c r="V505" i="1"/>
  <c r="D505" i="1" s="1"/>
  <c r="U506" i="1" l="1"/>
  <c r="I505" i="1" l="1"/>
  <c r="B505" i="1" s="1"/>
  <c r="G506" i="1"/>
  <c r="W506" i="1"/>
  <c r="E506" i="1" s="1"/>
  <c r="C506" i="1"/>
  <c r="V506" i="1"/>
  <c r="D506" i="1" s="1"/>
  <c r="U507" i="1" l="1"/>
  <c r="I506" i="1" l="1"/>
  <c r="B506" i="1" s="1"/>
  <c r="C507" i="1"/>
  <c r="V507" i="1"/>
  <c r="D507" i="1" s="1"/>
  <c r="G507" i="1"/>
  <c r="W507" i="1" l="1"/>
  <c r="E507" i="1" s="1"/>
  <c r="U508" i="1"/>
  <c r="I507" i="1" l="1"/>
  <c r="B507" i="1" s="1"/>
  <c r="C508" i="1"/>
  <c r="G508" i="1"/>
  <c r="W508" i="1"/>
  <c r="E508" i="1" s="1"/>
  <c r="V508" i="1"/>
  <c r="D508" i="1" s="1"/>
  <c r="U509" i="1" l="1"/>
  <c r="I508" i="1" l="1"/>
  <c r="B508" i="1" s="1"/>
  <c r="C509" i="1"/>
  <c r="V509" i="1"/>
  <c r="D509" i="1" s="1"/>
  <c r="G509" i="1"/>
  <c r="W509" i="1" l="1"/>
  <c r="E509" i="1" s="1"/>
  <c r="U510" i="1" l="1"/>
  <c r="I509" i="1" l="1"/>
  <c r="B509" i="1" s="1"/>
  <c r="C510" i="1"/>
  <c r="V510" i="1"/>
  <c r="D510" i="1" s="1"/>
  <c r="G510" i="1"/>
  <c r="W510" i="1" l="1"/>
  <c r="E510" i="1" s="1"/>
  <c r="U511" i="1"/>
  <c r="I510" i="1" l="1"/>
  <c r="B510" i="1" s="1"/>
  <c r="V511" i="1"/>
  <c r="D511" i="1" s="1"/>
  <c r="W511" i="1"/>
  <c r="E511" i="1" s="1"/>
  <c r="G511" i="1"/>
  <c r="C511" i="1"/>
  <c r="U512" i="1" l="1"/>
  <c r="I511" i="1" l="1"/>
  <c r="B511" i="1" s="1"/>
  <c r="V512" i="1"/>
  <c r="D512" i="1" s="1"/>
  <c r="G512" i="1"/>
  <c r="C512" i="1"/>
  <c r="W512" i="1" l="1"/>
  <c r="E512" i="1" s="1"/>
  <c r="U513" i="1"/>
  <c r="I512" i="1" l="1"/>
  <c r="B512" i="1" s="1"/>
  <c r="G513" i="1"/>
  <c r="V513" i="1"/>
  <c r="D513" i="1" s="1"/>
  <c r="C513" i="1"/>
  <c r="W513" i="1" l="1"/>
  <c r="E513" i="1" s="1"/>
  <c r="U514" i="1"/>
  <c r="I513" i="1" l="1"/>
  <c r="B513" i="1" s="1"/>
  <c r="G514" i="1"/>
  <c r="C514" i="1"/>
  <c r="V514" i="1"/>
  <c r="D514" i="1" s="1"/>
  <c r="W514" i="1" l="1"/>
  <c r="E514" i="1" l="1"/>
  <c r="U515" i="1"/>
  <c r="C515" i="1" l="1"/>
  <c r="I514" i="1"/>
  <c r="B514" i="1" s="1"/>
  <c r="V515" i="1"/>
  <c r="D515" i="1" s="1"/>
  <c r="G515" i="1"/>
  <c r="W515" i="1" l="1"/>
  <c r="E515" i="1" s="1"/>
  <c r="U516" i="1"/>
  <c r="G516" i="1" l="1"/>
  <c r="I515" i="1"/>
  <c r="B515" i="1" s="1"/>
  <c r="C516" i="1"/>
  <c r="V516" i="1"/>
  <c r="D516" i="1" s="1"/>
  <c r="W516" i="1" l="1"/>
  <c r="E516" i="1" l="1"/>
  <c r="U517" i="1"/>
  <c r="G517" i="1" l="1"/>
  <c r="I516" i="1"/>
  <c r="B516" i="1" s="1"/>
  <c r="C517" i="1"/>
  <c r="V517" i="1"/>
  <c r="D517" i="1" s="1"/>
  <c r="W517" i="1" l="1"/>
  <c r="E517" i="1" l="1"/>
  <c r="U518" i="1"/>
  <c r="G518" i="1" l="1"/>
  <c r="I517" i="1"/>
  <c r="B517" i="1" s="1"/>
  <c r="C518" i="1"/>
  <c r="V518" i="1"/>
  <c r="D518" i="1" s="1"/>
  <c r="W518" i="1" l="1"/>
  <c r="E518" i="1" s="1"/>
  <c r="U519" i="1" l="1"/>
  <c r="G519" i="1" l="1"/>
  <c r="V519" i="1"/>
  <c r="D519" i="1" s="1"/>
  <c r="I518" i="1"/>
  <c r="B518" i="1" s="1"/>
  <c r="C519" i="1"/>
  <c r="W519" i="1" l="1"/>
  <c r="E519" i="1" s="1"/>
  <c r="U520" i="1" l="1"/>
  <c r="G520" i="1" l="1"/>
  <c r="I519" i="1"/>
  <c r="B519" i="1" s="1"/>
  <c r="V520" i="1"/>
  <c r="D520" i="1" s="1"/>
  <c r="C520" i="1"/>
  <c r="W520" i="1" l="1"/>
  <c r="E520" i="1" s="1"/>
  <c r="U521" i="1" l="1"/>
  <c r="C521" i="1" l="1"/>
  <c r="V521" i="1"/>
  <c r="D521" i="1" s="1"/>
  <c r="W521" i="1"/>
  <c r="E521" i="1" s="1"/>
  <c r="I520" i="1"/>
  <c r="B520" i="1" s="1"/>
  <c r="G521" i="1"/>
  <c r="U522" i="1" l="1"/>
  <c r="G522" i="1" l="1"/>
  <c r="W522" i="1"/>
  <c r="E522" i="1" s="1"/>
  <c r="I521" i="1"/>
  <c r="B521" i="1" s="1"/>
  <c r="C522" i="1"/>
  <c r="V522" i="1"/>
  <c r="D522" i="1" s="1"/>
  <c r="U523" i="1"/>
  <c r="C523" i="1" l="1"/>
  <c r="I522" i="1"/>
  <c r="B522" i="1" s="1"/>
  <c r="G523" i="1"/>
  <c r="V523" i="1"/>
  <c r="D523" i="1" s="1"/>
  <c r="W523" i="1" l="1"/>
  <c r="E523" i="1" s="1"/>
  <c r="U524" i="1"/>
  <c r="C524" i="1" l="1"/>
  <c r="V524" i="1"/>
  <c r="D524" i="1" s="1"/>
  <c r="I523" i="1"/>
  <c r="B523" i="1" s="1"/>
  <c r="G524" i="1"/>
  <c r="W524" i="1" l="1"/>
  <c r="E524" i="1" s="1"/>
  <c r="U525" i="1" l="1"/>
  <c r="G525" i="1"/>
  <c r="I524" i="1"/>
  <c r="B524" i="1" s="1"/>
  <c r="C525" i="1"/>
  <c r="V525" i="1"/>
  <c r="D525" i="1" s="1"/>
  <c r="W525" i="1"/>
  <c r="E525" i="1" s="1"/>
  <c r="U526" i="1" l="1"/>
  <c r="C526" i="1" l="1"/>
  <c r="I525" i="1"/>
  <c r="B525" i="1" s="1"/>
  <c r="G526" i="1"/>
  <c r="V526" i="1"/>
  <c r="D526" i="1" s="1"/>
  <c r="W526" i="1" l="1"/>
  <c r="E526" i="1" s="1"/>
  <c r="U527" i="1" l="1"/>
  <c r="V527" i="1" l="1"/>
  <c r="D527" i="1" s="1"/>
  <c r="G527" i="1"/>
  <c r="I526" i="1"/>
  <c r="B526" i="1" s="1"/>
  <c r="C527" i="1"/>
  <c r="W527" i="1"/>
  <c r="E527" i="1" s="1"/>
  <c r="U528" i="1"/>
  <c r="V528" i="1" l="1"/>
  <c r="D528" i="1" s="1"/>
  <c r="I527" i="1"/>
  <c r="B527" i="1" s="1"/>
  <c r="G528" i="1"/>
  <c r="C528" i="1"/>
  <c r="W528" i="1"/>
  <c r="E528" i="1" s="1"/>
  <c r="U529" i="1"/>
  <c r="V529" i="1" l="1"/>
  <c r="D529" i="1" s="1"/>
  <c r="I528" i="1"/>
  <c r="B528" i="1" s="1"/>
  <c r="C529" i="1"/>
  <c r="G529" i="1"/>
  <c r="W529" i="1"/>
  <c r="E529" i="1" s="1"/>
  <c r="U530" i="1"/>
  <c r="G530" i="1" s="1"/>
  <c r="I529" i="1"/>
  <c r="B529" i="1" s="1"/>
  <c r="C530" i="1" l="1"/>
  <c r="V530" i="1"/>
  <c r="D530" i="1" s="1"/>
  <c r="W530" i="1"/>
  <c r="E530" i="1" s="1"/>
  <c r="U531" i="1" l="1"/>
  <c r="I530" i="1"/>
  <c r="B530" i="1" s="1"/>
  <c r="G531" i="1"/>
  <c r="V531" i="1"/>
  <c r="D531" i="1" s="1"/>
  <c r="C531" i="1"/>
  <c r="W531" i="1" l="1"/>
  <c r="E531" i="1" s="1"/>
  <c r="U532" i="1"/>
  <c r="I531" i="1" l="1"/>
  <c r="B531" i="1" s="1"/>
  <c r="G532" i="1"/>
  <c r="V532" i="1"/>
  <c r="D532" i="1" s="1"/>
  <c r="C532" i="1"/>
  <c r="W532" i="1" l="1"/>
  <c r="E532" i="1" s="1"/>
  <c r="U533" i="1"/>
  <c r="I532" i="1" l="1"/>
  <c r="B532" i="1" s="1"/>
  <c r="V533" i="1"/>
  <c r="D533" i="1" s="1"/>
  <c r="C533" i="1"/>
  <c r="G533" i="1"/>
  <c r="W533" i="1" l="1"/>
  <c r="E533" i="1" s="1"/>
  <c r="U534" i="1" l="1"/>
  <c r="I533" i="1" l="1"/>
  <c r="B533" i="1" s="1"/>
  <c r="G534" i="1"/>
  <c r="V534" i="1"/>
  <c r="D534" i="1" s="1"/>
  <c r="C534" i="1"/>
  <c r="W534" i="1" l="1"/>
  <c r="E534" i="1" s="1"/>
  <c r="U535" i="1" l="1"/>
  <c r="I534" i="1" l="1"/>
  <c r="B534" i="1" s="1"/>
  <c r="G535" i="1"/>
  <c r="V535" i="1"/>
  <c r="D535" i="1" s="1"/>
  <c r="C535" i="1"/>
  <c r="W535" i="1" l="1"/>
  <c r="E535" i="1" s="1"/>
  <c r="U536" i="1"/>
  <c r="I535" i="1" l="1"/>
  <c r="B535" i="1" s="1"/>
  <c r="V536" i="1"/>
  <c r="D536" i="1" s="1"/>
  <c r="G536" i="1"/>
  <c r="C536" i="1"/>
  <c r="W536" i="1" l="1"/>
  <c r="E536" i="1" l="1"/>
  <c r="U537" i="1"/>
  <c r="I536" i="1" l="1"/>
  <c r="B536" i="1" s="1"/>
  <c r="C537" i="1"/>
  <c r="V537" i="1"/>
  <c r="D537" i="1" s="1"/>
  <c r="G537" i="1"/>
  <c r="W537" i="1" l="1"/>
  <c r="E537" i="1" s="1"/>
  <c r="U538" i="1" l="1"/>
  <c r="I537" i="1" l="1"/>
  <c r="B537" i="1" s="1"/>
  <c r="V538" i="1"/>
  <c r="D538" i="1" s="1"/>
  <c r="C538" i="1"/>
  <c r="G538" i="1"/>
  <c r="W538" i="1" l="1"/>
  <c r="E538" i="1" l="1"/>
  <c r="U539" i="1"/>
  <c r="I538" i="1" l="1"/>
  <c r="B538" i="1" s="1"/>
  <c r="C539" i="1"/>
  <c r="G539" i="1"/>
  <c r="V539" i="1"/>
  <c r="D539" i="1" s="1"/>
  <c r="W539" i="1" l="1"/>
  <c r="E539" i="1" s="1"/>
  <c r="U540" i="1" l="1"/>
  <c r="I539" i="1" l="1"/>
  <c r="B539" i="1" s="1"/>
  <c r="G540" i="1"/>
  <c r="C540" i="1"/>
  <c r="V540" i="1"/>
  <c r="D540" i="1" s="1"/>
  <c r="W540" i="1" l="1"/>
  <c r="E540" i="1" s="1"/>
  <c r="U541" i="1" l="1"/>
  <c r="I540" i="1" l="1"/>
  <c r="B540" i="1" s="1"/>
  <c r="V541" i="1"/>
  <c r="D541" i="1" s="1"/>
  <c r="C541" i="1"/>
  <c r="G541" i="1"/>
  <c r="W541" i="1" l="1"/>
  <c r="E541" i="1" s="1"/>
  <c r="U542" i="1" l="1"/>
  <c r="I541" i="1" l="1"/>
  <c r="B541" i="1" s="1"/>
  <c r="C542" i="1"/>
  <c r="W542" i="1"/>
  <c r="E542" i="1" s="1"/>
  <c r="G542" i="1"/>
  <c r="V542" i="1"/>
  <c r="D542" i="1" s="1"/>
  <c r="U543" i="1" l="1"/>
  <c r="I542" i="1" l="1"/>
  <c r="B542" i="1" s="1"/>
  <c r="G543" i="1"/>
  <c r="V543" i="1"/>
  <c r="D543" i="1" s="1"/>
  <c r="C543" i="1"/>
  <c r="W543" i="1" l="1"/>
  <c r="E543" i="1" s="1"/>
  <c r="U544" i="1" l="1"/>
  <c r="I543" i="1"/>
  <c r="B543" i="1" s="1"/>
  <c r="G544" i="1"/>
  <c r="C544" i="1"/>
  <c r="V544" i="1"/>
  <c r="D544" i="1" s="1"/>
  <c r="W544" i="1" l="1"/>
  <c r="E544" i="1" s="1"/>
  <c r="U545" i="1"/>
  <c r="I544" i="1" l="1"/>
  <c r="B544" i="1" s="1"/>
  <c r="W545" i="1"/>
  <c r="E545" i="1" s="1"/>
  <c r="C545" i="1"/>
  <c r="G545" i="1"/>
  <c r="V545" i="1"/>
  <c r="D545" i="1" s="1"/>
  <c r="U546" i="1"/>
  <c r="I545" i="1" l="1"/>
  <c r="B545" i="1" s="1"/>
  <c r="V546" i="1"/>
  <c r="D546" i="1" s="1"/>
  <c r="W546" i="1"/>
  <c r="E546" i="1" s="1"/>
  <c r="C546" i="1"/>
  <c r="G546" i="1"/>
  <c r="U547" i="1" l="1"/>
  <c r="I546" i="1" l="1"/>
  <c r="B546" i="1" s="1"/>
  <c r="G547" i="1"/>
  <c r="V547" i="1"/>
  <c r="D547" i="1" s="1"/>
  <c r="C547" i="1"/>
  <c r="W547" i="1" l="1"/>
  <c r="E547" i="1" s="1"/>
  <c r="U548" i="1" l="1"/>
  <c r="I547" i="1" l="1"/>
  <c r="B547" i="1" s="1"/>
  <c r="G548" i="1"/>
  <c r="V548" i="1"/>
  <c r="D548" i="1" s="1"/>
  <c r="C548" i="1"/>
  <c r="W548" i="1" l="1"/>
  <c r="E548" i="1" s="1"/>
  <c r="U549" i="1"/>
  <c r="I548" i="1" l="1"/>
  <c r="B548" i="1" s="1"/>
  <c r="V549" i="1"/>
  <c r="D549" i="1" s="1"/>
  <c r="W549" i="1"/>
  <c r="E549" i="1" s="1"/>
  <c r="C549" i="1"/>
  <c r="G549" i="1"/>
  <c r="U550" i="1" l="1"/>
  <c r="I549" i="1" l="1"/>
  <c r="B549" i="1" s="1"/>
  <c r="G550" i="1"/>
  <c r="V550" i="1"/>
  <c r="D550" i="1" s="1"/>
  <c r="C550" i="1"/>
  <c r="W550" i="1" l="1"/>
  <c r="E550" i="1" s="1"/>
  <c r="U551" i="1"/>
  <c r="I550" i="1" l="1"/>
  <c r="B550" i="1" s="1"/>
  <c r="G551" i="1"/>
  <c r="W551" i="1"/>
  <c r="E551" i="1" s="1"/>
  <c r="C551" i="1"/>
  <c r="V551" i="1"/>
  <c r="D551" i="1" s="1"/>
  <c r="U552" i="1" l="1"/>
  <c r="I551" i="1" l="1"/>
  <c r="B551" i="1" s="1"/>
  <c r="C552" i="1"/>
  <c r="V552" i="1"/>
  <c r="D552" i="1" s="1"/>
  <c r="G552" i="1"/>
  <c r="W552" i="1" l="1"/>
  <c r="E552" i="1" s="1"/>
  <c r="U553" i="1" l="1"/>
  <c r="I552" i="1" l="1"/>
  <c r="B552" i="1" s="1"/>
  <c r="C553" i="1"/>
  <c r="G553" i="1"/>
  <c r="V553" i="1"/>
  <c r="D553" i="1" s="1"/>
  <c r="W553" i="1" l="1"/>
  <c r="E553" i="1" s="1"/>
  <c r="U554" i="1" l="1"/>
  <c r="I553" i="1" l="1"/>
  <c r="B553" i="1" s="1"/>
  <c r="G554" i="1"/>
  <c r="V554" i="1"/>
  <c r="D554" i="1" s="1"/>
  <c r="C554" i="1"/>
  <c r="W554" i="1" l="1"/>
  <c r="E554" i="1" s="1"/>
  <c r="U555" i="1"/>
  <c r="I554" i="1" l="1"/>
  <c r="B554" i="1" s="1"/>
  <c r="C555" i="1"/>
  <c r="W555" i="1"/>
  <c r="E555" i="1" s="1"/>
  <c r="G555" i="1"/>
  <c r="V555" i="1"/>
  <c r="D555" i="1" s="1"/>
  <c r="U556" i="1" l="1"/>
  <c r="I555" i="1" l="1"/>
  <c r="B555" i="1" s="1"/>
  <c r="C556" i="1"/>
  <c r="V556" i="1"/>
  <c r="D556" i="1" s="1"/>
  <c r="G556" i="1"/>
  <c r="W556" i="1" l="1"/>
  <c r="E556" i="1" s="1"/>
  <c r="U557" i="1"/>
  <c r="I556" i="1" l="1"/>
  <c r="B556" i="1" s="1"/>
  <c r="G557" i="1"/>
  <c r="V557" i="1"/>
  <c r="D557" i="1" s="1"/>
  <c r="C557" i="1"/>
  <c r="W557" i="1" l="1"/>
  <c r="E557" i="1" s="1"/>
  <c r="U558" i="1"/>
  <c r="I557" i="1" l="1"/>
  <c r="B557" i="1" s="1"/>
  <c r="V558" i="1"/>
  <c r="D558" i="1" s="1"/>
  <c r="G558" i="1"/>
  <c r="C558" i="1"/>
  <c r="W558" i="1" l="1"/>
  <c r="E558" i="1" l="1"/>
  <c r="U559" i="1"/>
  <c r="I558" i="1" l="1"/>
  <c r="B558" i="1" s="1"/>
  <c r="G559" i="1"/>
  <c r="C559" i="1"/>
  <c r="W559" i="1"/>
  <c r="E559" i="1" s="1"/>
  <c r="V559" i="1"/>
  <c r="D559" i="1" s="1"/>
  <c r="U560" i="1" l="1"/>
  <c r="I559" i="1" l="1"/>
  <c r="B559" i="1" s="1"/>
  <c r="G560" i="1"/>
  <c r="V560" i="1"/>
  <c r="D560" i="1" s="1"/>
  <c r="C560" i="1"/>
  <c r="W560" i="1" l="1"/>
  <c r="E560" i="1" s="1"/>
  <c r="U561" i="1"/>
  <c r="I560" i="1" l="1"/>
  <c r="B560" i="1" s="1"/>
  <c r="G561" i="1"/>
  <c r="V561" i="1"/>
  <c r="D561" i="1" s="1"/>
  <c r="C561" i="1"/>
  <c r="W561" i="1" l="1"/>
  <c r="E561" i="1" s="1"/>
  <c r="U562" i="1" l="1"/>
  <c r="I561" i="1" l="1"/>
  <c r="B561" i="1" s="1"/>
  <c r="V562" i="1"/>
  <c r="D562" i="1" s="1"/>
  <c r="C562" i="1"/>
  <c r="G562" i="1"/>
  <c r="W562" i="1" l="1"/>
  <c r="E562" i="1" l="1"/>
  <c r="U563" i="1"/>
  <c r="I562" i="1" l="1"/>
  <c r="B562" i="1" s="1"/>
  <c r="C563" i="1"/>
  <c r="G563" i="1"/>
  <c r="V563" i="1"/>
  <c r="D563" i="1" s="1"/>
  <c r="W563" i="1" l="1"/>
  <c r="E563" i="1" s="1"/>
  <c r="U564" i="1" l="1"/>
  <c r="I563" i="1" l="1"/>
  <c r="B563" i="1" s="1"/>
  <c r="C564" i="1"/>
  <c r="V564" i="1"/>
  <c r="D564" i="1" s="1"/>
  <c r="G564" i="1"/>
  <c r="W564" i="1" l="1"/>
  <c r="E564" i="1" s="1"/>
  <c r="U565" i="1" l="1"/>
  <c r="I564" i="1" l="1"/>
  <c r="B564" i="1" s="1"/>
  <c r="V565" i="1"/>
  <c r="D565" i="1" s="1"/>
  <c r="G565" i="1"/>
  <c r="C565" i="1"/>
  <c r="W565" i="1" l="1"/>
  <c r="E565" i="1" s="1"/>
  <c r="U566" i="1"/>
  <c r="I565" i="1" l="1"/>
  <c r="B565" i="1" s="1"/>
  <c r="V566" i="1"/>
  <c r="D566" i="1" s="1"/>
  <c r="G566" i="1"/>
  <c r="C566" i="1"/>
  <c r="W566" i="1" l="1"/>
  <c r="E566" i="1" l="1"/>
  <c r="U567" i="1"/>
  <c r="I566" i="1" l="1"/>
  <c r="B566" i="1" s="1"/>
  <c r="G567" i="1"/>
  <c r="V567" i="1"/>
  <c r="D567" i="1" s="1"/>
  <c r="C567" i="1"/>
  <c r="W567" i="1" l="1"/>
  <c r="E567" i="1" s="1"/>
  <c r="U568" i="1" l="1"/>
  <c r="I567" i="1"/>
  <c r="B567" i="1" s="1"/>
  <c r="V568" i="1"/>
  <c r="D568" i="1" s="1"/>
  <c r="G568" i="1"/>
  <c r="C568" i="1"/>
  <c r="W568" i="1" l="1"/>
  <c r="E568" i="1" l="1"/>
  <c r="U569" i="1"/>
  <c r="I568" i="1" l="1"/>
  <c r="B568" i="1" s="1"/>
  <c r="G569" i="1"/>
  <c r="W569" i="1"/>
  <c r="E569" i="1" s="1"/>
  <c r="C569" i="1"/>
  <c r="V569" i="1"/>
  <c r="D569" i="1" s="1"/>
  <c r="U570" i="1" l="1"/>
  <c r="I569" i="1" l="1"/>
  <c r="B569" i="1" s="1"/>
  <c r="V570" i="1"/>
  <c r="D570" i="1" s="1"/>
  <c r="G570" i="1"/>
  <c r="W570" i="1"/>
  <c r="E570" i="1" s="1"/>
  <c r="C570" i="1"/>
  <c r="U571" i="1" l="1"/>
  <c r="I570" i="1" l="1"/>
  <c r="B570" i="1" s="1"/>
  <c r="G571" i="1"/>
  <c r="V571" i="1"/>
  <c r="D571" i="1" s="1"/>
  <c r="C571" i="1"/>
  <c r="W571" i="1" l="1"/>
  <c r="E571" i="1" s="1"/>
  <c r="U572" i="1"/>
  <c r="I571" i="1" l="1"/>
  <c r="B571" i="1" s="1"/>
  <c r="G572" i="1"/>
  <c r="V572" i="1"/>
  <c r="D572" i="1" s="1"/>
  <c r="C572" i="1"/>
  <c r="W572" i="1" l="1"/>
  <c r="E572" i="1" s="1"/>
  <c r="U573" i="1" l="1"/>
  <c r="I572" i="1" l="1"/>
  <c r="B572" i="1" s="1"/>
  <c r="G573" i="1"/>
  <c r="W573" i="1"/>
  <c r="E573" i="1" s="1"/>
  <c r="C573" i="1"/>
  <c r="V573" i="1"/>
  <c r="D573" i="1" s="1"/>
  <c r="U574" i="1" l="1"/>
  <c r="I573" i="1" l="1"/>
  <c r="B573" i="1" s="1"/>
  <c r="C574" i="1"/>
  <c r="G574" i="1"/>
  <c r="W574" i="1"/>
  <c r="E574" i="1" s="1"/>
  <c r="V574" i="1"/>
  <c r="D574" i="1" s="1"/>
  <c r="U575" i="1" l="1"/>
  <c r="I574" i="1" l="1"/>
  <c r="B574" i="1" s="1"/>
  <c r="V575" i="1"/>
  <c r="D575" i="1" s="1"/>
  <c r="G575" i="1"/>
  <c r="C575" i="1"/>
  <c r="W575" i="1" l="1"/>
  <c r="E575" i="1" l="1"/>
  <c r="U576" i="1"/>
  <c r="I575" i="1" l="1"/>
  <c r="B575" i="1" s="1"/>
  <c r="V576" i="1"/>
  <c r="D576" i="1" s="1"/>
  <c r="C576" i="1"/>
  <c r="G576" i="1"/>
  <c r="W576" i="1" l="1"/>
  <c r="E576" i="1" l="1"/>
  <c r="U577" i="1"/>
  <c r="I576" i="1" l="1"/>
  <c r="B576" i="1" s="1"/>
  <c r="G577" i="1"/>
  <c r="C577" i="1"/>
  <c r="V577" i="1"/>
  <c r="D577" i="1" s="1"/>
  <c r="W577" i="1" l="1"/>
  <c r="E577" i="1" s="1"/>
  <c r="U578" i="1" l="1"/>
  <c r="I577" i="1" l="1"/>
  <c r="B577" i="1" s="1"/>
  <c r="V578" i="1"/>
  <c r="D578" i="1" s="1"/>
  <c r="W578" i="1"/>
  <c r="E578" i="1" s="1"/>
  <c r="C578" i="1"/>
  <c r="G578" i="1"/>
  <c r="U579" i="1" l="1"/>
  <c r="I578" i="1" l="1"/>
  <c r="B578" i="1" s="1"/>
  <c r="V579" i="1"/>
  <c r="D579" i="1" s="1"/>
  <c r="C579" i="1"/>
  <c r="G579" i="1"/>
  <c r="W579" i="1" l="1"/>
  <c r="E579" i="1" s="1"/>
  <c r="U580" i="1"/>
  <c r="I579" i="1" l="1"/>
  <c r="B579" i="1" s="1"/>
  <c r="V580" i="1"/>
  <c r="D580" i="1" s="1"/>
  <c r="C580" i="1"/>
  <c r="G580" i="1"/>
  <c r="W580" i="1" l="1"/>
  <c r="E580" i="1" s="1"/>
  <c r="U581" i="1"/>
  <c r="I580" i="1" l="1"/>
  <c r="B580" i="1" s="1"/>
  <c r="C581" i="1"/>
  <c r="G581" i="1"/>
  <c r="W581" i="1"/>
  <c r="E581" i="1" s="1"/>
  <c r="V581" i="1"/>
  <c r="D581" i="1" s="1"/>
  <c r="U582" i="1" l="1"/>
  <c r="I581" i="1" l="1"/>
  <c r="B581" i="1" s="1"/>
  <c r="C582" i="1"/>
  <c r="W582" i="1"/>
  <c r="E582" i="1" s="1"/>
  <c r="V582" i="1"/>
  <c r="D582" i="1" s="1"/>
  <c r="G582" i="1"/>
  <c r="U583" i="1" l="1"/>
  <c r="I582" i="1" l="1"/>
  <c r="B582" i="1" s="1"/>
  <c r="G583" i="1"/>
  <c r="C583" i="1"/>
  <c r="W583" i="1"/>
  <c r="E583" i="1" s="1"/>
  <c r="V583" i="1"/>
  <c r="D583" i="1" s="1"/>
  <c r="U584" i="1" l="1"/>
  <c r="I583" i="1" l="1"/>
  <c r="B583" i="1" s="1"/>
  <c r="G584" i="1"/>
  <c r="V584" i="1"/>
  <c r="D584" i="1" s="1"/>
  <c r="C584" i="1"/>
  <c r="W584" i="1" l="1"/>
  <c r="E584" i="1" s="1"/>
  <c r="U585" i="1"/>
  <c r="C585" i="1" s="1"/>
  <c r="G585" i="1" l="1"/>
  <c r="I584" i="1"/>
  <c r="B584" i="1" s="1"/>
  <c r="V585" i="1"/>
  <c r="D585" i="1" s="1"/>
  <c r="W585" i="1" l="1"/>
  <c r="E585" i="1" l="1"/>
  <c r="U586" i="1"/>
  <c r="V586" i="1" l="1"/>
  <c r="I585" i="1"/>
  <c r="B585" i="1" s="1"/>
  <c r="C586" i="1"/>
  <c r="G586" i="1"/>
  <c r="D586" i="1" l="1"/>
  <c r="W586" i="1"/>
  <c r="E586" i="1" l="1"/>
  <c r="U587" i="1"/>
  <c r="I586" i="1" l="1"/>
  <c r="B586" i="1" s="1"/>
  <c r="G587" i="1"/>
  <c r="C587" i="1"/>
  <c r="V587" i="1"/>
  <c r="D587" i="1" l="1"/>
  <c r="W587" i="1"/>
  <c r="E587" i="1" s="1"/>
  <c r="U588" i="1"/>
  <c r="G588" i="1" l="1"/>
  <c r="V588" i="1"/>
  <c r="D588" i="1" s="1"/>
  <c r="C588" i="1"/>
  <c r="I587" i="1"/>
  <c r="B587" i="1" s="1"/>
  <c r="W588" i="1" l="1"/>
  <c r="E588" i="1" l="1"/>
  <c r="U589" i="1"/>
  <c r="G589" i="1" l="1"/>
  <c r="C589" i="1"/>
  <c r="W589" i="1"/>
  <c r="E589" i="1" s="1"/>
  <c r="I588" i="1"/>
  <c r="B588" i="1" s="1"/>
  <c r="V589" i="1"/>
  <c r="D589" i="1" s="1"/>
  <c r="U590" i="1" l="1"/>
  <c r="C590" i="1" l="1"/>
  <c r="V590" i="1"/>
  <c r="D590" i="1" s="1"/>
  <c r="G590" i="1"/>
  <c r="I589" i="1"/>
  <c r="B589" i="1" s="1"/>
  <c r="W590" i="1" l="1"/>
  <c r="E590" i="1" s="1"/>
  <c r="U591" i="1"/>
  <c r="V591" i="1" l="1"/>
  <c r="D591" i="1" s="1"/>
  <c r="I590" i="1"/>
  <c r="B590" i="1" s="1"/>
  <c r="G591" i="1"/>
  <c r="C591" i="1"/>
  <c r="W591" i="1"/>
  <c r="E591" i="1" s="1"/>
  <c r="U592" i="1"/>
  <c r="I591" i="1" l="1"/>
  <c r="B591" i="1" s="1"/>
  <c r="C592" i="1"/>
  <c r="V592" i="1"/>
  <c r="G592" i="1"/>
  <c r="D592" i="1" l="1"/>
  <c r="W592" i="1"/>
  <c r="E592" i="1" s="1"/>
  <c r="U593" i="1" l="1"/>
  <c r="G593" i="1" l="1"/>
  <c r="V593" i="1"/>
  <c r="D593" i="1" s="1"/>
  <c r="C593" i="1"/>
  <c r="I592" i="1"/>
  <c r="B592" i="1" s="1"/>
  <c r="W593" i="1" l="1"/>
  <c r="E593" i="1" l="1"/>
  <c r="U594" i="1"/>
  <c r="V594" i="1" l="1"/>
  <c r="D594" i="1" s="1"/>
  <c r="I593" i="1"/>
  <c r="B593" i="1" s="1"/>
  <c r="G594" i="1"/>
  <c r="C594" i="1"/>
  <c r="W594" i="1" l="1"/>
  <c r="E594" i="1" l="1"/>
  <c r="U595" i="1"/>
  <c r="V595" i="1" l="1"/>
  <c r="D595" i="1" s="1"/>
  <c r="I594" i="1"/>
  <c r="B594" i="1" s="1"/>
  <c r="C595" i="1"/>
  <c r="G595" i="1"/>
  <c r="W595" i="1"/>
  <c r="E595" i="1" s="1"/>
  <c r="U596" i="1"/>
  <c r="C596" i="1" l="1"/>
  <c r="V596" i="1"/>
  <c r="D596" i="1" s="1"/>
  <c r="G596" i="1"/>
  <c r="I595" i="1"/>
  <c r="B595" i="1" s="1"/>
  <c r="W596" i="1" l="1"/>
  <c r="E596" i="1" s="1"/>
  <c r="U597" i="1"/>
  <c r="I596" i="1" l="1"/>
  <c r="B596" i="1" s="1"/>
  <c r="V597" i="1"/>
  <c r="D597" i="1" s="1"/>
  <c r="C597" i="1"/>
  <c r="G597" i="1"/>
  <c r="W597" i="1" l="1"/>
  <c r="E597" i="1" l="1"/>
  <c r="U598" i="1"/>
  <c r="C598" i="1" l="1"/>
  <c r="G598" i="1"/>
  <c r="I597" i="1"/>
  <c r="B597" i="1" s="1"/>
  <c r="V598" i="1"/>
  <c r="D598" i="1" l="1"/>
  <c r="W598" i="1"/>
  <c r="E598" i="1" s="1"/>
  <c r="U599" i="1"/>
  <c r="I598" i="1" s="1"/>
  <c r="B598" i="1" s="1"/>
  <c r="G599" i="1" l="1"/>
  <c r="V599" i="1"/>
  <c r="D599" i="1" s="1"/>
  <c r="C599" i="1"/>
  <c r="W599" i="1"/>
  <c r="E599" i="1" s="1"/>
  <c r="U600" i="1" l="1"/>
  <c r="G600" i="1" l="1"/>
  <c r="I599" i="1"/>
  <c r="B599" i="1" s="1"/>
  <c r="V600" i="1"/>
  <c r="D600" i="1" s="1"/>
  <c r="C600" i="1"/>
  <c r="W600" i="1" l="1"/>
  <c r="E600" i="1" s="1"/>
  <c r="U601" i="1" l="1"/>
  <c r="G601" i="1" l="1"/>
  <c r="C601" i="1"/>
  <c r="I600" i="1"/>
  <c r="B600" i="1" s="1"/>
  <c r="V601" i="1"/>
  <c r="D601" i="1" s="1"/>
  <c r="W601" i="1" l="1"/>
  <c r="E601" i="1" l="1"/>
  <c r="U602" i="1"/>
  <c r="C602" i="1" l="1"/>
  <c r="V602" i="1"/>
  <c r="D602" i="1" s="1"/>
  <c r="I601" i="1"/>
  <c r="B601" i="1" s="1"/>
  <c r="G602" i="1"/>
  <c r="W602" i="1" l="1"/>
  <c r="E602" i="1" l="1"/>
  <c r="U603" i="1"/>
  <c r="G603" i="1" l="1"/>
  <c r="C603" i="1"/>
  <c r="I602" i="1"/>
  <c r="B602" i="1" s="1"/>
  <c r="V603" i="1"/>
  <c r="D603" i="1" s="1"/>
  <c r="W603" i="1" l="1"/>
  <c r="E603" i="1" s="1"/>
  <c r="U604" i="1" l="1"/>
  <c r="V604" i="1" l="1"/>
  <c r="D604" i="1" s="1"/>
  <c r="C604" i="1"/>
  <c r="I603" i="1"/>
  <c r="B603" i="1" s="1"/>
  <c r="G604" i="1"/>
  <c r="W604" i="1"/>
  <c r="E604" i="1" s="1"/>
  <c r="U605" i="1"/>
  <c r="C605" i="1" l="1"/>
  <c r="V605" i="1"/>
  <c r="D605" i="1" s="1"/>
  <c r="I604" i="1"/>
  <c r="B604" i="1" s="1"/>
  <c r="G605" i="1"/>
  <c r="W605" i="1" l="1"/>
  <c r="E605" i="1" l="1"/>
  <c r="U606" i="1"/>
  <c r="V606" i="1" l="1"/>
  <c r="D606" i="1" s="1"/>
  <c r="G606" i="1"/>
  <c r="I605" i="1"/>
  <c r="B605" i="1" s="1"/>
  <c r="C606" i="1"/>
  <c r="W606" i="1"/>
  <c r="E606" i="1" s="1"/>
  <c r="U607" i="1"/>
  <c r="V607" i="1" l="1"/>
  <c r="D607" i="1" s="1"/>
  <c r="C607" i="1"/>
  <c r="G607" i="1"/>
  <c r="I606" i="1"/>
  <c r="B606" i="1" s="1"/>
  <c r="W607" i="1"/>
  <c r="E607" i="1" s="1"/>
  <c r="U608" i="1"/>
  <c r="C608" i="1" l="1"/>
  <c r="V608" i="1"/>
  <c r="I607" i="1"/>
  <c r="B607" i="1" s="1"/>
  <c r="G608" i="1"/>
  <c r="D608" i="1" l="1"/>
  <c r="W608" i="1"/>
  <c r="E608" i="1" s="1"/>
  <c r="U609" i="1" l="1"/>
  <c r="C609" i="1" l="1"/>
  <c r="V609" i="1"/>
  <c r="D609" i="1" s="1"/>
  <c r="I608" i="1"/>
  <c r="B608" i="1" s="1"/>
  <c r="G609" i="1"/>
  <c r="W609" i="1" l="1"/>
  <c r="E609" i="1" s="1"/>
  <c r="U610" i="1"/>
  <c r="I609" i="1" l="1"/>
  <c r="B609" i="1" s="1"/>
  <c r="C610" i="1"/>
  <c r="G610" i="1"/>
  <c r="V610" i="1"/>
  <c r="D610" i="1" s="1"/>
  <c r="W610" i="1" l="1"/>
  <c r="E610" i="1" l="1"/>
  <c r="U611" i="1"/>
  <c r="C611" i="1" l="1"/>
  <c r="V611" i="1"/>
  <c r="D611" i="1" s="1"/>
  <c r="G611" i="1"/>
  <c r="I610" i="1"/>
  <c r="B610" i="1" s="1"/>
  <c r="W611" i="1" l="1"/>
  <c r="E611" i="1" s="1"/>
  <c r="U612" i="1" l="1"/>
  <c r="G612" i="1" l="1"/>
  <c r="C612" i="1"/>
  <c r="I611" i="1"/>
  <c r="B611" i="1" s="1"/>
  <c r="V612" i="1"/>
  <c r="D612" i="1" s="1"/>
  <c r="W612" i="1" l="1"/>
  <c r="E612" i="1" s="1"/>
  <c r="U613" i="1" l="1"/>
  <c r="V613" i="1" l="1"/>
  <c r="D613" i="1" s="1"/>
  <c r="G613" i="1"/>
  <c r="C613" i="1"/>
  <c r="I612" i="1"/>
  <c r="B612" i="1" s="1"/>
  <c r="W613" i="1"/>
  <c r="E613" i="1" s="1"/>
  <c r="U614" i="1"/>
  <c r="V614" i="1" l="1"/>
  <c r="D614" i="1" s="1"/>
  <c r="I613" i="1"/>
  <c r="B613" i="1" s="1"/>
  <c r="C614" i="1"/>
  <c r="G614" i="1"/>
  <c r="W614" i="1"/>
  <c r="E614" i="1" s="1"/>
  <c r="U615" i="1" l="1"/>
  <c r="C615" i="1" l="1"/>
  <c r="I614" i="1"/>
  <c r="B614" i="1" s="1"/>
  <c r="G615" i="1"/>
  <c r="V615" i="1"/>
  <c r="D615" i="1" s="1"/>
  <c r="W615" i="1" l="1"/>
  <c r="E615" i="1" s="1"/>
  <c r="U616" i="1" l="1"/>
  <c r="C616" i="1" l="1"/>
  <c r="G616" i="1"/>
  <c r="I615" i="1"/>
  <c r="B615" i="1" s="1"/>
  <c r="V616" i="1"/>
  <c r="D616" i="1" s="1"/>
  <c r="W616" i="1" l="1"/>
  <c r="E616" i="1" s="1"/>
  <c r="U617" i="1" l="1"/>
  <c r="G617" i="1" l="1"/>
  <c r="C617" i="1"/>
  <c r="I616" i="1"/>
  <c r="B616" i="1" s="1"/>
  <c r="V617" i="1"/>
  <c r="D617" i="1" s="1"/>
  <c r="W617" i="1" l="1"/>
  <c r="E617" i="1" l="1"/>
  <c r="U618" i="1"/>
  <c r="C618" i="1" l="1"/>
  <c r="G618" i="1"/>
  <c r="I617" i="1"/>
  <c r="B617" i="1" s="1"/>
  <c r="V618" i="1"/>
  <c r="D618" i="1" s="1"/>
  <c r="W618" i="1" l="1"/>
  <c r="E618" i="1" l="1"/>
  <c r="U619" i="1"/>
  <c r="V619" i="1" l="1"/>
  <c r="D619" i="1" s="1"/>
  <c r="G619" i="1"/>
  <c r="C619" i="1"/>
  <c r="I618" i="1"/>
  <c r="B618" i="1" s="1"/>
  <c r="W619" i="1"/>
  <c r="E619" i="1" s="1"/>
  <c r="U620" i="1"/>
  <c r="C620" i="1" l="1"/>
  <c r="I619" i="1"/>
  <c r="B619" i="1" s="1"/>
  <c r="V620" i="1"/>
  <c r="D620" i="1" s="1"/>
  <c r="G620" i="1"/>
  <c r="W620" i="1" l="1"/>
  <c r="E620" i="1" s="1"/>
  <c r="U621" i="1" l="1"/>
  <c r="I620" i="1" l="1"/>
  <c r="B620" i="1" s="1"/>
  <c r="C621" i="1"/>
  <c r="V621" i="1"/>
  <c r="D621" i="1" s="1"/>
  <c r="G621" i="1"/>
  <c r="W621" i="1" l="1"/>
  <c r="E621" i="1" s="1"/>
  <c r="U622" i="1" l="1"/>
  <c r="V622" i="1" l="1"/>
  <c r="D622" i="1" s="1"/>
  <c r="C622" i="1"/>
  <c r="G622" i="1"/>
  <c r="I621" i="1"/>
  <c r="B621" i="1" s="1"/>
  <c r="W622" i="1"/>
  <c r="E622" i="1" s="1"/>
  <c r="U623" i="1"/>
  <c r="C623" i="1" l="1"/>
  <c r="G623" i="1"/>
  <c r="I622" i="1"/>
  <c r="B622" i="1" s="1"/>
  <c r="V623" i="1"/>
  <c r="D623" i="1" s="1"/>
  <c r="W623" i="1" l="1"/>
  <c r="E623" i="1" s="1"/>
  <c r="U624" i="1" l="1"/>
  <c r="G624" i="1" l="1"/>
  <c r="C624" i="1"/>
  <c r="I623" i="1"/>
  <c r="B623" i="1" s="1"/>
  <c r="V624" i="1"/>
  <c r="D624" i="1" s="1"/>
  <c r="W624" i="1" l="1"/>
  <c r="E624" i="1" s="1"/>
  <c r="U625" i="1"/>
  <c r="V625" i="1" l="1"/>
  <c r="D625" i="1" s="1"/>
  <c r="C625" i="1"/>
  <c r="I624" i="1"/>
  <c r="B624" i="1" s="1"/>
  <c r="W625" i="1"/>
  <c r="E625" i="1" s="1"/>
  <c r="G625" i="1"/>
  <c r="U626" i="1" l="1"/>
  <c r="V626" i="1" l="1"/>
  <c r="D626" i="1" s="1"/>
  <c r="C626" i="1"/>
  <c r="G626" i="1"/>
  <c r="I625" i="1"/>
  <c r="B625" i="1" s="1"/>
  <c r="W626" i="1"/>
  <c r="E626" i="1" s="1"/>
  <c r="U627" i="1" l="1"/>
  <c r="G627" i="1" l="1"/>
  <c r="I626" i="1"/>
  <c r="B626" i="1" s="1"/>
  <c r="C627" i="1"/>
  <c r="V627" i="1"/>
  <c r="D627" i="1" s="1"/>
  <c r="W627" i="1" l="1"/>
  <c r="E627" i="1" s="1"/>
  <c r="U628" i="1" l="1"/>
  <c r="C628" i="1" l="1"/>
  <c r="G628" i="1"/>
  <c r="V628" i="1"/>
  <c r="D628" i="1" s="1"/>
  <c r="I627" i="1"/>
  <c r="B627" i="1" s="1"/>
  <c r="W628" i="1" l="1"/>
  <c r="E628" i="1" s="1"/>
  <c r="U629" i="1" l="1"/>
  <c r="V629" i="1" l="1"/>
  <c r="D629" i="1" s="1"/>
  <c r="G629" i="1"/>
  <c r="I628" i="1"/>
  <c r="B628" i="1" s="1"/>
  <c r="C629" i="1"/>
  <c r="W629" i="1"/>
  <c r="E629" i="1" s="1"/>
  <c r="U630" i="1"/>
  <c r="G630" i="1" l="1"/>
  <c r="C630" i="1"/>
  <c r="I629" i="1"/>
  <c r="B629" i="1" s="1"/>
  <c r="V630" i="1"/>
  <c r="D630" i="1" s="1"/>
  <c r="W630" i="1" l="1"/>
  <c r="E630" i="1" s="1"/>
  <c r="U631" i="1" l="1"/>
  <c r="V631" i="1" l="1"/>
  <c r="D631" i="1" s="1"/>
  <c r="C631" i="1"/>
  <c r="I630" i="1"/>
  <c r="B630" i="1" s="1"/>
  <c r="G631" i="1"/>
  <c r="W631" i="1"/>
  <c r="E631" i="1" s="1"/>
  <c r="U632" i="1"/>
  <c r="G632" i="1" l="1"/>
  <c r="V632" i="1"/>
  <c r="I631" i="1"/>
  <c r="B631" i="1" s="1"/>
  <c r="C632" i="1"/>
  <c r="D632" i="1" l="1"/>
  <c r="W632" i="1"/>
  <c r="E632" i="1" s="1"/>
  <c r="U633" i="1" l="1"/>
  <c r="C633" i="1" l="1"/>
  <c r="I632" i="1"/>
  <c r="B632" i="1" s="1"/>
  <c r="V633" i="1"/>
  <c r="G633" i="1"/>
  <c r="D633" i="1" l="1"/>
  <c r="W633" i="1"/>
  <c r="E633" i="1" s="1"/>
  <c r="U634" i="1" l="1"/>
  <c r="G634" i="1" l="1"/>
  <c r="V634" i="1"/>
  <c r="I633" i="1"/>
  <c r="B633" i="1" s="1"/>
  <c r="C634" i="1"/>
  <c r="D634" i="1" l="1"/>
  <c r="W634" i="1"/>
  <c r="E634" i="1" s="1"/>
  <c r="U635" i="1" l="1"/>
  <c r="V635" i="1"/>
  <c r="I634" i="1"/>
  <c r="B634" i="1" s="1"/>
  <c r="G635" i="1"/>
  <c r="C635" i="1"/>
  <c r="D635" i="1" l="1"/>
  <c r="W635" i="1"/>
  <c r="E635" i="1" l="1"/>
  <c r="U636" i="1"/>
  <c r="V636" i="1" l="1"/>
  <c r="C636" i="1"/>
  <c r="I635" i="1"/>
  <c r="B635" i="1" s="1"/>
  <c r="G636" i="1"/>
  <c r="D636" i="1" l="1"/>
  <c r="W636" i="1"/>
  <c r="E636" i="1" l="1"/>
  <c r="U637" i="1"/>
  <c r="G637" i="1" l="1"/>
  <c r="V637" i="1"/>
  <c r="I636" i="1"/>
  <c r="B636" i="1" s="1"/>
  <c r="C637" i="1"/>
  <c r="D637" i="1" l="1"/>
  <c r="W637" i="1"/>
  <c r="E637" i="1" s="1"/>
  <c r="U638" i="1"/>
  <c r="C638" i="1" s="1"/>
  <c r="I637" i="1" l="1"/>
  <c r="B637" i="1" s="1"/>
  <c r="G638" i="1"/>
  <c r="V638" i="1"/>
  <c r="D638" i="1" s="1"/>
  <c r="W638" i="1" l="1"/>
  <c r="E638" i="1" s="1"/>
  <c r="U639" i="1"/>
  <c r="I638" i="1" l="1"/>
  <c r="B638" i="1" s="1"/>
  <c r="V639" i="1"/>
  <c r="D639" i="1" s="1"/>
  <c r="G639" i="1"/>
  <c r="C639" i="1"/>
  <c r="W639" i="1" l="1"/>
  <c r="E639" i="1" l="1"/>
  <c r="U640" i="1"/>
  <c r="I639" i="1" l="1"/>
  <c r="B639" i="1" s="1"/>
  <c r="V640" i="1"/>
  <c r="D640" i="1" s="1"/>
  <c r="C640" i="1"/>
  <c r="G640" i="1"/>
  <c r="W640" i="1" l="1"/>
  <c r="E640" i="1" l="1"/>
  <c r="U641" i="1"/>
  <c r="I640" i="1" l="1"/>
  <c r="B640" i="1" s="1"/>
  <c r="G641" i="1"/>
  <c r="C641" i="1"/>
  <c r="V641" i="1"/>
  <c r="D641" i="1" s="1"/>
  <c r="W641" i="1" l="1"/>
  <c r="E641" i="1" s="1"/>
  <c r="U642" i="1" l="1"/>
  <c r="I641" i="1" l="1"/>
  <c r="B641" i="1" s="1"/>
  <c r="V642" i="1"/>
  <c r="D642" i="1" s="1"/>
  <c r="G642" i="1"/>
  <c r="C642" i="1"/>
  <c r="W642" i="1" l="1"/>
  <c r="E642" i="1" l="1"/>
  <c r="U643" i="1"/>
  <c r="I642" i="1" l="1"/>
  <c r="B642" i="1" s="1"/>
  <c r="V643" i="1"/>
  <c r="D643" i="1" s="1"/>
  <c r="G643" i="1"/>
  <c r="C643" i="1"/>
  <c r="W643" i="1" l="1"/>
  <c r="E643" i="1" l="1"/>
  <c r="U644" i="1"/>
  <c r="I643" i="1" l="1"/>
  <c r="B643" i="1" s="1"/>
  <c r="V644" i="1"/>
  <c r="D644" i="1" s="1"/>
  <c r="G644" i="1"/>
  <c r="C644" i="1"/>
  <c r="W644" i="1" l="1"/>
  <c r="E644" i="1" s="1"/>
  <c r="U645" i="1"/>
  <c r="I644" i="1" l="1"/>
  <c r="B644" i="1" s="1"/>
  <c r="G645" i="1"/>
  <c r="C645" i="1"/>
  <c r="V645" i="1"/>
  <c r="D645" i="1" s="1"/>
  <c r="W645" i="1" l="1"/>
  <c r="E645" i="1" s="1"/>
  <c r="U646" i="1" l="1"/>
  <c r="I645" i="1" l="1"/>
  <c r="B645" i="1" s="1"/>
  <c r="G646" i="1"/>
  <c r="V646" i="1"/>
  <c r="D646" i="1" s="1"/>
  <c r="C646" i="1"/>
  <c r="W646" i="1" l="1"/>
  <c r="E646" i="1" s="1"/>
  <c r="U647" i="1" l="1"/>
  <c r="I646" i="1" l="1"/>
  <c r="B646" i="1" s="1"/>
  <c r="V647" i="1"/>
  <c r="D647" i="1" s="1"/>
  <c r="C647" i="1"/>
  <c r="G647" i="1"/>
  <c r="W647" i="1" l="1"/>
  <c r="E647" i="1" s="1"/>
  <c r="U648" i="1"/>
  <c r="I647" i="1" l="1"/>
  <c r="B647" i="1" s="1"/>
  <c r="V648" i="1"/>
  <c r="D648" i="1" s="1"/>
  <c r="C648" i="1"/>
  <c r="G648" i="1"/>
  <c r="W648" i="1" l="1"/>
  <c r="E648" i="1" l="1"/>
  <c r="U649" i="1"/>
  <c r="I648" i="1" l="1"/>
  <c r="B648" i="1" s="1"/>
  <c r="G649" i="1"/>
  <c r="V649" i="1"/>
  <c r="D649" i="1" s="1"/>
  <c r="C649" i="1"/>
  <c r="W649" i="1" l="1"/>
  <c r="E649" i="1" s="1"/>
  <c r="U650" i="1" l="1"/>
  <c r="I649" i="1" l="1"/>
  <c r="B649" i="1" s="1"/>
  <c r="G650" i="1"/>
  <c r="C650" i="1"/>
  <c r="V650" i="1"/>
  <c r="D650" i="1" s="1"/>
  <c r="W650" i="1" l="1"/>
  <c r="E650" i="1" l="1"/>
  <c r="U651" i="1"/>
  <c r="C651" i="1" l="1"/>
  <c r="I650" i="1"/>
  <c r="B650" i="1" s="1"/>
  <c r="V651" i="1"/>
  <c r="D651" i="1" s="1"/>
  <c r="G651" i="1"/>
  <c r="W651" i="1" l="1"/>
  <c r="E651" i="1" s="1"/>
  <c r="U652" i="1"/>
  <c r="V652" i="1" s="1"/>
  <c r="D652" i="1" s="1"/>
  <c r="I651" i="1" l="1"/>
  <c r="B651" i="1" s="1"/>
  <c r="C652" i="1"/>
  <c r="G652" i="1"/>
  <c r="W652" i="1"/>
  <c r="E652" i="1" l="1"/>
  <c r="U653" i="1"/>
  <c r="I652" i="1" l="1"/>
  <c r="B652" i="1" s="1"/>
  <c r="V653" i="1"/>
  <c r="D653" i="1" s="1"/>
  <c r="C653" i="1"/>
  <c r="G653" i="1"/>
  <c r="W653" i="1" l="1"/>
  <c r="E653" i="1" l="1"/>
  <c r="U654" i="1"/>
  <c r="I653" i="1" l="1"/>
  <c r="B653" i="1" s="1"/>
  <c r="V654" i="1"/>
  <c r="D654" i="1" s="1"/>
  <c r="G654" i="1"/>
  <c r="C654" i="1"/>
  <c r="W654" i="1" l="1"/>
  <c r="E654" i="1" s="1"/>
  <c r="U655" i="1"/>
  <c r="I654" i="1" l="1"/>
  <c r="B654" i="1" s="1"/>
  <c r="V655" i="1"/>
  <c r="D655" i="1" s="1"/>
  <c r="C655" i="1"/>
  <c r="G655" i="1"/>
  <c r="W655" i="1" l="1"/>
  <c r="E655" i="1" l="1"/>
  <c r="U656" i="1"/>
  <c r="I655" i="1" l="1"/>
  <c r="B655" i="1" s="1"/>
  <c r="G656" i="1"/>
  <c r="V656" i="1"/>
  <c r="D656" i="1" s="1"/>
  <c r="C656" i="1"/>
  <c r="W656" i="1" l="1"/>
  <c r="E656" i="1" s="1"/>
  <c r="U657" i="1" l="1"/>
  <c r="I656" i="1" l="1"/>
  <c r="B656" i="1" s="1"/>
  <c r="V657" i="1"/>
  <c r="D657" i="1" s="1"/>
  <c r="G657" i="1"/>
  <c r="C657" i="1"/>
  <c r="W657" i="1" l="1"/>
  <c r="E657" i="1" l="1"/>
  <c r="U658" i="1"/>
  <c r="I657" i="1" l="1"/>
  <c r="B657" i="1" s="1"/>
  <c r="C658" i="1"/>
  <c r="G658" i="1"/>
  <c r="V658" i="1"/>
  <c r="D658" i="1" s="1"/>
  <c r="W658" i="1" l="1"/>
  <c r="E658" i="1" s="1"/>
  <c r="U659" i="1" l="1"/>
  <c r="I658" i="1" l="1"/>
  <c r="B658" i="1" s="1"/>
  <c r="V659" i="1"/>
  <c r="D659" i="1" s="1"/>
  <c r="G659" i="1"/>
  <c r="C659" i="1"/>
  <c r="W659" i="1" l="1"/>
  <c r="E659" i="1" l="1"/>
  <c r="U660" i="1"/>
  <c r="I659" i="1" l="1"/>
  <c r="B659" i="1" s="1"/>
  <c r="G660" i="1"/>
  <c r="V660" i="1"/>
  <c r="D660" i="1" s="1"/>
  <c r="C660" i="1"/>
  <c r="W660" i="1" l="1"/>
  <c r="E660" i="1" s="1"/>
  <c r="U661" i="1" l="1"/>
  <c r="I660" i="1" l="1"/>
  <c r="B660" i="1" s="1"/>
  <c r="V661" i="1"/>
  <c r="D661" i="1" s="1"/>
  <c r="G661" i="1"/>
  <c r="C661" i="1"/>
  <c r="W661" i="1" l="1"/>
  <c r="E661" i="1" s="1"/>
  <c r="U662" i="1"/>
  <c r="I661" i="1" l="1"/>
  <c r="B661" i="1" s="1"/>
  <c r="C662" i="1"/>
  <c r="V662" i="1"/>
  <c r="D662" i="1" s="1"/>
  <c r="G662" i="1"/>
  <c r="W662" i="1" l="1"/>
  <c r="E662" i="1" s="1"/>
  <c r="U663" i="1"/>
  <c r="I662" i="1" l="1"/>
  <c r="B662" i="1" s="1"/>
  <c r="V663" i="1"/>
  <c r="D663" i="1" s="1"/>
  <c r="C663" i="1"/>
  <c r="G663" i="1"/>
  <c r="W663" i="1" l="1"/>
  <c r="E663" i="1" s="1"/>
  <c r="U664" i="1"/>
  <c r="I663" i="1" l="1"/>
  <c r="B663" i="1" s="1"/>
  <c r="C664" i="1"/>
  <c r="V664" i="1"/>
  <c r="D664" i="1" s="1"/>
  <c r="G664" i="1"/>
  <c r="W664" i="1" l="1"/>
  <c r="E664" i="1" s="1"/>
  <c r="U665" i="1"/>
  <c r="I664" i="1" l="1"/>
  <c r="B664" i="1" s="1"/>
  <c r="G665" i="1"/>
  <c r="C665" i="1"/>
  <c r="V665" i="1"/>
  <c r="D665" i="1" s="1"/>
  <c r="W665" i="1" l="1"/>
  <c r="E665" i="1" s="1"/>
  <c r="U666" i="1" l="1"/>
  <c r="I665" i="1" l="1"/>
  <c r="B665" i="1" s="1"/>
  <c r="C666" i="1"/>
  <c r="V666" i="1"/>
  <c r="D666" i="1" s="1"/>
  <c r="G666" i="1"/>
  <c r="W666" i="1" l="1"/>
  <c r="E666" i="1" s="1"/>
  <c r="U667" i="1" l="1"/>
  <c r="I666" i="1" l="1"/>
  <c r="B666" i="1" s="1"/>
  <c r="C667" i="1"/>
  <c r="V667" i="1"/>
  <c r="D667" i="1" s="1"/>
  <c r="G667" i="1"/>
  <c r="W667" i="1" l="1"/>
  <c r="E667" i="1" s="1"/>
  <c r="U668" i="1" l="1"/>
  <c r="I667" i="1" l="1"/>
  <c r="B667" i="1" s="1"/>
  <c r="C668" i="1"/>
  <c r="G668" i="1"/>
  <c r="V668" i="1"/>
  <c r="D668" i="1" s="1"/>
  <c r="W668" i="1" l="1"/>
  <c r="E668" i="1" s="1"/>
  <c r="U669" i="1" l="1"/>
  <c r="I668" i="1" l="1"/>
  <c r="B668" i="1" s="1"/>
  <c r="V669" i="1"/>
  <c r="D669" i="1" s="1"/>
  <c r="C669" i="1"/>
  <c r="G669" i="1"/>
  <c r="W669" i="1" l="1"/>
  <c r="E669" i="1" l="1"/>
  <c r="U670" i="1"/>
  <c r="I669" i="1" l="1"/>
  <c r="B669" i="1" s="1"/>
  <c r="C670" i="1"/>
  <c r="G670" i="1"/>
  <c r="V670" i="1"/>
  <c r="D670" i="1" s="1"/>
  <c r="W670" i="1" l="1"/>
  <c r="E670" i="1" s="1"/>
  <c r="U671" i="1" l="1"/>
  <c r="I670" i="1" l="1"/>
  <c r="B670" i="1" s="1"/>
  <c r="V671" i="1"/>
  <c r="D671" i="1" s="1"/>
  <c r="C671" i="1"/>
  <c r="G671" i="1"/>
  <c r="W671" i="1" l="1"/>
  <c r="E671" i="1" l="1"/>
  <c r="U672" i="1"/>
  <c r="I671" i="1" l="1"/>
  <c r="B671" i="1" s="1"/>
  <c r="C672" i="1"/>
  <c r="V672" i="1"/>
  <c r="D672" i="1" s="1"/>
  <c r="G672" i="1"/>
  <c r="W672" i="1" l="1"/>
  <c r="E672" i="1" s="1"/>
  <c r="U673" i="1" l="1"/>
  <c r="I672" i="1" l="1"/>
  <c r="B672" i="1" s="1"/>
  <c r="G673" i="1"/>
  <c r="V673" i="1"/>
  <c r="D673" i="1" s="1"/>
  <c r="C673" i="1"/>
  <c r="W673" i="1" l="1"/>
  <c r="E673" i="1" s="1"/>
  <c r="U674" i="1" l="1"/>
  <c r="I673" i="1" l="1"/>
  <c r="B673" i="1" s="1"/>
  <c r="W674" i="1"/>
  <c r="E674" i="1" s="1"/>
  <c r="U675" i="1"/>
  <c r="C674" i="1"/>
  <c r="V674" i="1"/>
  <c r="D674" i="1" s="1"/>
  <c r="G674" i="1"/>
  <c r="I674" i="1" l="1"/>
  <c r="B674" i="1" s="1"/>
  <c r="C675" i="1"/>
  <c r="V675" i="1"/>
  <c r="D675" i="1" s="1"/>
  <c r="G675" i="1"/>
  <c r="W675" i="1" l="1"/>
  <c r="E675" i="1" s="1"/>
  <c r="U676" i="1" l="1"/>
  <c r="I675" i="1" l="1"/>
  <c r="B675" i="1" s="1"/>
  <c r="V676" i="1"/>
  <c r="D676" i="1" s="1"/>
  <c r="G676" i="1"/>
  <c r="C676" i="1"/>
  <c r="W676" i="1" l="1"/>
  <c r="E676" i="1" l="1"/>
  <c r="U677" i="1"/>
  <c r="I676" i="1" l="1"/>
  <c r="B676" i="1" s="1"/>
  <c r="V677" i="1"/>
  <c r="D677" i="1" s="1"/>
  <c r="C677" i="1"/>
  <c r="G677" i="1"/>
  <c r="W677" i="1" l="1"/>
  <c r="E677" i="1" s="1"/>
  <c r="U678" i="1"/>
  <c r="I677" i="1" l="1"/>
  <c r="B677" i="1" s="1"/>
  <c r="C678" i="1"/>
  <c r="V678" i="1"/>
  <c r="D678" i="1" s="1"/>
  <c r="G678" i="1"/>
  <c r="W678" i="1" l="1"/>
  <c r="E678" i="1" s="1"/>
  <c r="U679" i="1" l="1"/>
  <c r="I678" i="1" l="1"/>
  <c r="B678" i="1" s="1"/>
  <c r="G679" i="1"/>
  <c r="V679" i="1"/>
  <c r="D679" i="1" s="1"/>
  <c r="C679" i="1"/>
  <c r="W679" i="1" l="1"/>
  <c r="E679" i="1" s="1"/>
  <c r="U680" i="1" l="1"/>
  <c r="I679" i="1" l="1"/>
  <c r="B679" i="1" s="1"/>
  <c r="G680" i="1"/>
  <c r="C680" i="1"/>
  <c r="V680" i="1"/>
  <c r="D680" i="1" s="1"/>
  <c r="W680" i="1" l="1"/>
  <c r="E680" i="1" s="1"/>
  <c r="U681" i="1" l="1"/>
  <c r="I680" i="1" l="1"/>
  <c r="B680" i="1" s="1"/>
  <c r="G681" i="1"/>
  <c r="V681" i="1"/>
  <c r="D681" i="1" s="1"/>
  <c r="C681" i="1"/>
  <c r="W681" i="1" l="1"/>
  <c r="E681" i="1" s="1"/>
  <c r="U682" i="1" l="1"/>
  <c r="I681" i="1" l="1"/>
  <c r="B681" i="1" s="1"/>
  <c r="C682" i="1"/>
  <c r="V682" i="1"/>
  <c r="D682" i="1" s="1"/>
  <c r="G682" i="1"/>
  <c r="W682" i="1" l="1"/>
  <c r="E682" i="1" s="1"/>
  <c r="U683" i="1" l="1"/>
  <c r="I682" i="1" l="1"/>
  <c r="B682" i="1" s="1"/>
  <c r="V683" i="1"/>
  <c r="D683" i="1" s="1"/>
  <c r="C683" i="1"/>
  <c r="G683" i="1"/>
  <c r="W683" i="1" l="1"/>
  <c r="E683" i="1" l="1"/>
  <c r="U684" i="1"/>
  <c r="I683" i="1" l="1"/>
  <c r="B683" i="1" s="1"/>
  <c r="C684" i="1"/>
  <c r="G684" i="1"/>
  <c r="V684" i="1"/>
  <c r="D684" i="1" s="1"/>
  <c r="W684" i="1" l="1"/>
  <c r="E684" i="1" s="1"/>
  <c r="U685" i="1" l="1"/>
  <c r="I684" i="1" l="1"/>
  <c r="B684" i="1" s="1"/>
  <c r="V685" i="1"/>
  <c r="D685" i="1" s="1"/>
  <c r="C685" i="1"/>
  <c r="G685" i="1"/>
  <c r="W685" i="1" l="1"/>
  <c r="E685" i="1" s="1"/>
  <c r="U686" i="1"/>
  <c r="I685" i="1" l="1"/>
  <c r="B685" i="1" s="1"/>
  <c r="C686" i="1"/>
  <c r="V686" i="1"/>
  <c r="D686" i="1" s="1"/>
  <c r="G686" i="1"/>
  <c r="W686" i="1" l="1"/>
  <c r="E686" i="1" s="1"/>
  <c r="U687" i="1" l="1"/>
  <c r="I686" i="1" l="1"/>
  <c r="B686" i="1" s="1"/>
  <c r="C687" i="1"/>
  <c r="G687" i="1"/>
  <c r="V687" i="1"/>
  <c r="D687" i="1" s="1"/>
  <c r="W687" i="1" l="1"/>
  <c r="E687" i="1" s="1"/>
  <c r="U688" i="1" l="1"/>
  <c r="I687" i="1" l="1"/>
  <c r="B687" i="1" s="1"/>
  <c r="C688" i="1"/>
  <c r="G688" i="1"/>
  <c r="V688" i="1"/>
  <c r="D688" i="1" s="1"/>
  <c r="W688" i="1" l="1"/>
  <c r="E688" i="1" s="1"/>
  <c r="U689" i="1" l="1"/>
  <c r="I688" i="1" l="1"/>
  <c r="B688" i="1" s="1"/>
  <c r="V689" i="1"/>
  <c r="D689" i="1" s="1"/>
  <c r="G689" i="1"/>
  <c r="C689" i="1"/>
  <c r="W689" i="1" l="1"/>
  <c r="E689" i="1" l="1"/>
  <c r="U690" i="1"/>
  <c r="I689" i="1" l="1"/>
  <c r="B689" i="1" s="1"/>
  <c r="G690" i="1"/>
  <c r="C690" i="1"/>
  <c r="V690" i="1"/>
  <c r="D690" i="1" s="1"/>
  <c r="W690" i="1" l="1"/>
  <c r="E690" i="1" s="1"/>
  <c r="U691" i="1" l="1"/>
  <c r="I690" i="1" l="1"/>
  <c r="B690" i="1" s="1"/>
  <c r="C691" i="1"/>
  <c r="V691" i="1"/>
  <c r="D691" i="1" s="1"/>
  <c r="G691" i="1"/>
  <c r="W691" i="1" l="1"/>
  <c r="E691" i="1" s="1"/>
  <c r="U692" i="1" l="1"/>
  <c r="I691" i="1" l="1"/>
  <c r="B691" i="1" s="1"/>
  <c r="V692" i="1"/>
  <c r="D692" i="1" s="1"/>
  <c r="G692" i="1"/>
  <c r="C692" i="1"/>
  <c r="W692" i="1" l="1"/>
  <c r="E692" i="1" l="1"/>
  <c r="U693" i="1"/>
  <c r="I692" i="1" l="1"/>
  <c r="B692" i="1" s="1"/>
  <c r="C693" i="1"/>
  <c r="V693" i="1"/>
  <c r="D693" i="1" s="1"/>
  <c r="G693" i="1"/>
  <c r="W693" i="1" l="1"/>
  <c r="E693" i="1" s="1"/>
  <c r="U694" i="1" l="1"/>
  <c r="I693" i="1" l="1"/>
  <c r="B693" i="1" s="1"/>
  <c r="V694" i="1"/>
  <c r="D694" i="1" s="1"/>
  <c r="G694" i="1"/>
  <c r="C694" i="1"/>
  <c r="W694" i="1" l="1"/>
  <c r="E694" i="1" l="1"/>
  <c r="U695" i="1"/>
  <c r="I694" i="1" l="1"/>
  <c r="B694" i="1" s="1"/>
  <c r="V695" i="1"/>
  <c r="D695" i="1" s="1"/>
  <c r="G695" i="1"/>
  <c r="C695" i="1"/>
  <c r="W695" i="1" l="1"/>
  <c r="E695" i="1" l="1"/>
  <c r="U696" i="1"/>
  <c r="I695" i="1" l="1"/>
  <c r="B695" i="1" s="1"/>
  <c r="G696" i="1"/>
  <c r="C696" i="1"/>
  <c r="V696" i="1"/>
  <c r="D696" i="1" s="1"/>
  <c r="W696" i="1" l="1"/>
  <c r="E696" i="1" s="1"/>
  <c r="U697" i="1" l="1"/>
  <c r="I696" i="1" l="1"/>
  <c r="B696" i="1" s="1"/>
  <c r="V697" i="1"/>
  <c r="D697" i="1" s="1"/>
  <c r="G697" i="1"/>
  <c r="C697" i="1"/>
  <c r="W697" i="1" l="1"/>
  <c r="E697" i="1" l="1"/>
  <c r="U698" i="1"/>
  <c r="I697" i="1" l="1"/>
  <c r="B697" i="1" s="1"/>
  <c r="V698" i="1"/>
  <c r="D698" i="1" s="1"/>
  <c r="G698" i="1"/>
  <c r="C698" i="1"/>
  <c r="W698" i="1" l="1"/>
  <c r="E698" i="1" l="1"/>
  <c r="U699" i="1"/>
  <c r="I698" i="1" l="1"/>
  <c r="B698" i="1" s="1"/>
  <c r="C699" i="1"/>
  <c r="V699" i="1"/>
  <c r="D699" i="1" s="1"/>
  <c r="G699" i="1"/>
  <c r="W699" i="1" l="1"/>
  <c r="E699" i="1" s="1"/>
  <c r="U700" i="1" l="1"/>
  <c r="I699" i="1" l="1"/>
  <c r="B699" i="1" s="1"/>
  <c r="C700" i="1"/>
  <c r="V700" i="1"/>
  <c r="D700" i="1" s="1"/>
  <c r="G700" i="1"/>
  <c r="W700" i="1" l="1"/>
  <c r="E700" i="1" s="1"/>
  <c r="U701" i="1" l="1"/>
  <c r="I700" i="1" l="1"/>
  <c r="B700" i="1" s="1"/>
  <c r="G701" i="1"/>
  <c r="V701" i="1"/>
  <c r="D701" i="1" s="1"/>
  <c r="C701" i="1"/>
  <c r="W701" i="1" l="1"/>
  <c r="E701" i="1" s="1"/>
  <c r="U702" i="1" l="1"/>
  <c r="I701" i="1" l="1"/>
  <c r="B701" i="1" s="1"/>
  <c r="G702" i="1"/>
  <c r="C702" i="1"/>
  <c r="V702" i="1"/>
  <c r="D702" i="1" s="1"/>
  <c r="W702" i="1"/>
  <c r="E702" i="1" s="1"/>
  <c r="U703" i="1"/>
  <c r="I702" i="1" l="1"/>
  <c r="B702" i="1" s="1"/>
  <c r="W703" i="1"/>
  <c r="E703" i="1" s="1"/>
  <c r="U704" i="1"/>
  <c r="G703" i="1"/>
  <c r="V703" i="1"/>
  <c r="D703" i="1" s="1"/>
  <c r="C703" i="1"/>
  <c r="I703" i="1" l="1"/>
  <c r="B703" i="1" s="1"/>
  <c r="G704" i="1"/>
  <c r="C704" i="1"/>
  <c r="V704" i="1"/>
  <c r="D704" i="1" s="1"/>
  <c r="W704" i="1" l="1"/>
  <c r="E704" i="1" s="1"/>
  <c r="U705" i="1" l="1"/>
  <c r="I704" i="1" l="1"/>
  <c r="B704" i="1" s="1"/>
  <c r="V705" i="1"/>
  <c r="D705" i="1" s="1"/>
  <c r="C705" i="1"/>
  <c r="G705" i="1"/>
  <c r="W705" i="1" l="1"/>
  <c r="E705" i="1" l="1"/>
  <c r="U706" i="1"/>
  <c r="I705" i="1" l="1"/>
  <c r="B705" i="1" s="1"/>
  <c r="V706" i="1"/>
  <c r="D706" i="1" s="1"/>
  <c r="C706" i="1"/>
  <c r="G706" i="1"/>
  <c r="W706" i="1" l="1"/>
  <c r="E706" i="1" l="1"/>
  <c r="U707" i="1"/>
  <c r="I706" i="1" l="1"/>
  <c r="B706" i="1" s="1"/>
  <c r="C707" i="1"/>
  <c r="V707" i="1"/>
  <c r="D707" i="1" s="1"/>
  <c r="G707" i="1"/>
  <c r="W707" i="1" l="1"/>
  <c r="E707" i="1" s="1"/>
  <c r="U708" i="1" l="1"/>
  <c r="I707" i="1" l="1"/>
  <c r="B707" i="1" s="1"/>
  <c r="V708" i="1"/>
  <c r="D708" i="1" s="1"/>
  <c r="G708" i="1"/>
  <c r="C708" i="1"/>
  <c r="W708" i="1" l="1"/>
  <c r="E708" i="1" l="1"/>
  <c r="U709" i="1"/>
  <c r="I708" i="1" l="1"/>
  <c r="B708" i="1" s="1"/>
  <c r="V709" i="1"/>
  <c r="D709" i="1" s="1"/>
  <c r="G709" i="1"/>
  <c r="C709" i="1"/>
  <c r="W709" i="1" l="1"/>
  <c r="E709" i="1" l="1"/>
  <c r="U710" i="1"/>
  <c r="I709" i="1" l="1"/>
  <c r="B709" i="1" s="1"/>
  <c r="G710" i="1"/>
  <c r="C710" i="1"/>
  <c r="V710" i="1"/>
  <c r="D710" i="1" s="1"/>
  <c r="W710" i="1" l="1"/>
  <c r="E710" i="1" s="1"/>
  <c r="U711" i="1" l="1"/>
  <c r="I710" i="1" l="1"/>
  <c r="B710" i="1" s="1"/>
  <c r="G711" i="1"/>
  <c r="V711" i="1"/>
  <c r="D711" i="1" s="1"/>
  <c r="C711" i="1"/>
  <c r="W711" i="1" l="1"/>
  <c r="E711" i="1" s="1"/>
  <c r="U712" i="1" l="1"/>
  <c r="I711" i="1" l="1"/>
  <c r="B711" i="1" s="1"/>
  <c r="V712" i="1"/>
  <c r="D712" i="1" s="1"/>
  <c r="G712" i="1"/>
  <c r="C712" i="1"/>
  <c r="W712" i="1" l="1"/>
  <c r="E712" i="1" l="1"/>
  <c r="U713" i="1"/>
  <c r="I712" i="1" l="1"/>
  <c r="B712" i="1" s="1"/>
  <c r="G713" i="1"/>
  <c r="V713" i="1"/>
  <c r="D713" i="1" s="1"/>
  <c r="C713" i="1"/>
  <c r="W713" i="1" l="1"/>
  <c r="E713" i="1" l="1"/>
  <c r="U714" i="1"/>
  <c r="I713" i="1" l="1"/>
  <c r="B713" i="1" s="1"/>
  <c r="V714" i="1"/>
  <c r="D714" i="1" s="1"/>
  <c r="C714" i="1"/>
  <c r="G714" i="1"/>
  <c r="W714" i="1" l="1"/>
  <c r="E714" i="1" l="1"/>
  <c r="U715" i="1"/>
  <c r="I714" i="1" l="1"/>
  <c r="B714" i="1" s="1"/>
  <c r="G715" i="1"/>
  <c r="C715" i="1"/>
  <c r="V715" i="1"/>
  <c r="D715" i="1" s="1"/>
  <c r="W715" i="1" l="1"/>
  <c r="E715" i="1" s="1"/>
  <c r="U716" i="1" l="1"/>
  <c r="I715" i="1" l="1"/>
  <c r="B715" i="1" s="1"/>
  <c r="G716" i="1"/>
  <c r="V716" i="1"/>
  <c r="D716" i="1" s="1"/>
  <c r="C716" i="1"/>
  <c r="W716" i="1" l="1"/>
  <c r="E716" i="1" s="1"/>
  <c r="U717" i="1" l="1"/>
  <c r="I716" i="1" l="1"/>
  <c r="B716" i="1" s="1"/>
  <c r="V717" i="1"/>
  <c r="D717" i="1" s="1"/>
  <c r="C717" i="1"/>
  <c r="G717" i="1"/>
  <c r="W717" i="1" l="1"/>
  <c r="E717" i="1" l="1"/>
  <c r="U718" i="1"/>
  <c r="I717" i="1" l="1"/>
  <c r="B717" i="1" s="1"/>
  <c r="C718" i="1"/>
  <c r="G718" i="1"/>
  <c r="V718" i="1"/>
  <c r="D718" i="1" s="1"/>
  <c r="W718" i="1" l="1"/>
  <c r="E718" i="1" s="1"/>
  <c r="U719" i="1" l="1"/>
  <c r="I718" i="1" l="1"/>
  <c r="B718" i="1" s="1"/>
  <c r="C719" i="1"/>
  <c r="V719" i="1"/>
  <c r="D719" i="1" s="1"/>
  <c r="G719" i="1"/>
  <c r="W719" i="1" l="1"/>
  <c r="E719" i="1" s="1"/>
  <c r="U720" i="1" l="1"/>
  <c r="I719" i="1" l="1"/>
  <c r="B719" i="1" s="1"/>
  <c r="V720" i="1"/>
  <c r="D720" i="1" s="1"/>
  <c r="C720" i="1"/>
  <c r="G720" i="1"/>
  <c r="W720" i="1" l="1"/>
  <c r="E720" i="1" l="1"/>
  <c r="U721" i="1"/>
  <c r="I720" i="1" l="1"/>
  <c r="B720" i="1" s="1"/>
  <c r="C721" i="1"/>
  <c r="V721" i="1"/>
  <c r="D721" i="1" s="1"/>
  <c r="G721" i="1"/>
  <c r="W721" i="1" l="1"/>
  <c r="E721" i="1" l="1"/>
  <c r="U722" i="1"/>
  <c r="G722" i="1" l="1"/>
  <c r="I721" i="1"/>
  <c r="B721" i="1" s="1"/>
  <c r="C722" i="1"/>
  <c r="V722" i="1"/>
  <c r="D722" i="1" l="1"/>
  <c r="W722" i="1"/>
  <c r="E722" i="1" s="1"/>
  <c r="U723" i="1"/>
  <c r="C723" i="1" s="1"/>
  <c r="I722" i="1"/>
  <c r="B722" i="1" s="1"/>
  <c r="V723" i="1" l="1"/>
  <c r="D723" i="1" s="1"/>
  <c r="G723" i="1"/>
  <c r="W723" i="1"/>
  <c r="E723" i="1" s="1"/>
  <c r="U724" i="1" l="1"/>
  <c r="I723" i="1" l="1"/>
  <c r="B723" i="1" s="1"/>
  <c r="W724" i="1"/>
  <c r="E724" i="1" s="1"/>
  <c r="G724" i="1"/>
  <c r="C724" i="1"/>
  <c r="V724" i="1"/>
  <c r="D724" i="1" s="1"/>
  <c r="U725" i="1"/>
  <c r="I724" i="1" l="1"/>
  <c r="B724" i="1" s="1"/>
  <c r="V725" i="1"/>
  <c r="D725" i="1" s="1"/>
  <c r="C725" i="1"/>
  <c r="G725" i="1"/>
  <c r="W725" i="1" l="1"/>
  <c r="E725" i="1" l="1"/>
  <c r="U726" i="1"/>
  <c r="I725" i="1" l="1"/>
  <c r="B725" i="1" s="1"/>
  <c r="V726" i="1"/>
  <c r="D726" i="1" s="1"/>
  <c r="C726" i="1"/>
  <c r="G726" i="1"/>
  <c r="W726" i="1" l="1"/>
  <c r="E726" i="1" l="1"/>
  <c r="U727" i="1"/>
  <c r="G727" i="1" l="1"/>
  <c r="I726" i="1"/>
  <c r="B726" i="1" s="1"/>
  <c r="V727" i="1"/>
  <c r="D727" i="1" s="1"/>
  <c r="C727" i="1"/>
  <c r="W727" i="1" l="1"/>
  <c r="E727" i="1" s="1"/>
  <c r="U728" i="1"/>
  <c r="I727" i="1" l="1"/>
  <c r="B727" i="1" s="1"/>
  <c r="G728" i="1"/>
  <c r="V728" i="1"/>
  <c r="D728" i="1" s="1"/>
  <c r="C728" i="1"/>
  <c r="W728" i="1" l="1"/>
  <c r="E728" i="1" s="1"/>
  <c r="U729" i="1" l="1"/>
  <c r="I728" i="1" l="1"/>
  <c r="B728" i="1" s="1"/>
  <c r="V729" i="1"/>
  <c r="D729" i="1" s="1"/>
  <c r="C729" i="1"/>
  <c r="G729" i="1"/>
  <c r="W729" i="1" l="1"/>
  <c r="E729" i="1" l="1"/>
  <c r="U730" i="1"/>
  <c r="I729" i="1" l="1"/>
  <c r="B729" i="1" s="1"/>
  <c r="C730" i="1"/>
  <c r="V730" i="1"/>
  <c r="D730" i="1" s="1"/>
  <c r="G730" i="1"/>
  <c r="U731" i="1" l="1"/>
  <c r="W730" i="1"/>
  <c r="E730" i="1" s="1"/>
  <c r="I730" i="1" l="1"/>
  <c r="B730" i="1" s="1"/>
  <c r="G731" i="1"/>
  <c r="V731" i="1"/>
  <c r="D731" i="1" s="1"/>
  <c r="C731" i="1"/>
  <c r="W731" i="1" l="1"/>
  <c r="E731" i="1" s="1"/>
  <c r="U732" i="1" l="1"/>
  <c r="I731" i="1" l="1"/>
  <c r="B731" i="1" s="1"/>
  <c r="V732" i="1"/>
  <c r="D732" i="1" s="1"/>
  <c r="G732" i="1"/>
  <c r="C732" i="1"/>
  <c r="W732" i="1" l="1"/>
  <c r="E732" i="1" l="1"/>
  <c r="U733" i="1"/>
  <c r="I732" i="1" l="1"/>
  <c r="B732" i="1" s="1"/>
  <c r="G733" i="1"/>
  <c r="C733" i="1"/>
  <c r="V733" i="1"/>
  <c r="D733" i="1" s="1"/>
  <c r="W733" i="1" l="1"/>
  <c r="E733" i="1" s="1"/>
  <c r="U734" i="1" l="1"/>
  <c r="I733" i="1" l="1"/>
  <c r="B733" i="1" s="1"/>
  <c r="G734" i="1"/>
  <c r="V734" i="1"/>
  <c r="D734" i="1" s="1"/>
  <c r="C734" i="1"/>
  <c r="W734" i="1" l="1"/>
  <c r="E734" i="1" s="1"/>
  <c r="U735" i="1" l="1"/>
  <c r="I734" i="1" l="1"/>
  <c r="B734" i="1" s="1"/>
  <c r="G735" i="1"/>
  <c r="C735" i="1"/>
  <c r="V735" i="1"/>
  <c r="D735" i="1" s="1"/>
  <c r="W735" i="1" l="1"/>
  <c r="E735" i="1" l="1"/>
  <c r="U736" i="1"/>
  <c r="G736" i="1" l="1"/>
  <c r="V736" i="1"/>
  <c r="I735" i="1"/>
  <c r="B735" i="1" s="1"/>
  <c r="C736" i="1"/>
  <c r="D736" i="1" l="1"/>
  <c r="W736" i="1"/>
  <c r="E736" i="1" l="1"/>
  <c r="U737" i="1"/>
  <c r="G737" i="1" l="1"/>
  <c r="I736" i="1"/>
  <c r="B736" i="1" s="1"/>
  <c r="V737" i="1"/>
  <c r="C737" i="1"/>
  <c r="D737" i="1" l="1"/>
  <c r="W737" i="1"/>
  <c r="E737" i="1" l="1"/>
  <c r="U738" i="1"/>
  <c r="C738" i="1" l="1"/>
  <c r="G738" i="1"/>
  <c r="I737" i="1"/>
  <c r="B737" i="1" s="1"/>
  <c r="V738" i="1"/>
  <c r="D738" i="1" s="1"/>
  <c r="W738" i="1" l="1"/>
  <c r="E738" i="1" s="1"/>
  <c r="U739" i="1" l="1"/>
  <c r="C739" i="1" l="1"/>
  <c r="G739" i="1"/>
  <c r="V739" i="1"/>
  <c r="D739" i="1" s="1"/>
  <c r="I738" i="1"/>
  <c r="B738" i="1" s="1"/>
  <c r="W739" i="1" l="1"/>
  <c r="E739" i="1" s="1"/>
  <c r="U740" i="1" l="1"/>
  <c r="C740" i="1" l="1"/>
  <c r="V740" i="1"/>
  <c r="G740" i="1"/>
  <c r="I739" i="1"/>
  <c r="B739" i="1" s="1"/>
  <c r="D740" i="1" l="1"/>
  <c r="W740" i="1"/>
  <c r="E740" i="1" l="1"/>
  <c r="U741" i="1"/>
  <c r="C741" i="1" l="1"/>
  <c r="V741" i="1"/>
  <c r="G741" i="1"/>
  <c r="I740" i="1"/>
  <c r="B740" i="1" s="1"/>
  <c r="D741" i="1" l="1"/>
  <c r="W741" i="1"/>
  <c r="E741" i="1" s="1"/>
  <c r="U742" i="1" l="1"/>
  <c r="V742" i="1"/>
  <c r="D742" i="1" s="1"/>
  <c r="G742" i="1"/>
  <c r="W742" i="1" l="1"/>
  <c r="I741" i="1"/>
  <c r="B741" i="1" s="1"/>
  <c r="C742" i="1"/>
  <c r="E742" i="1"/>
  <c r="U743" i="1"/>
  <c r="I742" i="1" l="1"/>
  <c r="B742" i="1" s="1"/>
  <c r="V743" i="1"/>
  <c r="D743" i="1" s="1"/>
  <c r="G743" i="1"/>
  <c r="C743" i="1"/>
  <c r="W743" i="1" l="1"/>
  <c r="E743" i="1" l="1"/>
  <c r="U744" i="1"/>
  <c r="I743" i="1" l="1"/>
  <c r="B743" i="1" s="1"/>
  <c r="G744" i="1"/>
  <c r="C744" i="1"/>
  <c r="V744" i="1"/>
  <c r="D744" i="1" s="1"/>
  <c r="W744" i="1" l="1"/>
  <c r="E744" i="1" s="1"/>
  <c r="U745" i="1" l="1"/>
  <c r="I744" i="1" l="1"/>
  <c r="B744" i="1" s="1"/>
  <c r="G745" i="1"/>
  <c r="V745" i="1"/>
  <c r="D745" i="1" s="1"/>
  <c r="C745" i="1"/>
  <c r="W745" i="1" l="1"/>
  <c r="E745" i="1" s="1"/>
  <c r="U746" i="1" l="1"/>
  <c r="I745" i="1" l="1"/>
  <c r="B745" i="1" s="1"/>
  <c r="G746" i="1"/>
  <c r="C746" i="1"/>
  <c r="V746" i="1"/>
  <c r="D746" i="1" s="1"/>
  <c r="W746" i="1" l="1"/>
  <c r="E746" i="1" s="1"/>
  <c r="U747" i="1" l="1"/>
  <c r="I746" i="1" l="1"/>
  <c r="B746" i="1" s="1"/>
  <c r="C747" i="1"/>
  <c r="V747" i="1"/>
  <c r="D747" i="1" s="1"/>
  <c r="G747" i="1"/>
  <c r="W747" i="1" l="1"/>
  <c r="E747" i="1" s="1"/>
  <c r="U748" i="1" l="1"/>
  <c r="I747" i="1" l="1"/>
  <c r="B747" i="1" s="1"/>
  <c r="G748" i="1"/>
  <c r="C748" i="1"/>
  <c r="V748" i="1"/>
  <c r="D748" i="1" s="1"/>
  <c r="W748" i="1" l="1"/>
  <c r="E748" i="1" s="1"/>
  <c r="U749" i="1" l="1"/>
  <c r="I748" i="1" l="1"/>
  <c r="B748" i="1" s="1"/>
  <c r="G749" i="1"/>
  <c r="C749" i="1"/>
  <c r="V749" i="1"/>
  <c r="D749" i="1" s="1"/>
  <c r="W749" i="1" l="1"/>
  <c r="E749" i="1" s="1"/>
  <c r="U750" i="1" l="1"/>
  <c r="I749" i="1" l="1"/>
  <c r="B749" i="1" s="1"/>
  <c r="V750" i="1"/>
  <c r="D750" i="1" s="1"/>
  <c r="G750" i="1"/>
  <c r="C750" i="1"/>
  <c r="W750" i="1" l="1"/>
  <c r="E750" i="1" l="1"/>
  <c r="U751" i="1"/>
  <c r="I750" i="1" l="1"/>
  <c r="B750" i="1" s="1"/>
  <c r="V751" i="1"/>
  <c r="D751" i="1" s="1"/>
  <c r="C751" i="1"/>
  <c r="G751" i="1"/>
  <c r="W751" i="1" l="1"/>
  <c r="E751" i="1" s="1"/>
  <c r="U752" i="1"/>
  <c r="I751" i="1" l="1"/>
  <c r="B751" i="1" s="1"/>
  <c r="C752" i="1"/>
  <c r="V752" i="1"/>
  <c r="D752" i="1" s="1"/>
  <c r="G752" i="1"/>
  <c r="W752" i="1" l="1"/>
  <c r="E752" i="1" s="1"/>
  <c r="U753" i="1" l="1"/>
  <c r="I752" i="1" l="1"/>
  <c r="B752" i="1" s="1"/>
  <c r="V753" i="1"/>
  <c r="D753" i="1" s="1"/>
  <c r="C753" i="1"/>
  <c r="G753" i="1"/>
  <c r="W753" i="1" l="1"/>
  <c r="E753" i="1" l="1"/>
  <c r="U754" i="1"/>
  <c r="I753" i="1" l="1"/>
  <c r="B753" i="1" s="1"/>
  <c r="V754" i="1"/>
  <c r="D754" i="1" s="1"/>
  <c r="G754" i="1"/>
  <c r="C754" i="1"/>
  <c r="W754" i="1" l="1"/>
  <c r="E754" i="1" s="1"/>
  <c r="U755" i="1"/>
  <c r="I754" i="1" l="1"/>
  <c r="B754" i="1" s="1"/>
  <c r="G755" i="1"/>
  <c r="V755" i="1"/>
  <c r="D755" i="1" s="1"/>
  <c r="C755" i="1"/>
  <c r="W755" i="1" l="1"/>
  <c r="E755" i="1" s="1"/>
  <c r="U756" i="1" l="1"/>
  <c r="I755" i="1" l="1"/>
  <c r="B755" i="1" s="1"/>
  <c r="V756" i="1"/>
  <c r="D756" i="1" s="1"/>
  <c r="C756" i="1"/>
  <c r="G756" i="1"/>
  <c r="W756" i="1" l="1"/>
  <c r="E756" i="1" s="1"/>
  <c r="U757" i="1" l="1"/>
  <c r="I756" i="1" l="1"/>
  <c r="B756" i="1" s="1"/>
  <c r="V757" i="1"/>
  <c r="D757" i="1" s="1"/>
  <c r="C757" i="1"/>
  <c r="G757" i="1"/>
  <c r="W757" i="1" l="1"/>
  <c r="E757" i="1" l="1"/>
  <c r="U758" i="1"/>
  <c r="I757" i="1" l="1"/>
  <c r="B757" i="1" s="1"/>
  <c r="G758" i="1"/>
  <c r="C758" i="1"/>
  <c r="V758" i="1"/>
  <c r="D758" i="1" s="1"/>
  <c r="W758" i="1" l="1"/>
  <c r="E758" i="1" s="1"/>
  <c r="U759" i="1" l="1"/>
  <c r="I758" i="1" l="1"/>
  <c r="B758" i="1" s="1"/>
  <c r="V759" i="1"/>
  <c r="D759" i="1" s="1"/>
  <c r="G759" i="1"/>
  <c r="C759" i="1"/>
  <c r="W759" i="1" l="1"/>
  <c r="E759" i="1" l="1"/>
  <c r="U760" i="1"/>
  <c r="I759" i="1" l="1"/>
  <c r="B759" i="1" s="1"/>
  <c r="V760" i="1"/>
  <c r="D760" i="1" s="1"/>
  <c r="C760" i="1"/>
  <c r="G760" i="1"/>
  <c r="W760" i="1" l="1"/>
  <c r="E760" i="1" s="1"/>
  <c r="U761" i="1" l="1"/>
  <c r="I760" i="1" l="1"/>
  <c r="B760" i="1" s="1"/>
  <c r="G761" i="1"/>
  <c r="V761" i="1"/>
  <c r="D761" i="1" s="1"/>
  <c r="C761" i="1"/>
  <c r="W761" i="1" l="1"/>
  <c r="E761" i="1" s="1"/>
  <c r="U762" i="1" l="1"/>
  <c r="I761" i="1" l="1"/>
  <c r="B761" i="1" s="1"/>
  <c r="C762" i="1"/>
  <c r="V762" i="1"/>
  <c r="D762" i="1" s="1"/>
  <c r="G762" i="1"/>
  <c r="W762" i="1" l="1"/>
  <c r="E762" i="1" s="1"/>
  <c r="U763" i="1" l="1"/>
  <c r="I762" i="1" l="1"/>
  <c r="B762" i="1" s="1"/>
  <c r="C763" i="1"/>
  <c r="G763" i="1"/>
  <c r="V763" i="1"/>
  <c r="D763" i="1" s="1"/>
  <c r="W763" i="1" l="1"/>
  <c r="E763" i="1" s="1"/>
  <c r="U764" i="1" l="1"/>
  <c r="I763" i="1" l="1"/>
  <c r="B763" i="1" s="1"/>
  <c r="V764" i="1"/>
  <c r="D764" i="1" s="1"/>
  <c r="G764" i="1"/>
  <c r="C764" i="1"/>
  <c r="W764" i="1" l="1"/>
  <c r="E764" i="1" s="1"/>
  <c r="U765" i="1" l="1"/>
  <c r="I764" i="1" l="1"/>
  <c r="B764" i="1" s="1"/>
  <c r="C765" i="1"/>
  <c r="V765" i="1"/>
  <c r="D765" i="1" s="1"/>
  <c r="G765" i="1"/>
  <c r="W765" i="1" l="1"/>
  <c r="E765" i="1" s="1"/>
  <c r="U766" i="1"/>
  <c r="C766" i="1" s="1"/>
  <c r="I765" i="1"/>
  <c r="B765" i="1" s="1"/>
  <c r="G766" i="1"/>
  <c r="V766" i="1" l="1"/>
  <c r="D766" i="1" s="1"/>
  <c r="W766" i="1"/>
  <c r="E766" i="1" s="1"/>
  <c r="U767" i="1" l="1"/>
  <c r="I766" i="1" l="1"/>
  <c r="B766" i="1" s="1"/>
  <c r="C767" i="1"/>
  <c r="V767" i="1"/>
  <c r="D767" i="1" s="1"/>
  <c r="G767" i="1"/>
  <c r="W767" i="1" l="1"/>
  <c r="E767" i="1" s="1"/>
  <c r="U768" i="1" l="1"/>
  <c r="I767" i="1" l="1"/>
  <c r="B767" i="1" s="1"/>
  <c r="V768" i="1"/>
  <c r="D768" i="1" s="1"/>
  <c r="C768" i="1"/>
  <c r="G768" i="1"/>
  <c r="W768" i="1" l="1"/>
  <c r="E768" i="1" s="1"/>
  <c r="U769" i="1" l="1"/>
  <c r="I768" i="1" l="1"/>
  <c r="B768" i="1" s="1"/>
  <c r="V769" i="1"/>
  <c r="D769" i="1" s="1"/>
  <c r="C769" i="1"/>
  <c r="G769" i="1"/>
  <c r="W769" i="1" l="1"/>
  <c r="E769" i="1" l="1"/>
  <c r="U770" i="1"/>
  <c r="I769" i="1" l="1"/>
  <c r="B769" i="1" s="1"/>
  <c r="V770" i="1"/>
  <c r="D770" i="1" s="1"/>
  <c r="G770" i="1"/>
  <c r="C770" i="1"/>
  <c r="W770" i="1" l="1"/>
  <c r="E770" i="1" l="1"/>
  <c r="U771" i="1"/>
  <c r="I770" i="1" l="1"/>
  <c r="B770" i="1" s="1"/>
  <c r="C771" i="1"/>
  <c r="V771" i="1"/>
  <c r="D771" i="1" s="1"/>
  <c r="G771" i="1"/>
  <c r="W771" i="1" l="1"/>
  <c r="E771" i="1" s="1"/>
  <c r="U772" i="1"/>
  <c r="I771" i="1" l="1"/>
  <c r="B771" i="1" s="1"/>
  <c r="G772" i="1"/>
  <c r="V772" i="1"/>
  <c r="D772" i="1" s="1"/>
  <c r="C772" i="1"/>
  <c r="W772" i="1" l="1"/>
  <c r="E772" i="1" s="1"/>
  <c r="U773" i="1" l="1"/>
  <c r="I772" i="1" l="1"/>
  <c r="B772" i="1" s="1"/>
  <c r="V773" i="1"/>
  <c r="D773" i="1" s="1"/>
  <c r="C773" i="1"/>
  <c r="G773" i="1"/>
  <c r="W773" i="1" l="1"/>
  <c r="E773" i="1" l="1"/>
  <c r="U774" i="1"/>
  <c r="I773" i="1" l="1"/>
  <c r="B773" i="1" s="1"/>
  <c r="V774" i="1"/>
  <c r="D774" i="1" s="1"/>
  <c r="C774" i="1"/>
  <c r="G774" i="1"/>
  <c r="W774" i="1" l="1"/>
  <c r="E774" i="1" l="1"/>
  <c r="U775" i="1"/>
  <c r="I774" i="1" l="1"/>
  <c r="B774" i="1" s="1"/>
  <c r="V775" i="1"/>
  <c r="D775" i="1" s="1"/>
  <c r="G775" i="1"/>
  <c r="C775" i="1"/>
  <c r="W775" i="1" l="1"/>
  <c r="E775" i="1" l="1"/>
  <c r="U776" i="1"/>
  <c r="I775" i="1" l="1"/>
  <c r="C776" i="1"/>
  <c r="G776" i="1"/>
  <c r="G19" i="1" s="1"/>
  <c r="V776" i="1"/>
  <c r="D776" i="1" l="1"/>
  <c r="D19" i="1" s="1"/>
  <c r="B776" i="1"/>
  <c r="W776" i="1"/>
  <c r="E776" i="1" s="1"/>
  <c r="E19" i="1" s="1"/>
  <c r="I19" i="1"/>
  <c r="B775" i="1"/>
  <c r="B19" i="1" s="1"/>
  <c r="B18" i="1" s="1"/>
  <c r="C19" i="1"/>
  <c r="E18" i="1" l="1"/>
  <c r="C18" i="1"/>
  <c r="J18" i="1"/>
  <c r="I18" i="1"/>
  <c r="D18" i="1"/>
  <c r="H18" i="1"/>
  <c r="F18" i="1"/>
  <c r="G18" i="1"/>
</calcChain>
</file>

<file path=xl/comments1.xml><?xml version="1.0" encoding="utf-8"?>
<comments xmlns="http://schemas.openxmlformats.org/spreadsheetml/2006/main">
  <authors>
    <author>Lewis Fogden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Lewis Fogden: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<sst xmlns="http://schemas.openxmlformats.org/spreadsheetml/2006/main" count="91" uniqueCount="86">
  <si>
    <t>Data</t>
  </si>
  <si>
    <t>Assumptions</t>
  </si>
  <si>
    <t>Params</t>
  </si>
  <si>
    <t>t</t>
  </si>
  <si>
    <t>sum_assured</t>
  </si>
  <si>
    <t>term_y</t>
  </si>
  <si>
    <t>Key</t>
  </si>
  <si>
    <t>Value</t>
  </si>
  <si>
    <t>level</t>
  </si>
  <si>
    <t>cost_inflation_pa</t>
  </si>
  <si>
    <t>init_pols_if</t>
  </si>
  <si>
    <t>q_x_rated</t>
  </si>
  <si>
    <t>q_x_12</t>
  </si>
  <si>
    <t>num_deaths</t>
  </si>
  <si>
    <t>duration</t>
  </si>
  <si>
    <t>num_pols_if</t>
  </si>
  <si>
    <t>inflation_factor</t>
  </si>
  <si>
    <t>premium_pp</t>
  </si>
  <si>
    <t>expenses</t>
  </si>
  <si>
    <t>q_x</t>
  </si>
  <si>
    <t>age</t>
  </si>
  <si>
    <t>age_at_entry</t>
  </si>
  <si>
    <t>extra_mortality</t>
  </si>
  <si>
    <t>Age exact x</t>
  </si>
  <si>
    <t>5+</t>
  </si>
  <si>
    <t>duration_max_5</t>
  </si>
  <si>
    <t>proj_len</t>
  </si>
  <si>
    <t>S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</si>
  <si>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</si>
  <si>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</si>
  <si>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</si>
  <si>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</si>
  <si>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</si>
  <si>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</si>
  <si>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</si>
  <si>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</si>
  <si>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</si>
  <si>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v_t</t>
  </si>
  <si>
    <t>npvs</t>
  </si>
  <si>
    <t>commission</t>
  </si>
  <si>
    <t>input_smoker(S/N)</t>
  </si>
  <si>
    <t>shape (level/decreasing)</t>
  </si>
  <si>
    <t>expense_pp_pa</t>
  </si>
  <si>
    <t>&lt;&lt; duration in force</t>
  </si>
  <si>
    <t>a</t>
  </si>
  <si>
    <t>b</t>
  </si>
  <si>
    <t>c</t>
  </si>
  <si>
    <t>initial_expense</t>
  </si>
  <si>
    <t>recurring_premium</t>
    <phoneticPr fontId="5"/>
  </si>
  <si>
    <t>initial_premium</t>
    <phoneticPr fontId="5"/>
  </si>
  <si>
    <t>front-end loading %</t>
    <phoneticPr fontId="5"/>
  </si>
  <si>
    <t>maintenance-fee %</t>
    <phoneticPr fontId="5"/>
  </si>
  <si>
    <t>Saving Model</t>
    <phoneticPr fontId="5"/>
  </si>
  <si>
    <t>premiums</t>
    <phoneticPr fontId="5"/>
  </si>
  <si>
    <t>invst_income</t>
    <phoneticPr fontId="5"/>
  </si>
  <si>
    <t>% initial premium</t>
    <phoneticPr fontId="5"/>
  </si>
  <si>
    <t>premium_installment</t>
    <phoneticPr fontId="5"/>
  </si>
  <si>
    <t>monthly %</t>
    <phoneticPr fontId="5"/>
  </si>
  <si>
    <t>Investment return</t>
    <phoneticPr fontId="5"/>
  </si>
  <si>
    <t>commissions</t>
    <phoneticPr fontId="5"/>
  </si>
  <si>
    <t>Surrender benefits</t>
    <phoneticPr fontId="5"/>
  </si>
  <si>
    <t>Maturity Benefits</t>
    <phoneticPr fontId="5"/>
  </si>
  <si>
    <t>Death benefits</t>
    <phoneticPr fontId="5"/>
  </si>
  <si>
    <t>num_lapse</t>
    <phoneticPr fontId="5"/>
  </si>
  <si>
    <t>num_maturity</t>
    <phoneticPr fontId="5"/>
  </si>
  <si>
    <t>cash_surrender_value_pp_mom</t>
    <phoneticPr fontId="5"/>
  </si>
  <si>
    <t>account_value_pp</t>
    <phoneticPr fontId="5"/>
  </si>
  <si>
    <t>death_claim_pp_mom</t>
    <phoneticPr fontId="5"/>
  </si>
  <si>
    <t>=NORM.INV(RAND(),0,1)</t>
    <phoneticPr fontId="5"/>
  </si>
  <si>
    <t>month</t>
    <phoneticPr fontId="5"/>
  </si>
  <si>
    <t>Mean</t>
    <phoneticPr fontId="5"/>
  </si>
  <si>
    <t>StdDev.</t>
    <phoneticPr fontId="5"/>
  </si>
  <si>
    <t>Monthly Return</t>
    <phoneticPr fontId="5"/>
  </si>
  <si>
    <t>Continuous Compound</t>
    <phoneticPr fontId="5"/>
  </si>
  <si>
    <t>Selected Scenaio</t>
    <phoneticPr fontId="5"/>
  </si>
  <si>
    <t>Policy Year</t>
    <phoneticPr fontId="5"/>
  </si>
  <si>
    <t>Lapse Rate</t>
    <phoneticPr fontId="5"/>
  </si>
  <si>
    <t>w_x</t>
    <phoneticPr fontId="5"/>
  </si>
  <si>
    <t>w_x_12</t>
    <phoneticPr fontId="5"/>
  </si>
  <si>
    <t>Selected Return Scenario</t>
    <phoneticPr fontId="5"/>
  </si>
  <si>
    <t>maint_fee_pp_eom</t>
    <phoneticPr fontId="5"/>
  </si>
  <si>
    <t>maint_fee_eom</t>
    <phoneticPr fontId="5"/>
  </si>
  <si>
    <t>*_eom: End of Month</t>
    <phoneticPr fontId="5"/>
  </si>
  <si>
    <t>front_end_loading</t>
    <phoneticPr fontId="5"/>
  </si>
  <si>
    <t>net_profit</t>
    <phoneticPr fontId="5"/>
  </si>
  <si>
    <t>%Prem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</si>
</sst>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.00_-;\-* #,##0.00_-;_-* &quot;-&quot;??_-;_-@_-"/>
    <numFmt numFmtId="177" formatCode="0.0%"/>
    <numFmt numFmtId="178" formatCode="0.000%"/>
    <numFmt numFmtId="179" formatCode="0.00000%"/>
    <numFmt numFmtId="180" formatCode="0.0000000000000000%"/>
    <numFmt numFmtId="181" formatCode="0.000000000%"/>
  </numFmts>
  <fonts count="6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1" xfId="0" applyBorder="1"/>
    <xf numFmtId="2" fontId="0" fillId="0" borderId="0" xfId="1" applyNumberFormat="1" applyFont="1"/>
    <xf numFmtId="0" fontId="0" fillId="2" borderId="0" xfId="0" applyFill="1"/>
    <xf numFmtId="9" fontId="0" fillId="0" borderId="0" xfId="0" applyNumberFormat="1"/>
    <xf numFmtId="177" fontId="0" fillId="0" borderId="0" xfId="2" applyNumberFormat="1" applyFont="1"/>
    <xf numFmtId="10" fontId="0" fillId="0" borderId="0" xfId="2" applyNumberFormat="1" applyFont="1"/>
    <xf numFmtId="178" fontId="0" fillId="0" borderId="0" xfId="2" applyNumberFormat="1" applyFont="1"/>
    <xf numFmtId="179" fontId="0" fillId="0" borderId="0" xfId="2" applyNumberFormat="1" applyFont="1"/>
    <xf numFmtId="0" fontId="0" fillId="0" borderId="0" xfId="0" applyAlignment="1">
      <alignment wrapText="1"/>
    </xf>
    <xf numFmtId="38" fontId="0" fillId="0" borderId="2" xfId="3" applyFont="1" applyBorder="1" applyAlignment="1"/>
    <xf numFmtId="0" fontId="0" fillId="0" borderId="0" xfId="0" quotePrefix="1"/>
    <xf numFmtId="0" fontId="0" fillId="0" borderId="0" xfId="0" applyAlignment="1">
      <alignment horizontal="right"/>
    </xf>
    <xf numFmtId="180" fontId="0" fillId="0" borderId="0" xfId="0" applyNumberFormat="1"/>
    <xf numFmtId="178" fontId="0" fillId="0" borderId="0" xfId="0" applyNumberFormat="1"/>
    <xf numFmtId="181" fontId="0" fillId="0" borderId="0" xfId="0" applyNumberFormat="1"/>
    <xf numFmtId="2" fontId="0" fillId="0" borderId="0" xfId="0" applyNumberFormat="1"/>
    <xf numFmtId="38" fontId="0" fillId="0" borderId="0" xfId="3" applyFont="1" applyAlignment="1"/>
    <xf numFmtId="9" fontId="0" fillId="0" borderId="0" xfId="2" applyFont="1"/>
  </cellXfs>
  <cellStyles count="4">
    <cellStyle name="パーセント" xfId="2" builtinId="5"/>
    <cellStyle name="桁区切り" xfId="3" builtinId="6"/>
    <cellStyle name="桁区切り [0.00]" xfId="1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saving_model!$O$23:$O$381</c:f>
              <c:numCache>
                <c:formatCode>0.00</c:formatCode>
                <c:ptCount val="359"/>
                <c:pt idx="0">
                  <c:v>89729.853784358696</c:v>
                </c:pt>
                <c:pt idx="1">
                  <c:v>88355.239989884416</c:v>
                </c:pt>
                <c:pt idx="2">
                  <c:v>89555.327533924297</c:v>
                </c:pt>
                <c:pt idx="3">
                  <c:v>89823.604013243021</c:v>
                </c:pt>
                <c:pt idx="4">
                  <c:v>89143.494322440936</c:v>
                </c:pt>
                <c:pt idx="5">
                  <c:v>89442.32069798038</c:v>
                </c:pt>
                <c:pt idx="6">
                  <c:v>89576.571830480359</c:v>
                </c:pt>
                <c:pt idx="7">
                  <c:v>90071.93273131024</c:v>
                </c:pt>
                <c:pt idx="8">
                  <c:v>89789.165364485205</c:v>
                </c:pt>
                <c:pt idx="9">
                  <c:v>89957.74442182311</c:v>
                </c:pt>
                <c:pt idx="10">
                  <c:v>89722.863795843601</c:v>
                </c:pt>
                <c:pt idx="11">
                  <c:v>90226.429740838837</c:v>
                </c:pt>
                <c:pt idx="12">
                  <c:v>90159.124525515828</c:v>
                </c:pt>
                <c:pt idx="13">
                  <c:v>89650.431858372584</c:v>
                </c:pt>
                <c:pt idx="14">
                  <c:v>90150.673227512874</c:v>
                </c:pt>
                <c:pt idx="15">
                  <c:v>88757.065106920476</c:v>
                </c:pt>
                <c:pt idx="16">
                  <c:v>89226.988664952965</c:v>
                </c:pt>
                <c:pt idx="17">
                  <c:v>88654.31729538193</c:v>
                </c:pt>
                <c:pt idx="18">
                  <c:v>89258.235608214396</c:v>
                </c:pt>
                <c:pt idx="19">
                  <c:v>89122.660054624706</c:v>
                </c:pt>
                <c:pt idx="20">
                  <c:v>89530.629182867939</c:v>
                </c:pt>
                <c:pt idx="21">
                  <c:v>90856.640455994231</c:v>
                </c:pt>
                <c:pt idx="22">
                  <c:v>90341.687148401732</c:v>
                </c:pt>
                <c:pt idx="23">
                  <c:v>90539.428412157344</c:v>
                </c:pt>
                <c:pt idx="24">
                  <c:v>91940.734490715302</c:v>
                </c:pt>
                <c:pt idx="25">
                  <c:v>92546.331339359749</c:v>
                </c:pt>
                <c:pt idx="26">
                  <c:v>92492.908919164882</c:v>
                </c:pt>
                <c:pt idx="27">
                  <c:v>92798.909870159536</c:v>
                </c:pt>
                <c:pt idx="28">
                  <c:v>90959.602621203157</c:v>
                </c:pt>
                <c:pt idx="29">
                  <c:v>90923.592597984083</c:v>
                </c:pt>
                <c:pt idx="30">
                  <c:v>91405.536876980463</c:v>
                </c:pt>
                <c:pt idx="31">
                  <c:v>91687.284436172224</c:v>
                </c:pt>
                <c:pt idx="32">
                  <c:v>92006.988260819038</c:v>
                </c:pt>
                <c:pt idx="33">
                  <c:v>92643.101200728692</c:v>
                </c:pt>
                <c:pt idx="34">
                  <c:v>92137.640299597537</c:v>
                </c:pt>
                <c:pt idx="35">
                  <c:v>91440.009406461322</c:v>
                </c:pt>
                <c:pt idx="36">
                  <c:v>92811.714679943761</c:v>
                </c:pt>
                <c:pt idx="37">
                  <c:v>92234.337314124408</c:v>
                </c:pt>
                <c:pt idx="38">
                  <c:v>91694.975624373546</c:v>
                </c:pt>
                <c:pt idx="39">
                  <c:v>92872.417561500799</c:v>
                </c:pt>
                <c:pt idx="40">
                  <c:v>93097.16689569765</c:v>
                </c:pt>
                <c:pt idx="41">
                  <c:v>93008.92136954733</c:v>
                </c:pt>
                <c:pt idx="42">
                  <c:v>93408.170243572109</c:v>
                </c:pt>
                <c:pt idx="43">
                  <c:v>93223.549161105999</c:v>
                </c:pt>
                <c:pt idx="44">
                  <c:v>91682.599024169234</c:v>
                </c:pt>
                <c:pt idx="45">
                  <c:v>90369.964311323347</c:v>
                </c:pt>
                <c:pt idx="46">
                  <c:v>90259.149196598039</c:v>
                </c:pt>
                <c:pt idx="47">
                  <c:v>90777.400267092147</c:v>
                </c:pt>
                <c:pt idx="48">
                  <c:v>88907.687109410894</c:v>
                </c:pt>
                <c:pt idx="49">
                  <c:v>89413.535988815056</c:v>
                </c:pt>
                <c:pt idx="50">
                  <c:v>89591.206009694812</c:v>
                </c:pt>
                <c:pt idx="51">
                  <c:v>90555.050613080835</c:v>
                </c:pt>
                <c:pt idx="52">
                  <c:v>90153.409838900712</c:v>
                </c:pt>
                <c:pt idx="53">
                  <c:v>90342.828331369616</c:v>
                </c:pt>
                <c:pt idx="54">
                  <c:v>91077.008475354087</c:v>
                </c:pt>
                <c:pt idx="55">
                  <c:v>91806.861582631056</c:v>
                </c:pt>
                <c:pt idx="56">
                  <c:v>91681.752441162913</c:v>
                </c:pt>
                <c:pt idx="57">
                  <c:v>91920.924564960063</c:v>
                </c:pt>
                <c:pt idx="58">
                  <c:v>91511.435400483577</c:v>
                </c:pt>
                <c:pt idx="59">
                  <c:v>91164.217994964711</c:v>
                </c:pt>
                <c:pt idx="60">
                  <c:v>91462.938067180614</c:v>
                </c:pt>
                <c:pt idx="61">
                  <c:v>91514.407914047566</c:v>
                </c:pt>
                <c:pt idx="62">
                  <c:v>91611.77685689753</c:v>
                </c:pt>
                <c:pt idx="63">
                  <c:v>91834.2045508804</c:v>
                </c:pt>
                <c:pt idx="64">
                  <c:v>91782.010405994923</c:v>
                </c:pt>
                <c:pt idx="65">
                  <c:v>93086.086093068225</c:v>
                </c:pt>
                <c:pt idx="66">
                  <c:v>94716.084215602532</c:v>
                </c:pt>
                <c:pt idx="67">
                  <c:v>94989.918898670003</c:v>
                </c:pt>
                <c:pt idx="68">
                  <c:v>94097.917300618239</c:v>
                </c:pt>
                <c:pt idx="69">
                  <c:v>94046.610391605471</c:v>
                </c:pt>
                <c:pt idx="70">
                  <c:v>94041.952570438807</c:v>
                </c:pt>
                <c:pt idx="71">
                  <c:v>93630.211492317292</c:v>
                </c:pt>
                <c:pt idx="72">
                  <c:v>93643.964735696441</c:v>
                </c:pt>
                <c:pt idx="73">
                  <c:v>93747.22195733519</c:v>
                </c:pt>
                <c:pt idx="74">
                  <c:v>93360.872947407232</c:v>
                </c:pt>
                <c:pt idx="75">
                  <c:v>92910.982853647176</c:v>
                </c:pt>
                <c:pt idx="76">
                  <c:v>92330.490597819793</c:v>
                </c:pt>
                <c:pt idx="77">
                  <c:v>92025.10871175077</c:v>
                </c:pt>
                <c:pt idx="78">
                  <c:v>91999.200652680505</c:v>
                </c:pt>
                <c:pt idx="79">
                  <c:v>90666.501092844235</c:v>
                </c:pt>
                <c:pt idx="80">
                  <c:v>90283.290469185187</c:v>
                </c:pt>
                <c:pt idx="81">
                  <c:v>90822.394241250207</c:v>
                </c:pt>
                <c:pt idx="82">
                  <c:v>91107.458511028439</c:v>
                </c:pt>
                <c:pt idx="83">
                  <c:v>91894.588393535974</c:v>
                </c:pt>
                <c:pt idx="84">
                  <c:v>90696.376632817308</c:v>
                </c:pt>
                <c:pt idx="85">
                  <c:v>90323.696860762255</c:v>
                </c:pt>
                <c:pt idx="86">
                  <c:v>89741.114974472614</c:v>
                </c:pt>
                <c:pt idx="87">
                  <c:v>91191.922656335068</c:v>
                </c:pt>
                <c:pt idx="88">
                  <c:v>90407.506973145486</c:v>
                </c:pt>
                <c:pt idx="89">
                  <c:v>90168.542718101948</c:v>
                </c:pt>
                <c:pt idx="90">
                  <c:v>91432.942963800728</c:v>
                </c:pt>
                <c:pt idx="91">
                  <c:v>91699.204634682654</c:v>
                </c:pt>
                <c:pt idx="92">
                  <c:v>91617.452944429155</c:v>
                </c:pt>
                <c:pt idx="93">
                  <c:v>93226.796885797885</c:v>
                </c:pt>
                <c:pt idx="94">
                  <c:v>92770.575271596055</c:v>
                </c:pt>
                <c:pt idx="95">
                  <c:v>91803.363298718119</c:v>
                </c:pt>
                <c:pt idx="96">
                  <c:v>91781.86780282401</c:v>
                </c:pt>
                <c:pt idx="97">
                  <c:v>91967.963977924985</c:v>
                </c:pt>
                <c:pt idx="98">
                  <c:v>92262.295884559935</c:v>
                </c:pt>
                <c:pt idx="99">
                  <c:v>91680.015572115575</c:v>
                </c:pt>
                <c:pt idx="100">
                  <c:v>91805.586010112864</c:v>
                </c:pt>
                <c:pt idx="101">
                  <c:v>92333.617655501992</c:v>
                </c:pt>
                <c:pt idx="102">
                  <c:v>93458.488196463455</c:v>
                </c:pt>
                <c:pt idx="103">
                  <c:v>93672.137316590102</c:v>
                </c:pt>
                <c:pt idx="104">
                  <c:v>94038.083729651844</c:v>
                </c:pt>
                <c:pt idx="105">
                  <c:v>94474.645250124275</c:v>
                </c:pt>
                <c:pt idx="106">
                  <c:v>94127.583045025938</c:v>
                </c:pt>
                <c:pt idx="107">
                  <c:v>94318.199892888471</c:v>
                </c:pt>
                <c:pt idx="108">
                  <c:v>96269.89713081943</c:v>
                </c:pt>
                <c:pt idx="109">
                  <c:v>96818.203169352724</c:v>
                </c:pt>
                <c:pt idx="110">
                  <c:v>97295.188070990946</c:v>
                </c:pt>
                <c:pt idx="111">
                  <c:v>96836.366656214348</c:v>
                </c:pt>
                <c:pt idx="112">
                  <c:v>96900.685049897147</c:v>
                </c:pt>
                <c:pt idx="113">
                  <c:v>97037.016175231503</c:v>
                </c:pt>
                <c:pt idx="114">
                  <c:v>96864.611737169718</c:v>
                </c:pt>
                <c:pt idx="115">
                  <c:v>96631.030503193615</c:v>
                </c:pt>
                <c:pt idx="116">
                  <c:v>96884.003301508157</c:v>
                </c:pt>
                <c:pt idx="117">
                  <c:v>96166.223527749273</c:v>
                </c:pt>
                <c:pt idx="118">
                  <c:v>97573.3292672971</c:v>
                </c:pt>
                <c:pt idx="119">
                  <c:v>99018.637904460367</c:v>
                </c:pt>
                <c:pt idx="120">
                  <c:v>99963.268799721351</c:v>
                </c:pt>
                <c:pt idx="121">
                  <c:v>100148.65007860189</c:v>
                </c:pt>
                <c:pt idx="122">
                  <c:v>100271.40083282517</c:v>
                </c:pt>
                <c:pt idx="123">
                  <c:v>100654.99153526373</c:v>
                </c:pt>
                <c:pt idx="124">
                  <c:v>100882.90812031992</c:v>
                </c:pt>
                <c:pt idx="125">
                  <c:v>101812.60967448956</c:v>
                </c:pt>
                <c:pt idx="126">
                  <c:v>101163.03880293969</c:v>
                </c:pt>
                <c:pt idx="127">
                  <c:v>101877.07048550878</c:v>
                </c:pt>
                <c:pt idx="128">
                  <c:v>101308.59028002426</c:v>
                </c:pt>
                <c:pt idx="129">
                  <c:v>101244.87069664104</c:v>
                </c:pt>
                <c:pt idx="130">
                  <c:v>101508.78453092472</c:v>
                </c:pt>
                <c:pt idx="131">
                  <c:v>102051.99713240546</c:v>
                </c:pt>
                <c:pt idx="132">
                  <c:v>101579.74410125283</c:v>
                </c:pt>
                <c:pt idx="133">
                  <c:v>101764.46745159361</c:v>
                </c:pt>
                <c:pt idx="134">
                  <c:v>101240.44369094995</c:v>
                </c:pt>
                <c:pt idx="135">
                  <c:v>101605.33671162915</c:v>
                </c:pt>
                <c:pt idx="136">
                  <c:v>103467.16341658417</c:v>
                </c:pt>
                <c:pt idx="137">
                  <c:v>102999.10592092486</c:v>
                </c:pt>
                <c:pt idx="138">
                  <c:v>103899.28100154633</c:v>
                </c:pt>
                <c:pt idx="139">
                  <c:v>105127.39884783038</c:v>
                </c:pt>
                <c:pt idx="140">
                  <c:v>105340.89851781288</c:v>
                </c:pt>
                <c:pt idx="141">
                  <c:v>104660.82136776178</c:v>
                </c:pt>
                <c:pt idx="142">
                  <c:v>103705.27003783634</c:v>
                </c:pt>
                <c:pt idx="143">
                  <c:v>105088.10115455341</c:v>
                </c:pt>
                <c:pt idx="144">
                  <c:v>103885.03815922792</c:v>
                </c:pt>
                <c:pt idx="145">
                  <c:v>103484.16992678227</c:v>
                </c:pt>
                <c:pt idx="146">
                  <c:v>103603.31893179686</c:v>
                </c:pt>
                <c:pt idx="147">
                  <c:v>104021.23387556431</c:v>
                </c:pt>
                <c:pt idx="148">
                  <c:v>105242.85151191225</c:v>
                </c:pt>
                <c:pt idx="149">
                  <c:v>105853.95221081578</c:v>
                </c:pt>
                <c:pt idx="150">
                  <c:v>105736.28857210987</c:v>
                </c:pt>
                <c:pt idx="151">
                  <c:v>107180.96752224959</c:v>
                </c:pt>
                <c:pt idx="152">
                  <c:v>107691.8917026375</c:v>
                </c:pt>
                <c:pt idx="153">
                  <c:v>108163.82064070326</c:v>
                </c:pt>
                <c:pt idx="154">
                  <c:v>109087.42964041098</c:v>
                </c:pt>
                <c:pt idx="155">
                  <c:v>110005.89128650118</c:v>
                </c:pt>
                <c:pt idx="156">
                  <c:v>109228.49938008442</c:v>
                </c:pt>
                <c:pt idx="157">
                  <c:v>109987.97324163848</c:v>
                </c:pt>
                <c:pt idx="158">
                  <c:v>109466.60786900618</c:v>
                </c:pt>
                <c:pt idx="159">
                  <c:v>109318.43937665933</c:v>
                </c:pt>
                <c:pt idx="160">
                  <c:v>108642.27056342753</c:v>
                </c:pt>
                <c:pt idx="161">
                  <c:v>109551.4863956265</c:v>
                </c:pt>
                <c:pt idx="162">
                  <c:v>109814.1912734525</c:v>
                </c:pt>
                <c:pt idx="163">
                  <c:v>109738.66170625472</c:v>
                </c:pt>
                <c:pt idx="164">
                  <c:v>109298.15024924326</c:v>
                </c:pt>
                <c:pt idx="165">
                  <c:v>109966.00740337944</c:v>
                </c:pt>
                <c:pt idx="166">
                  <c:v>110824.21466183316</c:v>
                </c:pt>
                <c:pt idx="167">
                  <c:v>113554.11754998806</c:v>
                </c:pt>
                <c:pt idx="168">
                  <c:v>111686.70172794332</c:v>
                </c:pt>
                <c:pt idx="169">
                  <c:v>111438.23894350592</c:v>
                </c:pt>
                <c:pt idx="170">
                  <c:v>112408.39282861225</c:v>
                </c:pt>
                <c:pt idx="171">
                  <c:v>113355.00075855332</c:v>
                </c:pt>
                <c:pt idx="172">
                  <c:v>112510.94660366539</c:v>
                </c:pt>
                <c:pt idx="173">
                  <c:v>112832.83737601164</c:v>
                </c:pt>
                <c:pt idx="174">
                  <c:v>110812.80948555065</c:v>
                </c:pt>
                <c:pt idx="175">
                  <c:v>110962.43433512773</c:v>
                </c:pt>
                <c:pt idx="176">
                  <c:v>112459.37744578459</c:v>
                </c:pt>
                <c:pt idx="177">
                  <c:v>110801.30003472284</c:v>
                </c:pt>
                <c:pt idx="178">
                  <c:v>109842.9271075368</c:v>
                </c:pt>
                <c:pt idx="179">
                  <c:v>110626.91559791015</c:v>
                </c:pt>
                <c:pt idx="180">
                  <c:v>110673.12230816933</c:v>
                </c:pt>
                <c:pt idx="181">
                  <c:v>110236.13074039904</c:v>
                </c:pt>
                <c:pt idx="182">
                  <c:v>109519.13809558499</c:v>
                </c:pt>
                <c:pt idx="183">
                  <c:v>110051.78273770686</c:v>
                </c:pt>
                <c:pt idx="184">
                  <c:v>110515.48078729247</c:v>
                </c:pt>
                <c:pt idx="185">
                  <c:v>109602.68169056992</c:v>
                </c:pt>
                <c:pt idx="186">
                  <c:v>109382.51599482495</c:v>
                </c:pt>
                <c:pt idx="187">
                  <c:v>110702.47202330749</c:v>
                </c:pt>
                <c:pt idx="188">
                  <c:v>110662.34508900098</c:v>
                </c:pt>
                <c:pt idx="189">
                  <c:v>111251.8202732098</c:v>
                </c:pt>
                <c:pt idx="190">
                  <c:v>111889.6863759196</c:v>
                </c:pt>
                <c:pt idx="191">
                  <c:v>111328.82349085959</c:v>
                </c:pt>
                <c:pt idx="192">
                  <c:v>112575.78243184686</c:v>
                </c:pt>
                <c:pt idx="193">
                  <c:v>113184.76642764285</c:v>
                </c:pt>
                <c:pt idx="194">
                  <c:v>114599.18841550482</c:v>
                </c:pt>
                <c:pt idx="195">
                  <c:v>113879.18544666166</c:v>
                </c:pt>
                <c:pt idx="196">
                  <c:v>114223.95032155988</c:v>
                </c:pt>
                <c:pt idx="197">
                  <c:v>115231.92759978984</c:v>
                </c:pt>
                <c:pt idx="198">
                  <c:v>113274.70141018777</c:v>
                </c:pt>
                <c:pt idx="199">
                  <c:v>113698.453679959</c:v>
                </c:pt>
                <c:pt idx="200">
                  <c:v>113272.46351051303</c:v>
                </c:pt>
                <c:pt idx="201">
                  <c:v>112957.6954028115</c:v>
                </c:pt>
                <c:pt idx="202">
                  <c:v>111618.4139062036</c:v>
                </c:pt>
                <c:pt idx="203">
                  <c:v>111673.83170513828</c:v>
                </c:pt>
                <c:pt idx="204">
                  <c:v>112680.76463896735</c:v>
                </c:pt>
                <c:pt idx="205">
                  <c:v>111751.6423911405</c:v>
                </c:pt>
                <c:pt idx="206">
                  <c:v>113123.24306112109</c:v>
                </c:pt>
                <c:pt idx="207">
                  <c:v>112048.06609526157</c:v>
                </c:pt>
                <c:pt idx="208">
                  <c:v>113463.8458850083</c:v>
                </c:pt>
                <c:pt idx="209">
                  <c:v>115026.34783724311</c:v>
                </c:pt>
                <c:pt idx="210">
                  <c:v>115754.61522352546</c:v>
                </c:pt>
                <c:pt idx="211">
                  <c:v>117713.87256700396</c:v>
                </c:pt>
                <c:pt idx="212">
                  <c:v>118971.19122306215</c:v>
                </c:pt>
                <c:pt idx="213">
                  <c:v>119101.95934292648</c:v>
                </c:pt>
                <c:pt idx="214">
                  <c:v>118950.90738680675</c:v>
                </c:pt>
                <c:pt idx="215">
                  <c:v>119457.97460112367</c:v>
                </c:pt>
                <c:pt idx="216">
                  <c:v>120278.05962736659</c:v>
                </c:pt>
                <c:pt idx="217">
                  <c:v>119732.03370560263</c:v>
                </c:pt>
                <c:pt idx="218">
                  <c:v>120439.00078074439</c:v>
                </c:pt>
                <c:pt idx="219">
                  <c:v>121339.57077810453</c:v>
                </c:pt>
                <c:pt idx="220">
                  <c:v>119885.69205341478</c:v>
                </c:pt>
                <c:pt idx="221">
                  <c:v>120043.78123880659</c:v>
                </c:pt>
                <c:pt idx="222">
                  <c:v>117937.09506689454</c:v>
                </c:pt>
                <c:pt idx="223">
                  <c:v>117178.06266886405</c:v>
                </c:pt>
                <c:pt idx="224">
                  <c:v>116604.66665741483</c:v>
                </c:pt>
                <c:pt idx="225">
                  <c:v>116757.88998864598</c:v>
                </c:pt>
                <c:pt idx="226">
                  <c:v>114819.7611411652</c:v>
                </c:pt>
                <c:pt idx="227">
                  <c:v>115550.59576588063</c:v>
                </c:pt>
                <c:pt idx="228">
                  <c:v>114672.32096265611</c:v>
                </c:pt>
                <c:pt idx="229">
                  <c:v>115555.65663885245</c:v>
                </c:pt>
                <c:pt idx="230">
                  <c:v>116915.80355842276</c:v>
                </c:pt>
                <c:pt idx="231">
                  <c:v>116102.00688587251</c:v>
                </c:pt>
                <c:pt idx="232">
                  <c:v>116572.4816932962</c:v>
                </c:pt>
                <c:pt idx="233">
                  <c:v>118090.14076935928</c:v>
                </c:pt>
                <c:pt idx="234">
                  <c:v>117494.55343584133</c:v>
                </c:pt>
                <c:pt idx="235">
                  <c:v>119476.74965101149</c:v>
                </c:pt>
                <c:pt idx="236">
                  <c:v>121282.78547562429</c:v>
                </c:pt>
                <c:pt idx="237">
                  <c:v>121719.85039216813</c:v>
                </c:pt>
                <c:pt idx="238">
                  <c:v>122936.87528692588</c:v>
                </c:pt>
                <c:pt idx="239">
                  <c:v>122274.0793918141</c:v>
                </c:pt>
                <c:pt idx="240">
                  <c:v>121091.13819291953</c:v>
                </c:pt>
                <c:pt idx="241">
                  <c:v>119517.33634633513</c:v>
                </c:pt>
                <c:pt idx="242">
                  <c:v>118219.15080484147</c:v>
                </c:pt>
                <c:pt idx="243">
                  <c:v>116907.10029402694</c:v>
                </c:pt>
                <c:pt idx="244">
                  <c:v>117503.22707392504</c:v>
                </c:pt>
                <c:pt idx="245">
                  <c:v>117021.01255916957</c:v>
                </c:pt>
                <c:pt idx="246">
                  <c:v>118919.15961883673</c:v>
                </c:pt>
                <c:pt idx="247">
                  <c:v>120090.52003101954</c:v>
                </c:pt>
                <c:pt idx="248">
                  <c:v>122469.21210626677</c:v>
                </c:pt>
                <c:pt idx="249">
                  <c:v>121980.24516042286</c:v>
                </c:pt>
                <c:pt idx="250">
                  <c:v>123435.04758686759</c:v>
                </c:pt>
                <c:pt idx="251">
                  <c:v>123431.5875610354</c:v>
                </c:pt>
                <c:pt idx="252">
                  <c:v>123481.17821342919</c:v>
                </c:pt>
                <c:pt idx="253">
                  <c:v>124651.3509303898</c:v>
                </c:pt>
                <c:pt idx="254">
                  <c:v>124839.56347303155</c:v>
                </c:pt>
                <c:pt idx="255">
                  <c:v>124142.289382649</c:v>
                </c:pt>
                <c:pt idx="256">
                  <c:v>126241.08214979613</c:v>
                </c:pt>
                <c:pt idx="257">
                  <c:v>125880.15080351071</c:v>
                </c:pt>
                <c:pt idx="258">
                  <c:v>126708.10589268245</c:v>
                </c:pt>
                <c:pt idx="259">
                  <c:v>127247.05918574824</c:v>
                </c:pt>
                <c:pt idx="260">
                  <c:v>126226.27457592663</c:v>
                </c:pt>
                <c:pt idx="261">
                  <c:v>127110.14759906189</c:v>
                </c:pt>
                <c:pt idx="262">
                  <c:v>128144.08856379623</c:v>
                </c:pt>
                <c:pt idx="263">
                  <c:v>126993.45296321042</c:v>
                </c:pt>
                <c:pt idx="264">
                  <c:v>125582.14114630215</c:v>
                </c:pt>
                <c:pt idx="265">
                  <c:v>124313.50522191393</c:v>
                </c:pt>
                <c:pt idx="266">
                  <c:v>125768.64875967619</c:v>
                </c:pt>
                <c:pt idx="267">
                  <c:v>125507.73130830037</c:v>
                </c:pt>
                <c:pt idx="268">
                  <c:v>126724.47240278404</c:v>
                </c:pt>
                <c:pt idx="269">
                  <c:v>126103.02279674275</c:v>
                </c:pt>
                <c:pt idx="270">
                  <c:v>126768.78507644255</c:v>
                </c:pt>
                <c:pt idx="271">
                  <c:v>125320.74150169482</c:v>
                </c:pt>
                <c:pt idx="272">
                  <c:v>125117.30333368639</c:v>
                </c:pt>
                <c:pt idx="273">
                  <c:v>125731.53339244051</c:v>
                </c:pt>
                <c:pt idx="274">
                  <c:v>125120.74946435487</c:v>
                </c:pt>
                <c:pt idx="275">
                  <c:v>123366.77086711228</c:v>
                </c:pt>
                <c:pt idx="276">
                  <c:v>123828.59330891483</c:v>
                </c:pt>
                <c:pt idx="277">
                  <c:v>122829.93804758818</c:v>
                </c:pt>
                <c:pt idx="278">
                  <c:v>122053.66069462079</c:v>
                </c:pt>
                <c:pt idx="279">
                  <c:v>123626.30861201737</c:v>
                </c:pt>
                <c:pt idx="280">
                  <c:v>125559.25446153661</c:v>
                </c:pt>
                <c:pt idx="281">
                  <c:v>125503.53627211027</c:v>
                </c:pt>
                <c:pt idx="282">
                  <c:v>125331.11095917967</c:v>
                </c:pt>
                <c:pt idx="283">
                  <c:v>125594.5697361097</c:v>
                </c:pt>
                <c:pt idx="284">
                  <c:v>123426.60277801131</c:v>
                </c:pt>
                <c:pt idx="285">
                  <c:v>122626.9591645973</c:v>
                </c:pt>
                <c:pt idx="286">
                  <c:v>123266.44719095314</c:v>
                </c:pt>
                <c:pt idx="287">
                  <c:v>124359.9328805682</c:v>
                </c:pt>
                <c:pt idx="288">
                  <c:v>124227.24970967014</c:v>
                </c:pt>
                <c:pt idx="289">
                  <c:v>123845.61067606104</c:v>
                </c:pt>
                <c:pt idx="290">
                  <c:v>124119.14959676033</c:v>
                </c:pt>
                <c:pt idx="291">
                  <c:v>123269.39467264694</c:v>
                </c:pt>
                <c:pt idx="292">
                  <c:v>121513.2816699407</c:v>
                </c:pt>
                <c:pt idx="293">
                  <c:v>121496.84472495494</c:v>
                </c:pt>
                <c:pt idx="294">
                  <c:v>123859.86114530402</c:v>
                </c:pt>
                <c:pt idx="295">
                  <c:v>124132.90618168804</c:v>
                </c:pt>
                <c:pt idx="296">
                  <c:v>128189.70171080292</c:v>
                </c:pt>
                <c:pt idx="297">
                  <c:v>128909.01311509924</c:v>
                </c:pt>
                <c:pt idx="298">
                  <c:v>130695.97145626684</c:v>
                </c:pt>
                <c:pt idx="299">
                  <c:v>130585.39042740985</c:v>
                </c:pt>
                <c:pt idx="300">
                  <c:v>128438.77060756381</c:v>
                </c:pt>
                <c:pt idx="301">
                  <c:v>128046.45390072506</c:v>
                </c:pt>
                <c:pt idx="302">
                  <c:v>128829.63325511508</c:v>
                </c:pt>
                <c:pt idx="303">
                  <c:v>127993.91726795619</c:v>
                </c:pt>
                <c:pt idx="304">
                  <c:v>128926.04536628764</c:v>
                </c:pt>
                <c:pt idx="305">
                  <c:v>128923.50329779324</c:v>
                </c:pt>
                <c:pt idx="306">
                  <c:v>127883.32128385559</c:v>
                </c:pt>
                <c:pt idx="307">
                  <c:v>129484.07108230836</c:v>
                </c:pt>
                <c:pt idx="308">
                  <c:v>130429.03669237958</c:v>
                </c:pt>
                <c:pt idx="309">
                  <c:v>129668.54479361985</c:v>
                </c:pt>
                <c:pt idx="310">
                  <c:v>129846.94300902661</c:v>
                </c:pt>
                <c:pt idx="311">
                  <c:v>131425.94708101131</c:v>
                </c:pt>
                <c:pt idx="312">
                  <c:v>128657.88134945158</c:v>
                </c:pt>
                <c:pt idx="313">
                  <c:v>130722.5321695575</c:v>
                </c:pt>
                <c:pt idx="314">
                  <c:v>129430.44134185722</c:v>
                </c:pt>
                <c:pt idx="315">
                  <c:v>130978.20092342258</c:v>
                </c:pt>
                <c:pt idx="316">
                  <c:v>132026.97677906905</c:v>
                </c:pt>
                <c:pt idx="317">
                  <c:v>132782.17648794848</c:v>
                </c:pt>
                <c:pt idx="318">
                  <c:v>133334.99995179262</c:v>
                </c:pt>
                <c:pt idx="319">
                  <c:v>134255.68335511073</c:v>
                </c:pt>
                <c:pt idx="320">
                  <c:v>135321.60979181723</c:v>
                </c:pt>
                <c:pt idx="321">
                  <c:v>136015.73043942195</c:v>
                </c:pt>
                <c:pt idx="322">
                  <c:v>136248.6294943087</c:v>
                </c:pt>
                <c:pt idx="323">
                  <c:v>136740.01624722042</c:v>
                </c:pt>
                <c:pt idx="324">
                  <c:v>138109.5120642723</c:v>
                </c:pt>
                <c:pt idx="325">
                  <c:v>138786.72056617471</c:v>
                </c:pt>
                <c:pt idx="326">
                  <c:v>137623.12948010713</c:v>
                </c:pt>
                <c:pt idx="327">
                  <c:v>139570.80149217369</c:v>
                </c:pt>
                <c:pt idx="328">
                  <c:v>140225.77858594785</c:v>
                </c:pt>
                <c:pt idx="329">
                  <c:v>140094.40054116148</c:v>
                </c:pt>
                <c:pt idx="330">
                  <c:v>139251.68757960122</c:v>
                </c:pt>
                <c:pt idx="331">
                  <c:v>137549.47257298604</c:v>
                </c:pt>
                <c:pt idx="332">
                  <c:v>136602.14288455254</c:v>
                </c:pt>
                <c:pt idx="333">
                  <c:v>136786.60456268565</c:v>
                </c:pt>
                <c:pt idx="334">
                  <c:v>135186.00982771785</c:v>
                </c:pt>
                <c:pt idx="335">
                  <c:v>135138.62731328729</c:v>
                </c:pt>
                <c:pt idx="336">
                  <c:v>135050.31090483849</c:v>
                </c:pt>
                <c:pt idx="337">
                  <c:v>134151.02793713607</c:v>
                </c:pt>
                <c:pt idx="338">
                  <c:v>133909.21313251866</c:v>
                </c:pt>
                <c:pt idx="339">
                  <c:v>133952.86577058365</c:v>
                </c:pt>
                <c:pt idx="340">
                  <c:v>135439.74679619839</c:v>
                </c:pt>
                <c:pt idx="341">
                  <c:v>136361.93600564793</c:v>
                </c:pt>
                <c:pt idx="342">
                  <c:v>136944.38872730342</c:v>
                </c:pt>
                <c:pt idx="343">
                  <c:v>137710.78764302793</c:v>
                </c:pt>
                <c:pt idx="344">
                  <c:v>138495.40694347105</c:v>
                </c:pt>
                <c:pt idx="345">
                  <c:v>137765.21258475468</c:v>
                </c:pt>
                <c:pt idx="346">
                  <c:v>136871.08253404227</c:v>
                </c:pt>
                <c:pt idx="347">
                  <c:v>136257.9429821274</c:v>
                </c:pt>
                <c:pt idx="348">
                  <c:v>135730.92686495965</c:v>
                </c:pt>
                <c:pt idx="349">
                  <c:v>134561.20374823009</c:v>
                </c:pt>
                <c:pt idx="350">
                  <c:v>132609.26803603864</c:v>
                </c:pt>
                <c:pt idx="351">
                  <c:v>134399.05230781116</c:v>
                </c:pt>
                <c:pt idx="352">
                  <c:v>136065.66888611365</c:v>
                </c:pt>
                <c:pt idx="353">
                  <c:v>136754.57301396769</c:v>
                </c:pt>
                <c:pt idx="354">
                  <c:v>137109.42435182483</c:v>
                </c:pt>
                <c:pt idx="355">
                  <c:v>137643.99671846541</c:v>
                </c:pt>
                <c:pt idx="356">
                  <c:v>137111.26609917035</c:v>
                </c:pt>
                <c:pt idx="357">
                  <c:v>135962.24215394791</c:v>
                </c:pt>
                <c:pt idx="358">
                  <c:v>137085.33935250438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16480"/>
        <c:axId val="195429120"/>
      </c:lineChart>
      <c:catAx>
        <c:axId val="1909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29120"/>
        <c:crosses val="autoZero"/>
        <c:auto val="1"/>
        <c:lblAlgn val="ctr"/>
        <c:lblOffset val="100"/>
        <c:noMultiLvlLbl val="0"/>
      </c:catAx>
      <c:valAx>
        <c:axId val="195429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091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mortality!$L$3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mortality!$L$4:$L$76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mortality!$M$3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mortality!$M$4:$M$76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mortality!$N$3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mortality!$N$4:$N$76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mortality!$O$3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mortality!$O$4:$O$76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mortality!$P$3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mortality!$P$4:$P$76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mortality!$Q$3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mortality!$Q$4:$Q$76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5168"/>
        <c:axId val="234775296"/>
      </c:scatterChart>
      <c:valAx>
        <c:axId val="2042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4775296"/>
        <c:crosses val="autoZero"/>
        <c:crossBetween val="midCat"/>
      </c:valAx>
      <c:valAx>
        <c:axId val="2347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29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120650</xdr:colOff>
      <xdr:row>14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190499</xdr:rowOff>
    </xdr:from>
    <xdr:to>
      <xdr:col>26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H776"/>
  <sheetViews>
    <sheetView tabSelected="1" workbookViewId="0">
      <selection activeCell="G12" sqref="G12"/>
    </sheetView>
  </sheetViews>
  <sheetFormatPr defaultRowHeight="18" x14ac:dyDescent="0.55000000000000004"/>
  <cols>
    <col min="2" max="2" width="20.4140625" customWidth="1"/>
    <col min="3" max="3" width="9.25" bestFit="1" customWidth="1"/>
    <col min="4" max="4" width="13.6640625" bestFit="1" customWidth="1"/>
    <col min="5" max="5" width="17.4140625" customWidth="1"/>
    <col min="6" max="6" width="10.25" customWidth="1"/>
    <col min="7" max="7" width="9.25" bestFit="1" customWidth="1"/>
    <col min="8" max="8" width="9.5" customWidth="1"/>
    <col min="10" max="10" width="11.75" customWidth="1"/>
    <col min="12" max="12" width="13.5" bestFit="1" customWidth="1"/>
    <col min="13" max="13" width="14.6640625" bestFit="1" customWidth="1"/>
    <col min="14" max="14" width="15.25" customWidth="1"/>
    <col min="15" max="15" width="15" customWidth="1"/>
    <col min="16" max="16" width="13.5" customWidth="1"/>
    <col min="17" max="17" width="16.75" bestFit="1" customWidth="1"/>
    <col min="18" max="18" width="14.33203125" bestFit="1" customWidth="1"/>
    <col min="19" max="19" width="9.58203125" bestFit="1" customWidth="1"/>
    <col min="20" max="20" width="12.33203125" customWidth="1"/>
    <col min="21" max="21" width="12.1640625" bestFit="1" customWidth="1"/>
    <col min="22" max="22" width="10.9140625" customWidth="1"/>
    <col min="23" max="23" width="12.33203125" bestFit="1" customWidth="1"/>
    <col min="24" max="24" width="13.1640625" bestFit="1" customWidth="1"/>
    <col min="25" max="25" width="12.1640625" bestFit="1" customWidth="1"/>
    <col min="27" max="27" width="15.4140625" customWidth="1"/>
  </cols>
  <sheetData>
    <row r="1" spans="1:18" x14ac:dyDescent="0.55000000000000004">
      <c r="A1" s="1" t="s">
        <v>52</v>
      </c>
    </row>
    <row r="2" spans="1:18" x14ac:dyDescent="0.55000000000000004">
      <c r="A2" s="2"/>
    </row>
    <row r="4" spans="1:18" x14ac:dyDescent="0.55000000000000004">
      <c r="B4" s="1" t="s">
        <v>0</v>
      </c>
      <c r="E4" s="1" t="s">
        <v>1</v>
      </c>
      <c r="H4" s="1" t="s">
        <v>2</v>
      </c>
    </row>
    <row r="5" spans="1:18" x14ac:dyDescent="0.55000000000000004">
      <c r="B5" s="1" t="s">
        <v>6</v>
      </c>
      <c r="C5" s="1" t="s">
        <v>7</v>
      </c>
      <c r="D5" s="1"/>
      <c r="E5" s="2" t="s">
        <v>9</v>
      </c>
      <c r="F5" s="3">
        <v>5.0000000000000001E-3</v>
      </c>
      <c r="G5" s="3"/>
      <c r="H5" t="s">
        <v>26</v>
      </c>
      <c r="I5">
        <f>C10*12+1</f>
        <v>361</v>
      </c>
      <c r="R5" s="5"/>
    </row>
    <row r="6" spans="1:18" x14ac:dyDescent="0.55000000000000004">
      <c r="B6" t="s">
        <v>49</v>
      </c>
      <c r="C6" s="20">
        <v>100000</v>
      </c>
      <c r="E6" t="s">
        <v>42</v>
      </c>
      <c r="F6">
        <v>500</v>
      </c>
      <c r="R6" s="5"/>
    </row>
    <row r="7" spans="1:18" x14ac:dyDescent="0.55000000000000004">
      <c r="B7" t="s">
        <v>48</v>
      </c>
      <c r="C7">
        <v>0</v>
      </c>
      <c r="E7" t="s">
        <v>47</v>
      </c>
      <c r="F7">
        <v>5000</v>
      </c>
      <c r="R7" s="5"/>
    </row>
    <row r="8" spans="1:18" x14ac:dyDescent="0.55000000000000004">
      <c r="B8" t="s">
        <v>4</v>
      </c>
      <c r="C8">
        <v>100000</v>
      </c>
      <c r="E8" t="s">
        <v>59</v>
      </c>
      <c r="F8" s="7">
        <v>0.05</v>
      </c>
      <c r="R8" s="5"/>
    </row>
    <row r="9" spans="1:18" x14ac:dyDescent="0.55000000000000004">
      <c r="B9" t="s">
        <v>21</v>
      </c>
      <c r="C9">
        <v>49</v>
      </c>
      <c r="E9" s="15" t="s">
        <v>79</v>
      </c>
      <c r="F9">
        <v>1</v>
      </c>
      <c r="O9" s="7"/>
      <c r="R9" s="5"/>
    </row>
    <row r="10" spans="1:18" x14ac:dyDescent="0.55000000000000004">
      <c r="B10" t="s">
        <v>5</v>
      </c>
      <c r="C10">
        <v>30</v>
      </c>
    </row>
    <row r="11" spans="1:18" x14ac:dyDescent="0.55000000000000004">
      <c r="B11" t="s">
        <v>41</v>
      </c>
      <c r="C11" t="s">
        <v>8</v>
      </c>
    </row>
    <row r="12" spans="1:18" x14ac:dyDescent="0.55000000000000004">
      <c r="B12" t="s">
        <v>10</v>
      </c>
      <c r="C12">
        <v>1</v>
      </c>
    </row>
    <row r="13" spans="1:18" x14ac:dyDescent="0.55000000000000004">
      <c r="B13" t="s">
        <v>22</v>
      </c>
      <c r="C13">
        <f>IF(C14="S",1,0)</f>
        <v>1</v>
      </c>
    </row>
    <row r="14" spans="1:18" x14ac:dyDescent="0.55000000000000004">
      <c r="B14" t="s">
        <v>40</v>
      </c>
      <c r="C14" t="s">
        <v>27</v>
      </c>
    </row>
    <row r="15" spans="1:18" x14ac:dyDescent="0.55000000000000004">
      <c r="B15" t="s">
        <v>50</v>
      </c>
      <c r="C15" s="7">
        <v>0.1</v>
      </c>
      <c r="D15" t="s">
        <v>55</v>
      </c>
    </row>
    <row r="16" spans="1:18" x14ac:dyDescent="0.55000000000000004">
      <c r="B16" t="s">
        <v>51</v>
      </c>
      <c r="C16" s="7">
        <v>0.01</v>
      </c>
      <c r="E16" s="11">
        <f>1-(1-C16)^(1/12)</f>
        <v>8.3717735912058888E-4</v>
      </c>
      <c r="F16" t="s">
        <v>57</v>
      </c>
    </row>
    <row r="17" spans="1:34" x14ac:dyDescent="0.55000000000000004">
      <c r="C17" s="7"/>
    </row>
    <row r="18" spans="1:34" x14ac:dyDescent="0.55000000000000004">
      <c r="A18" t="s">
        <v>85</v>
      </c>
      <c r="B18" s="21">
        <f t="shared" ref="B18:C18" si="0">B19/$C$19</f>
        <v>7.0471718682575998E-2</v>
      </c>
      <c r="C18" s="21">
        <f t="shared" si="0"/>
        <v>1</v>
      </c>
      <c r="D18" s="21">
        <f>D19/$C$19</f>
        <v>0.1105005300804995</v>
      </c>
      <c r="E18" s="21">
        <f t="shared" ref="E18:J18" si="1">E19/$C$19</f>
        <v>0.46812661211597578</v>
      </c>
      <c r="F18" s="21">
        <f t="shared" si="1"/>
        <v>0.32615515015455526</v>
      </c>
      <c r="G18" s="21">
        <f t="shared" si="1"/>
        <v>0.12287119542661201</v>
      </c>
      <c r="H18" s="21">
        <f t="shared" si="1"/>
        <v>0.05</v>
      </c>
      <c r="I18" s="21">
        <f t="shared" si="1"/>
        <v>0.14473797888515783</v>
      </c>
      <c r="J18" s="21">
        <f t="shared" si="1"/>
        <v>0.1</v>
      </c>
    </row>
    <row r="19" spans="1:34" x14ac:dyDescent="0.55000000000000004">
      <c r="A19" s="4" t="s">
        <v>38</v>
      </c>
      <c r="B19" s="13">
        <f>SUMPRODUCT(B22:B776,$AH$22:$AH$776)</f>
        <v>7047.1718682575993</v>
      </c>
      <c r="C19" s="13">
        <f>SUMPRODUCT(C22:C776,$AH$22:$AH$776)</f>
        <v>100000</v>
      </c>
      <c r="D19" s="13">
        <f>SUMPRODUCT(D22:D776,$AH$22:$AH$776)</f>
        <v>11050.05300804995</v>
      </c>
      <c r="E19" s="13">
        <f>SUMPRODUCT(E22:E776,$AH$22:$AH$776)</f>
        <v>46812.66121159758</v>
      </c>
      <c r="F19" s="13">
        <f>SUMPRODUCT(F22:F776,$AH$22:$AH$776)</f>
        <v>32615.515015455527</v>
      </c>
      <c r="G19" s="13">
        <f>SUMPRODUCT(G22:G776,$AH$22:$AH$776)</f>
        <v>12287.119542661201</v>
      </c>
      <c r="H19" s="13">
        <f>SUMPRODUCT(H22:H776,$AH$22:$AH$776)</f>
        <v>5000</v>
      </c>
      <c r="I19" s="13">
        <f>SUMPRODUCT(I22:I776,$AH$22:$AH$776)</f>
        <v>14473.797888515783</v>
      </c>
      <c r="J19" s="13">
        <f>SUMPRODUCT(J22:J776,$AH$22:$AH$776)</f>
        <v>10000</v>
      </c>
      <c r="M19" t="s">
        <v>82</v>
      </c>
    </row>
    <row r="21" spans="1:34" ht="36" x14ac:dyDescent="0.55000000000000004">
      <c r="A21" s="12" t="s">
        <v>3</v>
      </c>
      <c r="B21" s="12" t="s">
        <v>84</v>
      </c>
      <c r="C21" s="12" t="s">
        <v>53</v>
      </c>
      <c r="D21" s="12" t="s">
        <v>62</v>
      </c>
      <c r="E21" s="12" t="s">
        <v>60</v>
      </c>
      <c r="F21" s="12" t="s">
        <v>61</v>
      </c>
      <c r="G21" s="12" t="s">
        <v>18</v>
      </c>
      <c r="H21" s="12" t="s">
        <v>39</v>
      </c>
      <c r="I21" s="12" t="s">
        <v>81</v>
      </c>
      <c r="J21" s="12" t="s">
        <v>83</v>
      </c>
      <c r="K21" s="12" t="s">
        <v>17</v>
      </c>
      <c r="L21" s="12" t="s">
        <v>4</v>
      </c>
      <c r="M21" s="12" t="s">
        <v>67</v>
      </c>
      <c r="N21" s="12" t="s">
        <v>65</v>
      </c>
      <c r="O21" s="12" t="s">
        <v>66</v>
      </c>
      <c r="P21" s="12" t="s">
        <v>56</v>
      </c>
      <c r="Q21" s="12" t="s">
        <v>54</v>
      </c>
      <c r="R21" s="12" t="s">
        <v>80</v>
      </c>
      <c r="S21" s="12" t="s">
        <v>58</v>
      </c>
      <c r="T21" s="12" t="s">
        <v>16</v>
      </c>
      <c r="U21" s="12" t="s">
        <v>15</v>
      </c>
      <c r="V21" s="12" t="s">
        <v>13</v>
      </c>
      <c r="W21" s="12" t="s">
        <v>63</v>
      </c>
      <c r="X21" s="12" t="s">
        <v>64</v>
      </c>
      <c r="Y21" s="12" t="s">
        <v>14</v>
      </c>
      <c r="Z21" s="12" t="s">
        <v>25</v>
      </c>
      <c r="AA21" s="12" t="s">
        <v>12</v>
      </c>
      <c r="AB21" s="12" t="s">
        <v>11</v>
      </c>
      <c r="AC21" s="12" t="s">
        <v>19</v>
      </c>
      <c r="AD21" s="12" t="s">
        <v>20</v>
      </c>
      <c r="AE21" s="12" t="s">
        <v>78</v>
      </c>
      <c r="AF21" s="12" t="s">
        <v>77</v>
      </c>
      <c r="AH21" t="s">
        <v>37</v>
      </c>
    </row>
    <row r="22" spans="1:34" x14ac:dyDescent="0.55000000000000004">
      <c r="A22">
        <v>0</v>
      </c>
      <c r="B22">
        <f>-(M22-N22)*V22-G22-H22+I22+J22</f>
        <v>72.933590746935806</v>
      </c>
      <c r="C22">
        <f>K22*U22</f>
        <v>100000</v>
      </c>
      <c r="D22">
        <f>M22*V22</f>
        <v>12.328814582640568</v>
      </c>
      <c r="E22">
        <f>N22*W22</f>
        <v>786.12149601061662</v>
      </c>
      <c r="F22">
        <f>(O22+P22+Q22-R22)*X22</f>
        <v>0</v>
      </c>
      <c r="G22" s="6">
        <f>F7</f>
        <v>5000</v>
      </c>
      <c r="H22">
        <f>C22*$F$8</f>
        <v>5000</v>
      </c>
      <c r="I22">
        <f>U23*R22</f>
        <v>74.173898573344175</v>
      </c>
      <c r="J22">
        <f>C22*$C$15</f>
        <v>10000</v>
      </c>
      <c r="K22">
        <f>IF(A22=0, $C$6, $C$7/12)</f>
        <v>100000</v>
      </c>
      <c r="L22">
        <f>$C$8</f>
        <v>100000</v>
      </c>
      <c r="M22" s="19">
        <f>MAX(L22, N22)</f>
        <v>100000</v>
      </c>
      <c r="N22" s="19">
        <f>O22+P22+Q22/2+R22/2</f>
        <v>89939.764134701749</v>
      </c>
      <c r="O22" s="19"/>
      <c r="P22" s="19">
        <f>IF(A22=0,K22*(1-$C$15),K22)</f>
        <v>90000</v>
      </c>
      <c r="Q22" s="19">
        <f>(O22+P22)*S22</f>
        <v>-195.30897311889839</v>
      </c>
      <c r="R22" s="19">
        <f>SUM(O22:Q22)*$C$16/12</f>
        <v>74.837242522400928</v>
      </c>
      <c r="S22" s="3">
        <f>Return!Q6</f>
        <v>-2.1700997013210932E-3</v>
      </c>
      <c r="T22" s="9">
        <f>IF(A22=0,1,T21*(1+$F$5)^(1/12))</f>
        <v>1</v>
      </c>
      <c r="U22">
        <f>IF(A22=0,$C$12,U21-V21-W21-X21)</f>
        <v>1</v>
      </c>
      <c r="V22">
        <f t="shared" ref="V22:V85" si="2">IFERROR(U22*AA22,0)</f>
        <v>1.2328814582640568E-4</v>
      </c>
      <c r="W22">
        <f>(U22-V22)*AE22</f>
        <v>8.7405332176905808E-3</v>
      </c>
      <c r="X22">
        <f>IF(A22=12*$C$10-1,U22-V22-W22,0)</f>
        <v>0</v>
      </c>
      <c r="Y22">
        <f>FLOOR(A22/12,1)</f>
        <v>0</v>
      </c>
      <c r="Z22">
        <f t="shared" ref="Z22:Z85" si="3">MIN(Y22,5)</f>
        <v>0</v>
      </c>
      <c r="AA22">
        <f>1-(1-AB22)^(1/12)</f>
        <v>1.2328814582640568E-4</v>
      </c>
      <c r="AB22">
        <f t="shared" ref="AB22:AB85" si="4">MAX(0,MIN(1,AC22*(1+$C$13)))</f>
        <v>1.4784549642618862E-3</v>
      </c>
      <c r="AC22">
        <f>VLOOKUP(AD22,mortality!$A$4:$G$76,saving_model!Z22+2,FALSE)</f>
        <v>7.3922748213094309E-4</v>
      </c>
      <c r="AD22">
        <f t="shared" ref="AD22:AD85" si="5">$C$9+Y22</f>
        <v>49</v>
      </c>
      <c r="AE22" s="10">
        <f>1-(1-AF22)^(1/12)</f>
        <v>8.7416109546967213E-3</v>
      </c>
      <c r="AF22" s="8">
        <f>VLOOKUP(saving_model!Y22,lapse!$B$4:$C$134,2,FALSE)</f>
        <v>0.1</v>
      </c>
      <c r="AH22">
        <f>discount_curve!K7</f>
        <v>1</v>
      </c>
    </row>
    <row r="23" spans="1:34" x14ac:dyDescent="0.55000000000000004">
      <c r="A23">
        <f>A22+1</f>
        <v>1</v>
      </c>
      <c r="B23">
        <f t="shared" ref="B23:B86" si="6">-(M23-N23)*V23-G23-H23+I23+J23</f>
        <v>29.745747830386222</v>
      </c>
      <c r="C23">
        <f>K23*U23</f>
        <v>0</v>
      </c>
      <c r="D23">
        <f>M23*V23</f>
        <v>12.21953417255612</v>
      </c>
      <c r="E23">
        <f>N23*W23</f>
        <v>772.01919733858972</v>
      </c>
      <c r="F23">
        <f>(O23+P23+Q23-R23)*X23</f>
        <v>0</v>
      </c>
      <c r="G23">
        <f>U23*$F$6/12*T23</f>
        <v>41.314508694128762</v>
      </c>
      <c r="H23">
        <v>0</v>
      </c>
      <c r="I23">
        <f t="shared" ref="I23:I86" si="7">U24*R23</f>
        <v>72.39020158257388</v>
      </c>
      <c r="K23">
        <f>IF(A23=0, $C$6, $C$7/12)</f>
        <v>0</v>
      </c>
      <c r="L23">
        <f t="shared" ref="L23:L86" si="8">$C$8</f>
        <v>100000</v>
      </c>
      <c r="M23" s="19">
        <f t="shared" ref="M23:M86" si="9">MAX(L23, N23)</f>
        <v>100000</v>
      </c>
      <c r="N23" s="19">
        <f t="shared" ref="N23:N86" si="10">O23+P23+Q23/2+R23/2</f>
        <v>89116.237662759479</v>
      </c>
      <c r="O23" s="19">
        <f>O22+P22+Q22-R22</f>
        <v>89729.853784358696</v>
      </c>
      <c r="P23" s="19">
        <f>IF(A23=0,K23*(1-$C$15),K23)</f>
        <v>0</v>
      </c>
      <c r="Q23" s="19">
        <f t="shared" ref="Q23:Q86" si="11">(O23+P23)*S23</f>
        <v>-1300.9230188363474</v>
      </c>
      <c r="R23" s="19">
        <f t="shared" ref="R23:R86" si="12">SUM(O23:Q23)*$C$16/12</f>
        <v>73.690775637935289</v>
      </c>
      <c r="S23" s="3">
        <f>Return!Q7</f>
        <v>-1.4498218418618647E-2</v>
      </c>
      <c r="T23" s="9">
        <f>IF(A23=0,1,T22*(1+$F$5)^(1/12))</f>
        <v>1.000415714844729</v>
      </c>
      <c r="U23">
        <f>IF(A23=0,$C$12,U22-V22-W22-X22)</f>
        <v>0.99113617863648307</v>
      </c>
      <c r="V23">
        <f t="shared" si="2"/>
        <v>1.221953417255612E-4</v>
      </c>
      <c r="W23">
        <f t="shared" ref="W23:W86" si="13">(U23-V23)*AE23</f>
        <v>8.6630586926270854E-3</v>
      </c>
      <c r="X23">
        <f>IF(A23=12*$C$10-1,U23-V23-W23,0)</f>
        <v>0</v>
      </c>
      <c r="Y23">
        <f>FLOOR(A23/12,1)</f>
        <v>0</v>
      </c>
      <c r="Z23">
        <f t="shared" si="3"/>
        <v>0</v>
      </c>
      <c r="AA23">
        <f t="shared" ref="AA23:AA86" si="14">1-(1-AB23)^(1/12)</f>
        <v>1.2328814582640568E-4</v>
      </c>
      <c r="AB23">
        <f t="shared" si="4"/>
        <v>1.4784549642618862E-3</v>
      </c>
      <c r="AC23">
        <f>VLOOKUP(AD23,mortality!$A$4:$G$76,saving_model!Z23+2,FALSE)</f>
        <v>7.3922748213094309E-4</v>
      </c>
      <c r="AD23">
        <f t="shared" si="5"/>
        <v>49</v>
      </c>
      <c r="AE23" s="10">
        <f t="shared" ref="AE23:AE86" si="15">1-(1-AF23)^(1/12)</f>
        <v>8.7416109546967213E-3</v>
      </c>
      <c r="AF23" s="8">
        <f>VLOOKUP(saving_model!Y23,lapse!$B$4:$C$134,2,FALSE)</f>
        <v>0.1</v>
      </c>
      <c r="AH23">
        <f>discount_curve!K8</f>
        <v>1</v>
      </c>
    </row>
    <row r="24" spans="1:34" x14ac:dyDescent="0.55000000000000004">
      <c r="A24">
        <f t="shared" ref="A24:A39" si="16">A23+1</f>
        <v>2</v>
      </c>
      <c r="B24">
        <f t="shared" si="6"/>
        <v>30.429143285877082</v>
      </c>
      <c r="C24">
        <f>K24*U24</f>
        <v>0</v>
      </c>
      <c r="D24">
        <f>M24*V24</f>
        <v>12.111222404505192</v>
      </c>
      <c r="E24">
        <f>N24*W24</f>
        <v>764.43548631153521</v>
      </c>
      <c r="F24">
        <f>(O24+P24+Q24-R24)*X24</f>
        <v>0</v>
      </c>
      <c r="G24">
        <f>U24*$F$6/12*T24</f>
        <v>40.96532708729378</v>
      </c>
      <c r="H24">
        <v>0</v>
      </c>
      <c r="I24">
        <f t="shared" si="7"/>
        <v>72.723074444906018</v>
      </c>
      <c r="K24">
        <f>IF(A24=0, $C$6, $C$7/12)</f>
        <v>0</v>
      </c>
      <c r="L24">
        <f t="shared" si="8"/>
        <v>100000</v>
      </c>
      <c r="M24" s="19">
        <f t="shared" si="9"/>
        <v>100000</v>
      </c>
      <c r="N24" s="19">
        <f t="shared" si="10"/>
        <v>89029.975444584867</v>
      </c>
      <c r="O24" s="19">
        <f t="shared" ref="O24:O40" si="17">O23+P23+Q23-R23</f>
        <v>88355.239989884416</v>
      </c>
      <c r="P24" s="19">
        <f>IF(A24=0,K24*(1-$C$15),K24)</f>
        <v>0</v>
      </c>
      <c r="Q24" s="19">
        <f t="shared" si="11"/>
        <v>1274.7792267203984</v>
      </c>
      <c r="R24" s="19">
        <f t="shared" si="12"/>
        <v>74.691682680504002</v>
      </c>
      <c r="S24" s="3">
        <f>Return!Q8</f>
        <v>1.442788483021884E-2</v>
      </c>
      <c r="T24" s="9">
        <f>IF(A24=0,1,T23*(1+$F$5)^(1/12))</f>
        <v>1.0008316025082902</v>
      </c>
      <c r="U24">
        <f>IF(A24=0,$C$12,U23-V23-W23-X23)</f>
        <v>0.98235092460213047</v>
      </c>
      <c r="V24">
        <f t="shared" si="2"/>
        <v>1.2111222404505191E-4</v>
      </c>
      <c r="W24">
        <f t="shared" si="13"/>
        <v>8.5862708879139767E-3</v>
      </c>
      <c r="X24">
        <f>IF(A24=12*$C$10-1,U24-V24-W24,0)</f>
        <v>0</v>
      </c>
      <c r="Y24">
        <f>FLOOR(A24/12,1)</f>
        <v>0</v>
      </c>
      <c r="Z24">
        <f t="shared" si="3"/>
        <v>0</v>
      </c>
      <c r="AA24">
        <f t="shared" si="14"/>
        <v>1.2328814582640568E-4</v>
      </c>
      <c r="AB24">
        <f t="shared" si="4"/>
        <v>1.4784549642618862E-3</v>
      </c>
      <c r="AC24">
        <f>VLOOKUP(AD24,mortality!$A$4:$G$76,saving_model!Z24+2,FALSE)</f>
        <v>7.3922748213094309E-4</v>
      </c>
      <c r="AD24">
        <f t="shared" si="5"/>
        <v>49</v>
      </c>
      <c r="AE24" s="10">
        <f t="shared" si="15"/>
        <v>8.7416109546967213E-3</v>
      </c>
      <c r="AF24" s="8">
        <f>VLOOKUP(saving_model!Y24,lapse!$B$4:$C$134,2,FALSE)</f>
        <v>0.1</v>
      </c>
      <c r="AH24">
        <f>discount_curve!K9</f>
        <v>1</v>
      </c>
    </row>
    <row r="25" spans="1:34" x14ac:dyDescent="0.55000000000000004">
      <c r="A25">
        <f t="shared" si="16"/>
        <v>3</v>
      </c>
      <c r="B25">
        <f t="shared" si="6"/>
        <v>30.446624888097375</v>
      </c>
      <c r="C25">
        <f>K25*U25</f>
        <v>0</v>
      </c>
      <c r="D25">
        <f>M25*V25</f>
        <v>12.003870692617832</v>
      </c>
      <c r="E25">
        <f>N25*W25</f>
        <v>763.90957998485794</v>
      </c>
      <c r="F25">
        <f>(O25+P25+Q25-R25)*X25</f>
        <v>0</v>
      </c>
      <c r="G25">
        <f>U25*$F$6/12*T25</f>
        <v>40.619096690539855</v>
      </c>
      <c r="H25">
        <v>0</v>
      </c>
      <c r="I25">
        <f t="shared" si="7"/>
        <v>72.294392023203613</v>
      </c>
      <c r="K25">
        <f>IF(A25=0, $C$6, $C$7/12)</f>
        <v>0</v>
      </c>
      <c r="L25">
        <f t="shared" si="8"/>
        <v>100000</v>
      </c>
      <c r="M25" s="19">
        <f t="shared" si="9"/>
        <v>100000</v>
      </c>
      <c r="N25" s="19">
        <f t="shared" si="10"/>
        <v>89764.381206455408</v>
      </c>
      <c r="O25" s="19">
        <f t="shared" si="17"/>
        <v>89555.327533924297</v>
      </c>
      <c r="P25" s="19">
        <f>IF(A25=0,K25*(1-$C$15),K25)</f>
        <v>0</v>
      </c>
      <c r="Q25" s="19">
        <f t="shared" si="11"/>
        <v>343.19191219047718</v>
      </c>
      <c r="R25" s="19">
        <f t="shared" si="12"/>
        <v>74.91543287176232</v>
      </c>
      <c r="S25" s="3">
        <f>Return!Q9</f>
        <v>3.8321775112761802E-3</v>
      </c>
      <c r="T25" s="9">
        <f>IF(A25=0,1,T24*(1+$F$5)^(1/12))</f>
        <v>1.0012476630625269</v>
      </c>
      <c r="U25">
        <f>IF(A25=0,$C$12,U24-V24-W24-X24)</f>
        <v>0.9736435414901714</v>
      </c>
      <c r="V25">
        <f t="shared" si="2"/>
        <v>1.2003870692617833E-4</v>
      </c>
      <c r="W25">
        <f t="shared" si="13"/>
        <v>8.5101637165847406E-3</v>
      </c>
      <c r="X25">
        <f>IF(A25=12*$C$10-1,U25-V25-W25,0)</f>
        <v>0</v>
      </c>
      <c r="Y25">
        <f>FLOOR(A25/12,1)</f>
        <v>0</v>
      </c>
      <c r="Z25">
        <f t="shared" si="3"/>
        <v>0</v>
      </c>
      <c r="AA25">
        <f t="shared" si="14"/>
        <v>1.2328814582640568E-4</v>
      </c>
      <c r="AB25">
        <f t="shared" si="4"/>
        <v>1.4784549642618862E-3</v>
      </c>
      <c r="AC25">
        <f>VLOOKUP(AD25,mortality!$A$4:$G$76,saving_model!Z25+2,FALSE)</f>
        <v>7.3922748213094309E-4</v>
      </c>
      <c r="AD25">
        <f t="shared" si="5"/>
        <v>49</v>
      </c>
      <c r="AE25" s="10">
        <f t="shared" si="15"/>
        <v>8.7416109546967213E-3</v>
      </c>
      <c r="AF25" s="8">
        <f>VLOOKUP(saving_model!Y25,lapse!$B$4:$C$134,2,FALSE)</f>
        <v>0.1</v>
      </c>
      <c r="AH25">
        <f>discount_curve!K10</f>
        <v>1</v>
      </c>
    </row>
    <row r="26" spans="1:34" x14ac:dyDescent="0.55000000000000004">
      <c r="A26">
        <f t="shared" si="16"/>
        <v>4</v>
      </c>
      <c r="B26">
        <f t="shared" si="6"/>
        <v>29.592915470761461</v>
      </c>
      <c r="C26">
        <f>K26*U26</f>
        <v>0</v>
      </c>
      <c r="D26">
        <f>M26*V26</f>
        <v>11.897470527127711</v>
      </c>
      <c r="E26">
        <f>N26*W26</f>
        <v>755.39678628311651</v>
      </c>
      <c r="F26">
        <f>(O26+P26+Q26-R26)*X26</f>
        <v>0</v>
      </c>
      <c r="G26">
        <f>U26*$F$6/12*T26</f>
        <v>40.275792560855173</v>
      </c>
      <c r="H26">
        <v>0</v>
      </c>
      <c r="I26">
        <f t="shared" si="7"/>
        <v>71.111054114439767</v>
      </c>
      <c r="K26">
        <f>IF(A26=0, $C$6, $C$7/12)</f>
        <v>0</v>
      </c>
      <c r="L26">
        <f t="shared" si="8"/>
        <v>100000</v>
      </c>
      <c r="M26" s="19">
        <f t="shared" si="9"/>
        <v>100000</v>
      </c>
      <c r="N26" s="19">
        <f t="shared" si="10"/>
        <v>89557.897369945771</v>
      </c>
      <c r="O26" s="19">
        <f t="shared" si="17"/>
        <v>89823.604013243021</v>
      </c>
      <c r="P26" s="19">
        <f>IF(A26=0,K26*(1-$C$15),K26)</f>
        <v>0</v>
      </c>
      <c r="Q26" s="19">
        <f t="shared" si="11"/>
        <v>-605.76148869829115</v>
      </c>
      <c r="R26" s="19">
        <f t="shared" si="12"/>
        <v>74.348202103787273</v>
      </c>
      <c r="S26" s="3">
        <f>Return!Q10</f>
        <v>-6.7439009529052241E-3</v>
      </c>
      <c r="T26" s="9">
        <f>IF(A26=0,1,T25*(1+$F$5)^(1/12))</f>
        <v>1.0016638965793123</v>
      </c>
      <c r="U26">
        <f>IF(A26=0,$C$12,U25-V25-W25-X25)</f>
        <v>0.96501333906666042</v>
      </c>
      <c r="V26">
        <f t="shared" si="2"/>
        <v>1.1897470527127711E-4</v>
      </c>
      <c r="W26">
        <f t="shared" si="13"/>
        <v>8.4347311456266488E-3</v>
      </c>
      <c r="X26">
        <f>IF(A26=12*$C$10-1,U26-V26-W26,0)</f>
        <v>0</v>
      </c>
      <c r="Y26">
        <f>FLOOR(A26/12,1)</f>
        <v>0</v>
      </c>
      <c r="Z26">
        <f t="shared" si="3"/>
        <v>0</v>
      </c>
      <c r="AA26">
        <f t="shared" si="14"/>
        <v>1.2328814582640568E-4</v>
      </c>
      <c r="AB26">
        <f t="shared" si="4"/>
        <v>1.4784549642618862E-3</v>
      </c>
      <c r="AC26">
        <f>VLOOKUP(AD26,mortality!$A$4:$G$76,saving_model!Z26+2,FALSE)</f>
        <v>7.3922748213094309E-4</v>
      </c>
      <c r="AD26">
        <f t="shared" si="5"/>
        <v>49</v>
      </c>
      <c r="AE26" s="10">
        <f t="shared" si="15"/>
        <v>8.7416109546967213E-3</v>
      </c>
      <c r="AF26" s="8">
        <f>VLOOKUP(saving_model!Y26,lapse!$B$4:$C$134,2,FALSE)</f>
        <v>0.1</v>
      </c>
      <c r="AH26">
        <f>discount_curve!K11</f>
        <v>1</v>
      </c>
    </row>
    <row r="27" spans="1:34" x14ac:dyDescent="0.55000000000000004">
      <c r="A27">
        <f t="shared" si="16"/>
        <v>5</v>
      </c>
      <c r="B27">
        <f t="shared" si="6"/>
        <v>29.527828396574918</v>
      </c>
      <c r="C27">
        <f>K27*U27</f>
        <v>0</v>
      </c>
      <c r="D27">
        <f>M27*V27</f>
        <v>11.792013473697542</v>
      </c>
      <c r="E27">
        <f>N27*W27</f>
        <v>747.10940965890779</v>
      </c>
      <c r="F27">
        <f>(O27+P27+Q27-R27)*X27</f>
        <v>0</v>
      </c>
      <c r="G27">
        <f>U27*$F$6/12*T27</f>
        <v>39.935389966041065</v>
      </c>
      <c r="H27">
        <v>0</v>
      </c>
      <c r="I27">
        <f t="shared" si="7"/>
        <v>70.717003612447286</v>
      </c>
      <c r="K27">
        <f>IF(A27=0, $C$6, $C$7/12)</f>
        <v>0</v>
      </c>
      <c r="L27">
        <f t="shared" si="8"/>
        <v>100000</v>
      </c>
      <c r="M27" s="19">
        <f t="shared" si="9"/>
        <v>100000</v>
      </c>
      <c r="N27" s="19">
        <f t="shared" si="10"/>
        <v>89367.504941985448</v>
      </c>
      <c r="O27" s="19">
        <f t="shared" si="17"/>
        <v>89143.494322440936</v>
      </c>
      <c r="P27" s="19">
        <f>IF(A27=0,K27*(1-$C$15),K27)</f>
        <v>0</v>
      </c>
      <c r="Q27" s="19">
        <f t="shared" si="11"/>
        <v>373.42380731422855</v>
      </c>
      <c r="R27" s="19">
        <f t="shared" si="12"/>
        <v>74.597431774795979</v>
      </c>
      <c r="S27" s="3">
        <f>Return!Q11</f>
        <v>4.1890191780402652E-3</v>
      </c>
      <c r="T27" s="9">
        <f>IF(A27=0,1,T26*(1+$F$5)^(1/12))</f>
        <v>1.0020803031305494</v>
      </c>
      <c r="U27">
        <f>IF(A27=0,$C$12,U26-V26-W26-X26)</f>
        <v>0.95645963321576255</v>
      </c>
      <c r="V27">
        <f t="shared" si="2"/>
        <v>1.1792013473697542E-4</v>
      </c>
      <c r="W27">
        <f t="shared" si="13"/>
        <v>8.3599671955025216E-3</v>
      </c>
      <c r="X27">
        <f>IF(A27=12*$C$10-1,U27-V27-W27,0)</f>
        <v>0</v>
      </c>
      <c r="Y27">
        <f>FLOOR(A27/12,1)</f>
        <v>0</v>
      </c>
      <c r="Z27">
        <f t="shared" si="3"/>
        <v>0</v>
      </c>
      <c r="AA27">
        <f t="shared" si="14"/>
        <v>1.2328814582640568E-4</v>
      </c>
      <c r="AB27">
        <f t="shared" si="4"/>
        <v>1.4784549642618862E-3</v>
      </c>
      <c r="AC27">
        <f>VLOOKUP(AD27,mortality!$A$4:$G$76,saving_model!Z27+2,FALSE)</f>
        <v>7.3922748213094309E-4</v>
      </c>
      <c r="AD27">
        <f t="shared" si="5"/>
        <v>49</v>
      </c>
      <c r="AE27" s="10">
        <f t="shared" si="15"/>
        <v>8.7416109546967213E-3</v>
      </c>
      <c r="AF27" s="8">
        <f>VLOOKUP(saving_model!Y27,lapse!$B$4:$C$134,2,FALSE)</f>
        <v>0.1</v>
      </c>
      <c r="AH27">
        <f>discount_curve!K12</f>
        <v>1</v>
      </c>
    </row>
    <row r="28" spans="1:34" x14ac:dyDescent="0.55000000000000004">
      <c r="A28">
        <f t="shared" si="16"/>
        <v>6</v>
      </c>
      <c r="B28">
        <f t="shared" si="6"/>
        <v>29.380169412823356</v>
      </c>
      <c r="C28">
        <f>K28*U28</f>
        <v>0</v>
      </c>
      <c r="D28">
        <f>M28*V28</f>
        <v>11.687491172750502</v>
      </c>
      <c r="E28">
        <f>N28*W28</f>
        <v>742.28230416144754</v>
      </c>
      <c r="F28">
        <f>(O28+P28+Q28-R28)*X28</f>
        <v>0</v>
      </c>
      <c r="G28">
        <f>U28*$F$6/12*T28</f>
        <v>39.597864382930219</v>
      </c>
      <c r="H28">
        <v>0</v>
      </c>
      <c r="I28">
        <f t="shared" si="7"/>
        <v>70.195384682944137</v>
      </c>
      <c r="K28">
        <f>IF(A28=0, $C$6, $C$7/12)</f>
        <v>0</v>
      </c>
      <c r="L28">
        <f t="shared" si="8"/>
        <v>100000</v>
      </c>
      <c r="M28" s="19">
        <f t="shared" si="9"/>
        <v>100000</v>
      </c>
      <c r="N28" s="19">
        <f t="shared" si="10"/>
        <v>89584.155665256621</v>
      </c>
      <c r="O28" s="19">
        <f t="shared" si="17"/>
        <v>89442.32069798038</v>
      </c>
      <c r="P28" s="19">
        <f>IF(A28=0,K28*(1-$C$15),K28)</f>
        <v>0</v>
      </c>
      <c r="Q28" s="19">
        <f t="shared" si="11"/>
        <v>208.96053352623068</v>
      </c>
      <c r="R28" s="19">
        <f t="shared" si="12"/>
        <v>74.70940102625552</v>
      </c>
      <c r="S28" s="3">
        <f>Return!Q12</f>
        <v>2.3362601942298333E-3</v>
      </c>
      <c r="T28" s="9">
        <f>IF(A28=0,1,T27*(1+$F$5)^(1/12))</f>
        <v>1.0024968827881713</v>
      </c>
      <c r="U28">
        <f>IF(A28=0,$C$12,U27-V27-W27-X27)</f>
        <v>0.94798174588552309</v>
      </c>
      <c r="V28">
        <f t="shared" si="2"/>
        <v>1.1687491172750502E-4</v>
      </c>
      <c r="W28">
        <f t="shared" si="13"/>
        <v>8.2858659396767252E-3</v>
      </c>
      <c r="X28">
        <f>IF(A28=12*$C$10-1,U28-V28-W28,0)</f>
        <v>0</v>
      </c>
      <c r="Y28">
        <f>FLOOR(A28/12,1)</f>
        <v>0</v>
      </c>
      <c r="Z28">
        <f t="shared" si="3"/>
        <v>0</v>
      </c>
      <c r="AA28">
        <f t="shared" si="14"/>
        <v>1.2328814582640568E-4</v>
      </c>
      <c r="AB28">
        <f t="shared" si="4"/>
        <v>1.4784549642618862E-3</v>
      </c>
      <c r="AC28">
        <f>VLOOKUP(AD28,mortality!$A$4:$G$76,saving_model!Z28+2,FALSE)</f>
        <v>7.3922748213094309E-4</v>
      </c>
      <c r="AD28">
        <f t="shared" si="5"/>
        <v>49</v>
      </c>
      <c r="AE28" s="10">
        <f t="shared" si="15"/>
        <v>8.7416109546967213E-3</v>
      </c>
      <c r="AF28" s="8">
        <f>VLOOKUP(saving_model!Y28,lapse!$B$4:$C$134,2,FALSE)</f>
        <v>0.1</v>
      </c>
      <c r="AH28">
        <f>discount_curve!K13</f>
        <v>1</v>
      </c>
    </row>
    <row r="29" spans="1:34" x14ac:dyDescent="0.55000000000000004">
      <c r="A29">
        <f t="shared" si="16"/>
        <v>7</v>
      </c>
      <c r="B29">
        <f t="shared" si="6"/>
        <v>29.524689612804558</v>
      </c>
      <c r="C29">
        <f>K29*U29</f>
        <v>0</v>
      </c>
      <c r="D29">
        <f>M29*V29</f>
        <v>11.58389533880756</v>
      </c>
      <c r="E29">
        <f>N29*W29</f>
        <v>738.29155903815047</v>
      </c>
      <c r="F29">
        <f>(O29+P29+Q29-R29)*X29</f>
        <v>0</v>
      </c>
      <c r="G29">
        <f>U29*$F$6/12*T29</f>
        <v>39.263191495620042</v>
      </c>
      <c r="H29">
        <v>0</v>
      </c>
      <c r="I29">
        <f t="shared" si="7"/>
        <v>69.957926957034829</v>
      </c>
      <c r="K29">
        <f>IF(A29=0, $C$6, $C$7/12)</f>
        <v>0</v>
      </c>
      <c r="L29">
        <f t="shared" si="8"/>
        <v>100000</v>
      </c>
      <c r="M29" s="19">
        <f t="shared" si="9"/>
        <v>100000</v>
      </c>
      <c r="N29" s="19">
        <f t="shared" si="10"/>
        <v>89899.374826959785</v>
      </c>
      <c r="O29" s="19">
        <f t="shared" si="17"/>
        <v>89576.571830480359</v>
      </c>
      <c r="P29" s="19">
        <f>IF(A29=0,K29*(1-$C$15),K29)</f>
        <v>0</v>
      </c>
      <c r="Q29" s="19">
        <f t="shared" si="11"/>
        <v>570.48344689436021</v>
      </c>
      <c r="R29" s="19">
        <f t="shared" si="12"/>
        <v>75.122546064478925</v>
      </c>
      <c r="S29" s="3">
        <f>Return!Q13</f>
        <v>6.368668003660316E-3</v>
      </c>
      <c r="T29" s="9">
        <f>IF(A29=0,1,T28*(1+$F$5)^(1/12))</f>
        <v>1.0029136356241408</v>
      </c>
      <c r="U29">
        <f>IF(A29=0,$C$12,U28-V28-W28-X28)</f>
        <v>0.93957900503411884</v>
      </c>
      <c r="V29">
        <f t="shared" si="2"/>
        <v>1.158389533880756E-4</v>
      </c>
      <c r="W29">
        <f t="shared" si="13"/>
        <v>8.212421504145381E-3</v>
      </c>
      <c r="X29">
        <f>IF(A29=12*$C$10-1,U29-V29-W29,0)</f>
        <v>0</v>
      </c>
      <c r="Y29">
        <f>FLOOR(A29/12,1)</f>
        <v>0</v>
      </c>
      <c r="Z29">
        <f t="shared" si="3"/>
        <v>0</v>
      </c>
      <c r="AA29">
        <f t="shared" si="14"/>
        <v>1.2328814582640568E-4</v>
      </c>
      <c r="AB29">
        <f t="shared" si="4"/>
        <v>1.4784549642618862E-3</v>
      </c>
      <c r="AC29">
        <f>VLOOKUP(AD29,mortality!$A$4:$G$76,saving_model!Z29+2,FALSE)</f>
        <v>7.3922748213094309E-4</v>
      </c>
      <c r="AD29">
        <f t="shared" si="5"/>
        <v>49</v>
      </c>
      <c r="AE29" s="10">
        <f t="shared" si="15"/>
        <v>8.7416109546967213E-3</v>
      </c>
      <c r="AF29" s="8">
        <f>VLOOKUP(saving_model!Y29,lapse!$B$4:$C$134,2,FALSE)</f>
        <v>0.1</v>
      </c>
      <c r="AH29">
        <f>discount_curve!K14</f>
        <v>1</v>
      </c>
    </row>
    <row r="30" spans="1:34" x14ac:dyDescent="0.55000000000000004">
      <c r="A30">
        <f t="shared" si="16"/>
        <v>8</v>
      </c>
      <c r="B30">
        <f t="shared" si="6"/>
        <v>29.041311752426871</v>
      </c>
      <c r="C30">
        <f>K30*U30</f>
        <v>0</v>
      </c>
      <c r="D30">
        <f>M30*V30</f>
        <v>11.481217759830693</v>
      </c>
      <c r="E30">
        <f>N30*W30</f>
        <v>732.61077107542098</v>
      </c>
      <c r="F30">
        <f>(O30+P30+Q30-R30)*X30</f>
        <v>0</v>
      </c>
      <c r="G30">
        <f>U30*$F$6/12*T30</f>
        <v>38.931347193720875</v>
      </c>
      <c r="H30">
        <v>0</v>
      </c>
      <c r="I30">
        <f t="shared" si="7"/>
        <v>69.120156630922551</v>
      </c>
      <c r="K30">
        <f>IF(A30=0, $C$6, $C$7/12)</f>
        <v>0</v>
      </c>
      <c r="L30">
        <f t="shared" si="8"/>
        <v>100000</v>
      </c>
      <c r="M30" s="19">
        <f t="shared" si="9"/>
        <v>100000</v>
      </c>
      <c r="N30" s="19">
        <f t="shared" si="10"/>
        <v>90005.435757959844</v>
      </c>
      <c r="O30" s="19">
        <f t="shared" si="17"/>
        <v>90071.93273131024</v>
      </c>
      <c r="P30" s="19">
        <f>IF(A30=0,K30*(1-$C$15),K30)</f>
        <v>0</v>
      </c>
      <c r="Q30" s="19">
        <f t="shared" si="11"/>
        <v>-207.88065676291413</v>
      </c>
      <c r="R30" s="19">
        <f t="shared" si="12"/>
        <v>74.886710062122788</v>
      </c>
      <c r="S30" s="3">
        <f>Return!Q14</f>
        <v>-2.3079404478089094E-3</v>
      </c>
      <c r="T30" s="9">
        <f>IF(A30=0,1,T29*(1+$F$5)^(1/12))</f>
        <v>1.0033305617104509</v>
      </c>
      <c r="U30">
        <f>IF(A30=0,$C$12,U29-V29-W29-X29)</f>
        <v>0.93125074457658541</v>
      </c>
      <c r="V30">
        <f t="shared" si="2"/>
        <v>1.1481217759830694E-4</v>
      </c>
      <c r="W30">
        <f t="shared" si="13"/>
        <v>8.1396280669707305E-3</v>
      </c>
      <c r="X30">
        <f>IF(A30=12*$C$10-1,U30-V30-W30,0)</f>
        <v>0</v>
      </c>
      <c r="Y30">
        <f>FLOOR(A30/12,1)</f>
        <v>0</v>
      </c>
      <c r="Z30">
        <f t="shared" si="3"/>
        <v>0</v>
      </c>
      <c r="AA30">
        <f t="shared" si="14"/>
        <v>1.2328814582640568E-4</v>
      </c>
      <c r="AB30">
        <f t="shared" si="4"/>
        <v>1.4784549642618862E-3</v>
      </c>
      <c r="AC30">
        <f>VLOOKUP(AD30,mortality!$A$4:$G$76,saving_model!Z30+2,FALSE)</f>
        <v>7.3922748213094309E-4</v>
      </c>
      <c r="AD30">
        <f t="shared" si="5"/>
        <v>49</v>
      </c>
      <c r="AE30" s="10">
        <f t="shared" si="15"/>
        <v>8.7416109546967213E-3</v>
      </c>
      <c r="AF30" s="8">
        <f>VLOOKUP(saving_model!Y30,lapse!$B$4:$C$134,2,FALSE)</f>
        <v>0.1</v>
      </c>
      <c r="AH30">
        <f>discount_curve!K15</f>
        <v>1</v>
      </c>
    </row>
    <row r="31" spans="1:34" x14ac:dyDescent="0.55000000000000004">
      <c r="A31">
        <f t="shared" si="16"/>
        <v>9</v>
      </c>
      <c r="B31">
        <f t="shared" si="6"/>
        <v>28.889995599309152</v>
      </c>
      <c r="C31">
        <f>K31*U31</f>
        <v>0</v>
      </c>
      <c r="D31">
        <f>M31*V31</f>
        <v>11.379450296571914</v>
      </c>
      <c r="E31">
        <f>N31*W31</f>
        <v>725.6575684135895</v>
      </c>
      <c r="F31">
        <f>(O31+P31+Q31-R31)*X31</f>
        <v>0</v>
      </c>
      <c r="G31">
        <f>U31*$F$6/12*T31</f>
        <v>38.602307570619033</v>
      </c>
      <c r="H31">
        <v>0</v>
      </c>
      <c r="I31">
        <f t="shared" si="7"/>
        <v>68.636110641696789</v>
      </c>
      <c r="K31">
        <f>IF(A31=0, $C$6, $C$7/12)</f>
        <v>0</v>
      </c>
      <c r="L31">
        <f t="shared" si="8"/>
        <v>100000</v>
      </c>
      <c r="M31" s="19">
        <f t="shared" si="9"/>
        <v>100000</v>
      </c>
      <c r="N31" s="19">
        <f t="shared" si="10"/>
        <v>89948.482202930492</v>
      </c>
      <c r="O31" s="19">
        <f t="shared" si="17"/>
        <v>89789.165364485205</v>
      </c>
      <c r="P31" s="19">
        <f>IF(A31=0,K31*(1-$C$15),K31)</f>
        <v>0</v>
      </c>
      <c r="Q31" s="19">
        <f t="shared" si="11"/>
        <v>243.60636711423109</v>
      </c>
      <c r="R31" s="19">
        <f t="shared" si="12"/>
        <v>75.027309776332871</v>
      </c>
      <c r="S31" s="3">
        <f>Return!Q15</f>
        <v>2.7130931234893296E-3</v>
      </c>
      <c r="T31" s="9">
        <f>IF(A31=0,1,T30*(1+$F$5)^(1/12))</f>
        <v>1.0037476611191243</v>
      </c>
      <c r="U31">
        <f>IF(A31=0,$C$12,U30-V30-W30-X30)</f>
        <v>0.92299630433201629</v>
      </c>
      <c r="V31">
        <f t="shared" si="2"/>
        <v>1.1379450296571914E-4</v>
      </c>
      <c r="W31">
        <f t="shared" si="13"/>
        <v>8.0674798578196337E-3</v>
      </c>
      <c r="X31">
        <f>IF(A31=12*$C$10-1,U31-V31-W31,0)</f>
        <v>0</v>
      </c>
      <c r="Y31">
        <f>FLOOR(A31/12,1)</f>
        <v>0</v>
      </c>
      <c r="Z31">
        <f t="shared" si="3"/>
        <v>0</v>
      </c>
      <c r="AA31">
        <f t="shared" si="14"/>
        <v>1.2328814582640568E-4</v>
      </c>
      <c r="AB31">
        <f t="shared" si="4"/>
        <v>1.4784549642618862E-3</v>
      </c>
      <c r="AC31">
        <f>VLOOKUP(AD31,mortality!$A$4:$G$76,saving_model!Z31+2,FALSE)</f>
        <v>7.3922748213094309E-4</v>
      </c>
      <c r="AD31">
        <f t="shared" si="5"/>
        <v>49</v>
      </c>
      <c r="AE31" s="10">
        <f t="shared" si="15"/>
        <v>8.7416109546967213E-3</v>
      </c>
      <c r="AF31" s="8">
        <f>VLOOKUP(saving_model!Y31,lapse!$B$4:$C$134,2,FALSE)</f>
        <v>0.1</v>
      </c>
      <c r="AH31">
        <f>discount_curve!K16</f>
        <v>1</v>
      </c>
    </row>
    <row r="32" spans="1:34" x14ac:dyDescent="0.55000000000000004">
      <c r="A32">
        <f t="shared" si="16"/>
        <v>10</v>
      </c>
      <c r="B32">
        <f t="shared" si="6"/>
        <v>28.436632363939005</v>
      </c>
      <c r="C32">
        <f>K32*U32</f>
        <v>0</v>
      </c>
      <c r="D32">
        <f>M32*V32</f>
        <v>11.278584881928081</v>
      </c>
      <c r="E32">
        <f>N32*W32</f>
        <v>718.95883025322769</v>
      </c>
      <c r="F32">
        <f>(O32+P32+Q32-R32)*X32</f>
        <v>0</v>
      </c>
      <c r="G32">
        <f>U32*$F$6/12*T32</f>
        <v>38.276048921754544</v>
      </c>
      <c r="H32">
        <v>0</v>
      </c>
      <c r="I32">
        <f t="shared" si="7"/>
        <v>67.850111286127785</v>
      </c>
      <c r="K32">
        <f>IF(A32=0, $C$6, $C$7/12)</f>
        <v>0</v>
      </c>
      <c r="L32">
        <f t="shared" si="8"/>
        <v>100000</v>
      </c>
      <c r="M32" s="19">
        <f t="shared" si="9"/>
        <v>100000</v>
      </c>
      <c r="N32" s="19">
        <f t="shared" si="10"/>
        <v>89915.135521507123</v>
      </c>
      <c r="O32" s="19">
        <f t="shared" si="17"/>
        <v>89957.74442182311</v>
      </c>
      <c r="P32" s="19">
        <f>IF(A32=0,K32*(1-$C$15),K32)</f>
        <v>0</v>
      </c>
      <c r="Q32" s="19">
        <f t="shared" si="11"/>
        <v>-160.04921330574106</v>
      </c>
      <c r="R32" s="19">
        <f t="shared" si="12"/>
        <v>74.831412673764476</v>
      </c>
      <c r="S32" s="3">
        <f>Return!Q16</f>
        <v>-1.7791599192977792E-3</v>
      </c>
      <c r="T32" s="9">
        <f>IF(A32=0,1,T31*(1+$F$5)^(1/12))</f>
        <v>1.0041649339222136</v>
      </c>
      <c r="U32">
        <f>IF(A32=0,$C$12,U31-V31-W31-X31)</f>
        <v>0.91481502997123099</v>
      </c>
      <c r="V32">
        <f t="shared" si="2"/>
        <v>1.1278584881928081E-4</v>
      </c>
      <c r="W32">
        <f t="shared" si="13"/>
        <v>7.9959711575061498E-3</v>
      </c>
      <c r="X32">
        <f>IF(A32=12*$C$10-1,U32-V32-W32,0)</f>
        <v>0</v>
      </c>
      <c r="Y32">
        <f>FLOOR(A32/12,1)</f>
        <v>0</v>
      </c>
      <c r="Z32">
        <f t="shared" si="3"/>
        <v>0</v>
      </c>
      <c r="AA32">
        <f t="shared" si="14"/>
        <v>1.2328814582640568E-4</v>
      </c>
      <c r="AB32">
        <f t="shared" si="4"/>
        <v>1.4784549642618862E-3</v>
      </c>
      <c r="AC32">
        <f>VLOOKUP(AD32,mortality!$A$4:$G$76,saving_model!Z32+2,FALSE)</f>
        <v>7.3922748213094309E-4</v>
      </c>
      <c r="AD32">
        <f t="shared" si="5"/>
        <v>49</v>
      </c>
      <c r="AE32" s="10">
        <f t="shared" si="15"/>
        <v>8.7416109546967213E-3</v>
      </c>
      <c r="AF32" s="8">
        <f>VLOOKUP(saving_model!Y32,lapse!$B$4:$C$134,2,FALSE)</f>
        <v>0.1</v>
      </c>
      <c r="AH32">
        <f>discount_curve!K17</f>
        <v>1</v>
      </c>
    </row>
    <row r="33" spans="1:34" x14ac:dyDescent="0.55000000000000004">
      <c r="A33">
        <f t="shared" si="16"/>
        <v>11</v>
      </c>
      <c r="B33">
        <f t="shared" si="6"/>
        <v>28.561299458324157</v>
      </c>
      <c r="C33">
        <f>K33*U33</f>
        <v>0</v>
      </c>
      <c r="D33">
        <f>M33*V33</f>
        <v>11.178613520301408</v>
      </c>
      <c r="E33">
        <f>N33*W33</f>
        <v>713.65411457515199</v>
      </c>
      <c r="F33">
        <f>(O33+P33+Q33-R33)*X33</f>
        <v>0</v>
      </c>
      <c r="G33">
        <f>U33*$F$6/12*T33</f>
        <v>37.952547742913424</v>
      </c>
      <c r="H33">
        <v>0</v>
      </c>
      <c r="I33">
        <f t="shared" si="7"/>
        <v>67.626130629768781</v>
      </c>
      <c r="K33">
        <f>IF(A33=0, $C$6, $C$7/12)</f>
        <v>0</v>
      </c>
      <c r="L33">
        <f t="shared" si="8"/>
        <v>100000</v>
      </c>
      <c r="M33" s="19">
        <f t="shared" si="9"/>
        <v>100000</v>
      </c>
      <c r="N33" s="19">
        <f t="shared" si="10"/>
        <v>90049.898169292719</v>
      </c>
      <c r="O33" s="19">
        <f t="shared" si="17"/>
        <v>89722.863795843601</v>
      </c>
      <c r="P33" s="19">
        <f>IF(A33=0,K33*(1-$C$15),K33)</f>
        <v>0</v>
      </c>
      <c r="Q33" s="19">
        <f t="shared" si="11"/>
        <v>578.81734594672537</v>
      </c>
      <c r="R33" s="19">
        <f t="shared" si="12"/>
        <v>75.251400951491931</v>
      </c>
      <c r="S33" s="3">
        <f>Return!Q17</f>
        <v>6.4511688711115234E-3</v>
      </c>
      <c r="T33" s="9">
        <f>IF(A33=0,1,T32*(1+$F$5)^(1/12))</f>
        <v>1.0045823801918015</v>
      </c>
      <c r="U33">
        <f>IF(A33=0,$C$12,U32-V32-W32-X32)</f>
        <v>0.90670627296490558</v>
      </c>
      <c r="V33">
        <f t="shared" si="2"/>
        <v>1.1178613520301407E-4</v>
      </c>
      <c r="W33">
        <f t="shared" si="13"/>
        <v>7.9250962975381811E-3</v>
      </c>
      <c r="X33">
        <f>IF(A33=12*$C$10-1,U33-V33-W33,0)</f>
        <v>0</v>
      </c>
      <c r="Y33">
        <f>FLOOR(A33/12,1)</f>
        <v>0</v>
      </c>
      <c r="Z33">
        <f t="shared" si="3"/>
        <v>0</v>
      </c>
      <c r="AA33">
        <f t="shared" si="14"/>
        <v>1.2328814582640568E-4</v>
      </c>
      <c r="AB33">
        <f t="shared" si="4"/>
        <v>1.4784549642618862E-3</v>
      </c>
      <c r="AC33">
        <f>VLOOKUP(AD33,mortality!$A$4:$G$76,saving_model!Z33+2,FALSE)</f>
        <v>7.3922748213094309E-4</v>
      </c>
      <c r="AD33">
        <f t="shared" si="5"/>
        <v>49</v>
      </c>
      <c r="AE33" s="10">
        <f t="shared" si="15"/>
        <v>8.7416109546967213E-3</v>
      </c>
      <c r="AF33" s="8">
        <f>VLOOKUP(saving_model!Y33,lapse!$B$4:$C$134,2,FALSE)</f>
        <v>0.1</v>
      </c>
      <c r="AH33">
        <f>discount_curve!K18</f>
        <v>1</v>
      </c>
    </row>
    <row r="34" spans="1:34" x14ac:dyDescent="0.55000000000000004">
      <c r="A34">
        <f t="shared" si="16"/>
        <v>12</v>
      </c>
      <c r="B34">
        <f t="shared" si="6"/>
        <v>28.14640423971295</v>
      </c>
      <c r="C34">
        <f>K34*U34</f>
        <v>0</v>
      </c>
      <c r="D34">
        <f>M34*V34</f>
        <v>12.935003527011389</v>
      </c>
      <c r="E34">
        <f>N34*W34</f>
        <v>634.95837966296756</v>
      </c>
      <c r="F34">
        <f>(O34+P34+Q34-R34)*X34</f>
        <v>0</v>
      </c>
      <c r="G34">
        <f>U34*$F$6/12*T34</f>
        <v>37.631780728534395</v>
      </c>
      <c r="H34">
        <v>0</v>
      </c>
      <c r="I34">
        <f t="shared" si="7"/>
        <v>67.037023081599671</v>
      </c>
      <c r="K34">
        <f>IF(A34=0, $C$6, $C$7/12)</f>
        <v>0</v>
      </c>
      <c r="L34">
        <f t="shared" si="8"/>
        <v>100000</v>
      </c>
      <c r="M34" s="19">
        <f t="shared" si="9"/>
        <v>100000</v>
      </c>
      <c r="N34" s="19">
        <f t="shared" si="10"/>
        <v>90267.97239967066</v>
      </c>
      <c r="O34" s="19">
        <f t="shared" si="17"/>
        <v>90226.429740838837</v>
      </c>
      <c r="P34" s="19">
        <f>IF(A34=0,K34*(1-$C$15),K34)</f>
        <v>0</v>
      </c>
      <c r="Q34" s="19">
        <f t="shared" si="11"/>
        <v>7.890051170320576</v>
      </c>
      <c r="R34" s="19">
        <f t="shared" si="12"/>
        <v>75.195266493340966</v>
      </c>
      <c r="S34" s="3">
        <f>Return!Q18</f>
        <v>8.7447227968384666E-5</v>
      </c>
      <c r="T34" s="9">
        <f>IF(A34=0,1,T33*(1+$F$5)^(1/12))</f>
        <v>1.0050000000000003</v>
      </c>
      <c r="U34">
        <f>IF(A34=0,$C$12,U33-V33-W33-X33)</f>
        <v>0.89866939053216432</v>
      </c>
      <c r="V34">
        <f t="shared" si="2"/>
        <v>1.293500352701139E-4</v>
      </c>
      <c r="W34">
        <f t="shared" si="13"/>
        <v>7.034149131561575E-3</v>
      </c>
      <c r="X34">
        <f>IF(A34=12*$C$10-1,U34-V34-W34,0)</f>
        <v>0</v>
      </c>
      <c r="Y34">
        <f>FLOOR(A34/12,1)</f>
        <v>1</v>
      </c>
      <c r="Z34">
        <f t="shared" si="3"/>
        <v>1</v>
      </c>
      <c r="AA34">
        <f t="shared" si="14"/>
        <v>1.4393506291954239E-4</v>
      </c>
      <c r="AB34">
        <f t="shared" si="4"/>
        <v>1.7258540688962951E-3</v>
      </c>
      <c r="AC34">
        <f>VLOOKUP(AD34,mortality!$A$4:$G$76,saving_model!Z34+2,FALSE)</f>
        <v>8.6292703444814755E-4</v>
      </c>
      <c r="AD34">
        <f t="shared" si="5"/>
        <v>50</v>
      </c>
      <c r="AE34" s="10">
        <f t="shared" si="15"/>
        <v>7.8284203424832111E-3</v>
      </c>
      <c r="AF34" s="8">
        <f>VLOOKUP(saving_model!Y34,lapse!$B$4:$C$134,2,FALSE)</f>
        <v>9.0000000000000011E-2</v>
      </c>
      <c r="AH34">
        <f>discount_curve!K19</f>
        <v>0.99448063248968344</v>
      </c>
    </row>
    <row r="35" spans="1:34" x14ac:dyDescent="0.55000000000000004">
      <c r="A35">
        <f t="shared" si="16"/>
        <v>13</v>
      </c>
      <c r="B35">
        <f t="shared" si="6"/>
        <v>27.494294300935174</v>
      </c>
      <c r="C35">
        <f>K35*U35</f>
        <v>0</v>
      </c>
      <c r="D35">
        <f>M35*V35</f>
        <v>12.831895656681189</v>
      </c>
      <c r="E35">
        <f>N35*W35</f>
        <v>627.88434153732851</v>
      </c>
      <c r="F35">
        <f>(O35+P35+Q35-R35)*X35</f>
        <v>0</v>
      </c>
      <c r="G35">
        <f>U35*$F$6/12*T35</f>
        <v>37.347328588188731</v>
      </c>
      <c r="H35">
        <v>0</v>
      </c>
      <c r="I35">
        <f t="shared" si="7"/>
        <v>66.12743668083678</v>
      </c>
      <c r="K35">
        <f>IF(A35=0, $C$6, $C$7/12)</f>
        <v>0</v>
      </c>
      <c r="L35">
        <f t="shared" si="8"/>
        <v>100000</v>
      </c>
      <c r="M35" s="19">
        <f t="shared" si="9"/>
        <v>100000</v>
      </c>
      <c r="N35" s="19">
        <f t="shared" si="10"/>
        <v>89979.549194328167</v>
      </c>
      <c r="O35" s="19">
        <f t="shared" si="17"/>
        <v>90159.124525515828</v>
      </c>
      <c r="P35" s="19">
        <f>IF(A35=0,K35*(1-$C$15),K35)</f>
        <v>0</v>
      </c>
      <c r="Q35" s="19">
        <f t="shared" si="11"/>
        <v>-433.92166475927831</v>
      </c>
      <c r="R35" s="19">
        <f t="shared" si="12"/>
        <v>74.77100238396379</v>
      </c>
      <c r="S35" s="3">
        <f>Return!Q19</f>
        <v>-4.8128424831418437E-3</v>
      </c>
      <c r="T35" s="9">
        <f>IF(A35=0,1,T34*(1+$F$5)^(1/12))</f>
        <v>1.005417793418953</v>
      </c>
      <c r="U35">
        <f>IF(A35=0,$C$12,U34-V34-W34-X34)</f>
        <v>0.89150589136533265</v>
      </c>
      <c r="V35">
        <f t="shared" si="2"/>
        <v>1.2831895656681189E-4</v>
      </c>
      <c r="W35">
        <f t="shared" si="13"/>
        <v>6.9780783206780835E-3</v>
      </c>
      <c r="X35">
        <f>IF(A35=12*$C$10-1,U35-V35-W35,0)</f>
        <v>0</v>
      </c>
      <c r="Y35">
        <f>FLOOR(A35/12,1)</f>
        <v>1</v>
      </c>
      <c r="Z35">
        <f t="shared" si="3"/>
        <v>1</v>
      </c>
      <c r="AA35">
        <f t="shared" si="14"/>
        <v>1.4393506291954239E-4</v>
      </c>
      <c r="AB35">
        <f t="shared" si="4"/>
        <v>1.7258540688962951E-3</v>
      </c>
      <c r="AC35">
        <f>VLOOKUP(AD35,mortality!$A$4:$G$76,saving_model!Z35+2,FALSE)</f>
        <v>8.6292703444814755E-4</v>
      </c>
      <c r="AD35">
        <f t="shared" si="5"/>
        <v>50</v>
      </c>
      <c r="AE35" s="10">
        <f t="shared" si="15"/>
        <v>7.8284203424832111E-3</v>
      </c>
      <c r="AF35" s="8">
        <f>VLOOKUP(saving_model!Y35,lapse!$B$4:$C$134,2,FALSE)</f>
        <v>9.0000000000000011E-2</v>
      </c>
      <c r="AH35">
        <f>discount_curve!K20</f>
        <v>0.99402206260718129</v>
      </c>
    </row>
    <row r="36" spans="1:34" x14ac:dyDescent="0.55000000000000004">
      <c r="A36">
        <f t="shared" si="16"/>
        <v>14</v>
      </c>
      <c r="B36">
        <f t="shared" si="6"/>
        <v>27.625288018349814</v>
      </c>
      <c r="C36">
        <f>K36*U36</f>
        <v>0</v>
      </c>
      <c r="D36">
        <f>M36*V36</f>
        <v>12.729609682758037</v>
      </c>
      <c r="E36">
        <f>N36*W36</f>
        <v>622.8529681956669</v>
      </c>
      <c r="F36">
        <f>(O36+P36+Q36-R36)*X36</f>
        <v>0</v>
      </c>
      <c r="G36">
        <f>U36*$F$6/12*T36</f>
        <v>37.06502657251378</v>
      </c>
      <c r="H36">
        <v>0</v>
      </c>
      <c r="I36">
        <f t="shared" si="7"/>
        <v>65.9663636655998</v>
      </c>
      <c r="K36">
        <f>IF(A36=0, $C$6, $C$7/12)</f>
        <v>0</v>
      </c>
      <c r="L36">
        <f t="shared" si="8"/>
        <v>100000</v>
      </c>
      <c r="M36" s="19">
        <f t="shared" si="9"/>
        <v>100000</v>
      </c>
      <c r="N36" s="19">
        <f t="shared" si="10"/>
        <v>89975.740760813875</v>
      </c>
      <c r="O36" s="19">
        <f t="shared" si="17"/>
        <v>89650.431858372584</v>
      </c>
      <c r="P36" s="19">
        <f>IF(A36=0,K36*(1-$C$15),K36)</f>
        <v>0</v>
      </c>
      <c r="Q36" s="19">
        <f t="shared" si="11"/>
        <v>575.42958701143732</v>
      </c>
      <c r="R36" s="19">
        <f t="shared" si="12"/>
        <v>75.188217871153356</v>
      </c>
      <c r="S36" s="3">
        <f>Return!Q20</f>
        <v>6.418592471707063E-3</v>
      </c>
      <c r="T36" s="9">
        <f>IF(A36=0,1,T35*(1+$F$5)^(1/12))</f>
        <v>1.0058357605208319</v>
      </c>
      <c r="U36">
        <f>IF(A36=0,$C$12,U35-V35-W35-X35)</f>
        <v>0.88439949408808771</v>
      </c>
      <c r="V36">
        <f t="shared" si="2"/>
        <v>1.2729609682758037E-4</v>
      </c>
      <c r="W36">
        <f t="shared" si="13"/>
        <v>6.9224544630471221E-3</v>
      </c>
      <c r="X36">
        <f>IF(A36=12*$C$10-1,U36-V36-W36,0)</f>
        <v>0</v>
      </c>
      <c r="Y36">
        <f>FLOOR(A36/12,1)</f>
        <v>1</v>
      </c>
      <c r="Z36">
        <f t="shared" si="3"/>
        <v>1</v>
      </c>
      <c r="AA36">
        <f t="shared" si="14"/>
        <v>1.4393506291954239E-4</v>
      </c>
      <c r="AB36">
        <f t="shared" si="4"/>
        <v>1.7258540688962951E-3</v>
      </c>
      <c r="AC36">
        <f>VLOOKUP(AD36,mortality!$A$4:$G$76,saving_model!Z36+2,FALSE)</f>
        <v>8.6292703444814755E-4</v>
      </c>
      <c r="AD36">
        <f t="shared" si="5"/>
        <v>50</v>
      </c>
      <c r="AE36" s="10">
        <f t="shared" si="15"/>
        <v>7.8284203424832111E-3</v>
      </c>
      <c r="AF36" s="8">
        <f>VLOOKUP(saving_model!Y36,lapse!$B$4:$C$134,2,FALSE)</f>
        <v>9.0000000000000011E-2</v>
      </c>
      <c r="AH36">
        <f>discount_curve!K21</f>
        <v>0.99356370417810547</v>
      </c>
    </row>
    <row r="37" spans="1:34" x14ac:dyDescent="0.55000000000000004">
      <c r="A37">
        <f t="shared" si="16"/>
        <v>15</v>
      </c>
      <c r="B37">
        <f t="shared" si="6"/>
        <v>26.321617737015053</v>
      </c>
      <c r="C37">
        <f>K37*U37</f>
        <v>0</v>
      </c>
      <c r="D37">
        <f>M37*V37</f>
        <v>12.628139053717772</v>
      </c>
      <c r="E37">
        <f>N37*W37</f>
        <v>614.81258576599407</v>
      </c>
      <c r="F37">
        <f>(O37+P37+Q37-R37)*X37</f>
        <v>0</v>
      </c>
      <c r="G37">
        <f>U37*$F$6/12*T37</f>
        <v>36.784858429087976</v>
      </c>
      <c r="H37">
        <v>0</v>
      </c>
      <c r="I37">
        <f t="shared" si="7"/>
        <v>64.42890813770687</v>
      </c>
      <c r="K37">
        <f>IF(A37=0, $C$6, $C$7/12)</f>
        <v>0</v>
      </c>
      <c r="L37">
        <f t="shared" si="8"/>
        <v>100000</v>
      </c>
      <c r="M37" s="19">
        <f t="shared" si="9"/>
        <v>100000</v>
      </c>
      <c r="N37" s="19">
        <f t="shared" si="10"/>
        <v>89527.895076396759</v>
      </c>
      <c r="O37" s="19">
        <f t="shared" si="17"/>
        <v>90150.673227512874</v>
      </c>
      <c r="P37" s="19">
        <f>IF(A37=0,K37*(1-$C$15),K37)</f>
        <v>0</v>
      </c>
      <c r="Q37" s="19">
        <f t="shared" si="11"/>
        <v>-1319.5822114123212</v>
      </c>
      <c r="R37" s="19">
        <f t="shared" si="12"/>
        <v>74.025909180083801</v>
      </c>
      <c r="S37" s="3">
        <f>Return!Q21</f>
        <v>-1.4637519212775008E-2</v>
      </c>
      <c r="T37" s="9">
        <f>IF(A37=0,1,T36*(1+$F$5)^(1/12))</f>
        <v>1.0062539013778398</v>
      </c>
      <c r="U37">
        <f>IF(A37=0,$C$12,U36-V36-W36-X36)</f>
        <v>0.87734974352821304</v>
      </c>
      <c r="V37">
        <f t="shared" si="2"/>
        <v>1.2628139053717772E-4</v>
      </c>
      <c r="W37">
        <f t="shared" si="13"/>
        <v>6.8672739959021326E-3</v>
      </c>
      <c r="X37">
        <f>IF(A37=12*$C$10-1,U37-V37-W37,0)</f>
        <v>0</v>
      </c>
      <c r="Y37">
        <f>FLOOR(A37/12,1)</f>
        <v>1</v>
      </c>
      <c r="Z37">
        <f t="shared" si="3"/>
        <v>1</v>
      </c>
      <c r="AA37">
        <f t="shared" si="14"/>
        <v>1.4393506291954239E-4</v>
      </c>
      <c r="AB37">
        <f t="shared" si="4"/>
        <v>1.7258540688962951E-3</v>
      </c>
      <c r="AC37">
        <f>VLOOKUP(AD37,mortality!$A$4:$G$76,saving_model!Z37+2,FALSE)</f>
        <v>8.6292703444814755E-4</v>
      </c>
      <c r="AD37">
        <f t="shared" si="5"/>
        <v>50</v>
      </c>
      <c r="AE37" s="10">
        <f t="shared" si="15"/>
        <v>7.8284203424832111E-3</v>
      </c>
      <c r="AF37" s="8">
        <f>VLOOKUP(saving_model!Y37,lapse!$B$4:$C$134,2,FALSE)</f>
        <v>9.0000000000000011E-2</v>
      </c>
      <c r="AH37">
        <f>discount_curve!K22</f>
        <v>0.99310555710495174</v>
      </c>
    </row>
    <row r="38" spans="1:34" x14ac:dyDescent="0.55000000000000004">
      <c r="A38">
        <f t="shared" si="16"/>
        <v>16</v>
      </c>
      <c r="B38">
        <f t="shared" si="6"/>
        <v>26.377223097831809</v>
      </c>
      <c r="C38">
        <f>K38*U38</f>
        <v>0</v>
      </c>
      <c r="D38">
        <f>M38*V38</f>
        <v>12.527477270259929</v>
      </c>
      <c r="E38">
        <f>N38*W38</f>
        <v>606.76812815917833</v>
      </c>
      <c r="F38">
        <f>(O38+P38+Q38-R38)*X38</f>
        <v>0</v>
      </c>
      <c r="G38">
        <f>U38*$F$6/12*T38</f>
        <v>36.506808028339009</v>
      </c>
      <c r="H38">
        <v>0</v>
      </c>
      <c r="I38">
        <f t="shared" si="7"/>
        <v>64.253729778116607</v>
      </c>
      <c r="K38">
        <f>IF(A38=0, $C$6, $C$7/12)</f>
        <v>0</v>
      </c>
      <c r="L38">
        <f t="shared" si="8"/>
        <v>100000</v>
      </c>
      <c r="M38" s="19">
        <f t="shared" si="9"/>
        <v>100000</v>
      </c>
      <c r="N38" s="19">
        <f t="shared" si="10"/>
        <v>89066.444724689805</v>
      </c>
      <c r="O38" s="19">
        <f t="shared" si="17"/>
        <v>88757.065106920476</v>
      </c>
      <c r="P38" s="19">
        <f>IF(A38=0,K38*(1-$C$15),K38)</f>
        <v>0</v>
      </c>
      <c r="Q38" s="19">
        <f t="shared" si="11"/>
        <v>544.34139678557256</v>
      </c>
      <c r="R38" s="19">
        <f t="shared" si="12"/>
        <v>74.417838753088375</v>
      </c>
      <c r="S38" s="3">
        <f>Return!Q22</f>
        <v>6.1329359654900273E-3</v>
      </c>
      <c r="T38" s="9">
        <f>IF(A38=0,1,T37*(1+$F$5)^(1/12))</f>
        <v>1.006672216062209</v>
      </c>
      <c r="U38">
        <f>IF(A38=0,$C$12,U37-V37-W37-X37)</f>
        <v>0.87035618814177373</v>
      </c>
      <c r="V38">
        <f t="shared" si="2"/>
        <v>1.2527477270259929E-4</v>
      </c>
      <c r="W38">
        <f t="shared" si="13"/>
        <v>6.8125333848761812E-3</v>
      </c>
      <c r="X38">
        <f>IF(A38=12*$C$10-1,U38-V38-W38,0)</f>
        <v>0</v>
      </c>
      <c r="Y38">
        <f>FLOOR(A38/12,1)</f>
        <v>1</v>
      </c>
      <c r="Z38">
        <f t="shared" si="3"/>
        <v>1</v>
      </c>
      <c r="AA38">
        <f t="shared" si="14"/>
        <v>1.4393506291954239E-4</v>
      </c>
      <c r="AB38">
        <f t="shared" si="4"/>
        <v>1.7258540688962951E-3</v>
      </c>
      <c r="AC38">
        <f>VLOOKUP(AD38,mortality!$A$4:$G$76,saving_model!Z38+2,FALSE)</f>
        <v>8.6292703444814755E-4</v>
      </c>
      <c r="AD38">
        <f t="shared" si="5"/>
        <v>50</v>
      </c>
      <c r="AE38" s="10">
        <f t="shared" si="15"/>
        <v>7.8284203424832111E-3</v>
      </c>
      <c r="AF38" s="8">
        <f>VLOOKUP(saving_model!Y38,lapse!$B$4:$C$134,2,FALSE)</f>
        <v>9.0000000000000011E-2</v>
      </c>
      <c r="AH38">
        <f>discount_curve!K23</f>
        <v>0.99264762129026063</v>
      </c>
    </row>
    <row r="39" spans="1:34" x14ac:dyDescent="0.55000000000000004">
      <c r="A39">
        <f t="shared" si="16"/>
        <v>17</v>
      </c>
      <c r="B39">
        <f t="shared" si="6"/>
        <v>25.736362635925943</v>
      </c>
      <c r="C39">
        <f>K39*U39</f>
        <v>0</v>
      </c>
      <c r="D39">
        <f>M39*V39</f>
        <v>12.427617884891445</v>
      </c>
      <c r="E39">
        <f>N39*W39</f>
        <v>601.58101616985675</v>
      </c>
      <c r="F39">
        <f>(O39+P39+Q39-R39)*X39</f>
        <v>0</v>
      </c>
      <c r="G39">
        <f>U39*$F$6/12*T39</f>
        <v>36.23085936261522</v>
      </c>
      <c r="H39">
        <v>0</v>
      </c>
      <c r="I39">
        <f t="shared" si="7"/>
        <v>63.332446379397368</v>
      </c>
      <c r="K39">
        <f>IF(A39=0, $C$6, $C$7/12)</f>
        <v>0</v>
      </c>
      <c r="L39">
        <f t="shared" si="8"/>
        <v>100000</v>
      </c>
      <c r="M39" s="19">
        <f t="shared" si="9"/>
        <v>100000</v>
      </c>
      <c r="N39" s="19">
        <f t="shared" si="10"/>
        <v>89014.593194759087</v>
      </c>
      <c r="O39" s="19">
        <f t="shared" si="17"/>
        <v>89226.988664952965</v>
      </c>
      <c r="P39" s="19">
        <f>IF(A39=0,K39*(1-$C$15),K39)</f>
        <v>0</v>
      </c>
      <c r="Q39" s="19">
        <f t="shared" si="11"/>
        <v>-498.73115497939756</v>
      </c>
      <c r="R39" s="19">
        <f t="shared" si="12"/>
        <v>73.940214591644647</v>
      </c>
      <c r="S39" s="3">
        <f>Return!Q23</f>
        <v>-5.5894652777326304E-3</v>
      </c>
      <c r="T39" s="9">
        <f>IF(A39=0,1,T38*(1+$F$5)^(1/12))</f>
        <v>1.0070907046462023</v>
      </c>
      <c r="U39">
        <f>IF(A39=0,$C$12,U38-V38-W38-X38)</f>
        <v>0.86341837998419491</v>
      </c>
      <c r="V39">
        <f t="shared" si="2"/>
        <v>1.2427617884891445E-4</v>
      </c>
      <c r="W39">
        <f t="shared" si="13"/>
        <v>6.7582291237755837E-3</v>
      </c>
      <c r="X39">
        <f>IF(A39=12*$C$10-1,U39-V39-W39,0)</f>
        <v>0</v>
      </c>
      <c r="Y39">
        <f>FLOOR(A39/12,1)</f>
        <v>1</v>
      </c>
      <c r="Z39">
        <f t="shared" si="3"/>
        <v>1</v>
      </c>
      <c r="AA39">
        <f t="shared" si="14"/>
        <v>1.4393506291954239E-4</v>
      </c>
      <c r="AB39">
        <f t="shared" si="4"/>
        <v>1.7258540688962951E-3</v>
      </c>
      <c r="AC39">
        <f>VLOOKUP(AD39,mortality!$A$4:$G$76,saving_model!Z39+2,FALSE)</f>
        <v>8.6292703444814755E-4</v>
      </c>
      <c r="AD39">
        <f t="shared" si="5"/>
        <v>50</v>
      </c>
      <c r="AE39" s="10">
        <f t="shared" si="15"/>
        <v>7.8284203424832111E-3</v>
      </c>
      <c r="AF39" s="8">
        <f>VLOOKUP(saving_model!Y39,lapse!$B$4:$C$134,2,FALSE)</f>
        <v>9.0000000000000011E-2</v>
      </c>
      <c r="AH39">
        <f>discount_curve!K24</f>
        <v>0.9921898966366175</v>
      </c>
    </row>
    <row r="40" spans="1:34" x14ac:dyDescent="0.55000000000000004">
      <c r="A40">
        <f t="shared" ref="A40:A102" si="18">A39+1</f>
        <v>18</v>
      </c>
      <c r="B40">
        <f t="shared" si="6"/>
        <v>25.946244093996626</v>
      </c>
      <c r="C40">
        <f>K40*U40</f>
        <v>0</v>
      </c>
      <c r="D40">
        <f>M40*V40</f>
        <v>12.328554501513713</v>
      </c>
      <c r="E40">
        <f>N40*W40</f>
        <v>596.89379858305426</v>
      </c>
      <c r="F40">
        <f>(O40+P40+Q40-R40)*X40</f>
        <v>0</v>
      </c>
      <c r="G40">
        <f>U40*$F$6/12*T40</f>
        <v>35.956996545264033</v>
      </c>
      <c r="H40">
        <v>0</v>
      </c>
      <c r="I40">
        <f t="shared" si="7"/>
        <v>63.255594259163239</v>
      </c>
      <c r="K40">
        <f>IF(A40=0, $C$6, $C$7/12)</f>
        <v>0</v>
      </c>
      <c r="L40">
        <f t="shared" si="8"/>
        <v>100000</v>
      </c>
      <c r="M40" s="19">
        <f t="shared" si="9"/>
        <v>100000</v>
      </c>
      <c r="N40" s="19">
        <f t="shared" si="10"/>
        <v>89030.720351387994</v>
      </c>
      <c r="O40" s="19">
        <f t="shared" si="17"/>
        <v>88654.31729538193</v>
      </c>
      <c r="P40" s="19">
        <f>IF(A40=0,K40*(1-$C$15),K40)</f>
        <v>0</v>
      </c>
      <c r="Q40" s="19">
        <f t="shared" si="11"/>
        <v>678.36221242230681</v>
      </c>
      <c r="R40" s="19">
        <f t="shared" si="12"/>
        <v>74.44389958983686</v>
      </c>
      <c r="S40" s="3">
        <f>Return!Q24</f>
        <v>7.6517673714875389E-3</v>
      </c>
      <c r="T40" s="9">
        <f>IF(A40=0,1,T39*(1+$F$5)^(1/12))</f>
        <v>1.0075093672021123</v>
      </c>
      <c r="U40">
        <f>IF(A40=0,$C$12,U39-V39-W39-X39)</f>
        <v>0.85653587468157044</v>
      </c>
      <c r="V40">
        <f t="shared" si="2"/>
        <v>1.2328554501513713E-4</v>
      </c>
      <c r="W40">
        <f t="shared" si="13"/>
        <v>6.7043577343553259E-3</v>
      </c>
      <c r="X40">
        <f>IF(A40=12*$C$10-1,U40-V40-W40,0)</f>
        <v>0</v>
      </c>
      <c r="Y40">
        <f>FLOOR(A40/12,1)</f>
        <v>1</v>
      </c>
      <c r="Z40">
        <f t="shared" si="3"/>
        <v>1</v>
      </c>
      <c r="AA40">
        <f t="shared" si="14"/>
        <v>1.4393506291954239E-4</v>
      </c>
      <c r="AB40">
        <f t="shared" si="4"/>
        <v>1.7258540688962951E-3</v>
      </c>
      <c r="AC40">
        <f>VLOOKUP(AD40,mortality!$A$4:$G$76,saving_model!Z40+2,FALSE)</f>
        <v>8.6292703444814755E-4</v>
      </c>
      <c r="AD40">
        <f t="shared" si="5"/>
        <v>50</v>
      </c>
      <c r="AE40" s="10">
        <f t="shared" si="15"/>
        <v>7.8284203424832111E-3</v>
      </c>
      <c r="AF40" s="8">
        <f>VLOOKUP(saving_model!Y40,lapse!$B$4:$C$134,2,FALSE)</f>
        <v>9.0000000000000011E-2</v>
      </c>
      <c r="AH40">
        <f>discount_curve!K25</f>
        <v>0.99173238304665323</v>
      </c>
    </row>
    <row r="41" spans="1:34" x14ac:dyDescent="0.55000000000000004">
      <c r="A41">
        <f t="shared" si="18"/>
        <v>19</v>
      </c>
      <c r="B41">
        <f t="shared" si="6"/>
        <v>25.657904021554558</v>
      </c>
      <c r="C41">
        <f>K41*U41</f>
        <v>0</v>
      </c>
      <c r="D41">
        <f>M41*V41</f>
        <v>12.230280775012874</v>
      </c>
      <c r="E41">
        <f>N41*W41</f>
        <v>593.69252372795484</v>
      </c>
      <c r="F41">
        <f>(O41+P41+Q41-R41)*X41</f>
        <v>0</v>
      </c>
      <c r="G41">
        <f>U41*$F$6/12*T41</f>
        <v>35.685203809717329</v>
      </c>
      <c r="H41">
        <v>0</v>
      </c>
      <c r="I41">
        <f t="shared" si="7"/>
        <v>62.656055543321159</v>
      </c>
      <c r="K41">
        <f>IF(A41=0, $C$6, $C$7/12)</f>
        <v>0</v>
      </c>
      <c r="L41">
        <f t="shared" si="8"/>
        <v>100000</v>
      </c>
      <c r="M41" s="19">
        <f t="shared" si="9"/>
        <v>100000</v>
      </c>
      <c r="N41" s="19">
        <f t="shared" si="10"/>
        <v>89264.778657153191</v>
      </c>
      <c r="O41" s="19">
        <f t="shared" ref="O41:O104" si="19">O40+P40+Q40-R40</f>
        <v>89258.235608214396</v>
      </c>
      <c r="P41" s="19">
        <f>IF(A41=0,K41*(1-$C$15),K41)</f>
        <v>0</v>
      </c>
      <c r="Q41" s="19">
        <f t="shared" si="11"/>
        <v>-61.24472785605105</v>
      </c>
      <c r="R41" s="19">
        <f t="shared" si="12"/>
        <v>74.330825733631954</v>
      </c>
      <c r="S41" s="3">
        <f>Return!Q25</f>
        <v>-6.8615212298028805E-4</v>
      </c>
      <c r="T41" s="9">
        <f>IF(A41=0,1,T40*(1+$F$5)^(1/12))</f>
        <v>1.0079282038022617</v>
      </c>
      <c r="U41">
        <f>IF(A41=0,$C$12,U40-V40-W40-X40)</f>
        <v>0.84970823140219998</v>
      </c>
      <c r="V41">
        <f t="shared" si="2"/>
        <v>1.2230280775012874E-4</v>
      </c>
      <c r="W41">
        <f t="shared" si="13"/>
        <v>6.6509157660962796E-3</v>
      </c>
      <c r="X41">
        <f>IF(A41=12*$C$10-1,U41-V41-W41,0)</f>
        <v>0</v>
      </c>
      <c r="Y41">
        <f>FLOOR(A41/12,1)</f>
        <v>1</v>
      </c>
      <c r="Z41">
        <f t="shared" si="3"/>
        <v>1</v>
      </c>
      <c r="AA41">
        <f t="shared" si="14"/>
        <v>1.4393506291954239E-4</v>
      </c>
      <c r="AB41">
        <f t="shared" si="4"/>
        <v>1.7258540688962951E-3</v>
      </c>
      <c r="AC41">
        <f>VLOOKUP(AD41,mortality!$A$4:$G$76,saving_model!Z41+2,FALSE)</f>
        <v>8.6292703444814755E-4</v>
      </c>
      <c r="AD41">
        <f t="shared" si="5"/>
        <v>50</v>
      </c>
      <c r="AE41" s="10">
        <f t="shared" si="15"/>
        <v>7.8284203424832111E-3</v>
      </c>
      <c r="AF41" s="8">
        <f>VLOOKUP(saving_model!Y41,lapse!$B$4:$C$134,2,FALSE)</f>
        <v>9.0000000000000011E-2</v>
      </c>
      <c r="AH41">
        <f>discount_curve!K26</f>
        <v>0.99127508042304291</v>
      </c>
    </row>
    <row r="42" spans="1:34" x14ac:dyDescent="0.55000000000000004">
      <c r="A42">
        <f t="shared" si="18"/>
        <v>20</v>
      </c>
      <c r="B42">
        <f t="shared" si="6"/>
        <v>25.739757100885711</v>
      </c>
      <c r="C42">
        <f>K42*U42</f>
        <v>0</v>
      </c>
      <c r="D42">
        <f>M42*V42</f>
        <v>12.132790410853433</v>
      </c>
      <c r="E42">
        <f>N42*W42</f>
        <v>589.86092263293472</v>
      </c>
      <c r="F42">
        <f>(O42+P42+Q42-R42)*X42</f>
        <v>0</v>
      </c>
      <c r="G42">
        <f>U42*$F$6/12*T42</f>
        <v>35.415465508583772</v>
      </c>
      <c r="H42">
        <v>0</v>
      </c>
      <c r="I42">
        <f t="shared" si="7"/>
        <v>62.441138761617253</v>
      </c>
      <c r="K42">
        <f>IF(A42=0, $C$6, $C$7/12)</f>
        <v>0</v>
      </c>
      <c r="L42">
        <f t="shared" si="8"/>
        <v>100000</v>
      </c>
      <c r="M42" s="19">
        <f t="shared" si="9"/>
        <v>100000</v>
      </c>
      <c r="N42" s="19">
        <f t="shared" si="10"/>
        <v>89401.315702301668</v>
      </c>
      <c r="O42" s="19">
        <f t="shared" si="19"/>
        <v>89122.660054624706</v>
      </c>
      <c r="P42" s="19">
        <f>IF(A42=0,K42*(1-$C$15),K42)</f>
        <v>0</v>
      </c>
      <c r="Q42" s="19">
        <f t="shared" si="11"/>
        <v>482.64021179858122</v>
      </c>
      <c r="R42" s="19">
        <f t="shared" si="12"/>
        <v>74.671083555352752</v>
      </c>
      <c r="S42" s="3">
        <f>Return!Q26</f>
        <v>5.4154601254357004E-3</v>
      </c>
      <c r="T42" s="9">
        <f>IF(A42=0,1,T41*(1+$F$5)^(1/12))</f>
        <v>1.0083472145190033</v>
      </c>
      <c r="U42">
        <f>IF(A42=0,$C$12,U41-V41-W41-X41)</f>
        <v>0.84293501282835348</v>
      </c>
      <c r="V42">
        <f t="shared" si="2"/>
        <v>1.2132790410853433E-4</v>
      </c>
      <c r="W42">
        <f t="shared" si="13"/>
        <v>6.5978997959841943E-3</v>
      </c>
      <c r="X42">
        <f>IF(A42=12*$C$10-1,U42-V42-W42,0)</f>
        <v>0</v>
      </c>
      <c r="Y42">
        <f>FLOOR(A42/12,1)</f>
        <v>1</v>
      </c>
      <c r="Z42">
        <f t="shared" si="3"/>
        <v>1</v>
      </c>
      <c r="AA42">
        <f t="shared" si="14"/>
        <v>1.4393506291954239E-4</v>
      </c>
      <c r="AB42">
        <f t="shared" si="4"/>
        <v>1.7258540688962951E-3</v>
      </c>
      <c r="AC42">
        <f>VLOOKUP(AD42,mortality!$A$4:$G$76,saving_model!Z42+2,FALSE)</f>
        <v>8.6292703444814755E-4</v>
      </c>
      <c r="AD42">
        <f t="shared" si="5"/>
        <v>50</v>
      </c>
      <c r="AE42" s="10">
        <f t="shared" si="15"/>
        <v>7.8284203424832111E-3</v>
      </c>
      <c r="AF42" s="8">
        <f>VLOOKUP(saving_model!Y42,lapse!$B$4:$C$134,2,FALSE)</f>
        <v>9.0000000000000011E-2</v>
      </c>
      <c r="AH42">
        <f>discount_curve!K27</f>
        <v>0.9908179886685069</v>
      </c>
    </row>
    <row r="43" spans="1:34" x14ac:dyDescent="0.55000000000000004">
      <c r="A43">
        <f t="shared" si="18"/>
        <v>21</v>
      </c>
      <c r="B43">
        <f t="shared" si="6"/>
        <v>26.541884150518335</v>
      </c>
      <c r="C43">
        <f>K43*U43</f>
        <v>0</v>
      </c>
      <c r="D43">
        <f>M43*V43</f>
        <v>12.036077164675074</v>
      </c>
      <c r="E43">
        <f>N43*W43</f>
        <v>590.84096155501186</v>
      </c>
      <c r="F43">
        <f>(O43+P43+Q43-R43)*X43</f>
        <v>0</v>
      </c>
      <c r="G43">
        <f>U43*$F$6/12*T43</f>
        <v>35.147766112747952</v>
      </c>
      <c r="H43">
        <v>0</v>
      </c>
      <c r="I43">
        <f t="shared" si="7"/>
        <v>62.860831363504005</v>
      </c>
      <c r="K43">
        <f>IF(A43=0, $C$6, $C$7/12)</f>
        <v>0</v>
      </c>
      <c r="L43">
        <f t="shared" si="8"/>
        <v>100000</v>
      </c>
      <c r="M43" s="19">
        <f t="shared" si="9"/>
        <v>100000</v>
      </c>
      <c r="N43" s="19">
        <f t="shared" si="10"/>
        <v>90269.411833989871</v>
      </c>
      <c r="O43" s="19">
        <f t="shared" si="19"/>
        <v>89530.629182867939</v>
      </c>
      <c r="P43" s="19">
        <f>IF(A43=0,K43*(1-$C$15),K43)</f>
        <v>0</v>
      </c>
      <c r="Q43" s="19">
        <f t="shared" si="11"/>
        <v>1401.7882876850922</v>
      </c>
      <c r="R43" s="19">
        <f t="shared" si="12"/>
        <v>75.777014558794193</v>
      </c>
      <c r="S43" s="3">
        <f>Return!Q27</f>
        <v>1.5657080716163785E-2</v>
      </c>
      <c r="T43" s="9">
        <f>IF(A43=0,1,T42*(1+$F$5)^(1/12))</f>
        <v>1.00876639942472</v>
      </c>
      <c r="U43">
        <f>IF(A43=0,$C$12,U42-V42-W42-X42)</f>
        <v>0.83621578512826067</v>
      </c>
      <c r="V43">
        <f t="shared" si="2"/>
        <v>1.2036077164675073E-4</v>
      </c>
      <c r="W43">
        <f t="shared" si="13"/>
        <v>6.545306428290449E-3</v>
      </c>
      <c r="X43">
        <f>IF(A43=12*$C$10-1,U43-V43-W43,0)</f>
        <v>0</v>
      </c>
      <c r="Y43">
        <f>FLOOR(A43/12,1)</f>
        <v>1</v>
      </c>
      <c r="Z43">
        <f t="shared" si="3"/>
        <v>1</v>
      </c>
      <c r="AA43">
        <f t="shared" si="14"/>
        <v>1.4393506291954239E-4</v>
      </c>
      <c r="AB43">
        <f t="shared" si="4"/>
        <v>1.7258540688962951E-3</v>
      </c>
      <c r="AC43">
        <f>VLOOKUP(AD43,mortality!$A$4:$G$76,saving_model!Z43+2,FALSE)</f>
        <v>8.6292703444814755E-4</v>
      </c>
      <c r="AD43">
        <f t="shared" si="5"/>
        <v>50</v>
      </c>
      <c r="AE43" s="10">
        <f t="shared" si="15"/>
        <v>7.8284203424832111E-3</v>
      </c>
      <c r="AF43" s="8">
        <f>VLOOKUP(saving_model!Y43,lapse!$B$4:$C$134,2,FALSE)</f>
        <v>9.0000000000000011E-2</v>
      </c>
      <c r="AH43">
        <f>discount_curve!K28</f>
        <v>0.99036110768581043</v>
      </c>
    </row>
    <row r="44" spans="1:34" x14ac:dyDescent="0.55000000000000004">
      <c r="A44">
        <f t="shared" si="18"/>
        <v>22</v>
      </c>
      <c r="B44">
        <f t="shared" si="6"/>
        <v>26.010747280790739</v>
      </c>
      <c r="C44">
        <f>K44*U44</f>
        <v>0</v>
      </c>
      <c r="D44">
        <f>M44*V44</f>
        <v>11.940134841892704</v>
      </c>
      <c r="E44">
        <f>N44*W44</f>
        <v>588.76159779875547</v>
      </c>
      <c r="F44">
        <f>(O44+P44+Q44-R44)*X44</f>
        <v>0</v>
      </c>
      <c r="G44">
        <f>U44*$F$6/12*T44</f>
        <v>34.882090210476363</v>
      </c>
      <c r="H44">
        <v>0</v>
      </c>
      <c r="I44">
        <f t="shared" si="7"/>
        <v>62.006313412999695</v>
      </c>
      <c r="K44">
        <f>IF(A44=0, $C$6, $C$7/12)</f>
        <v>0</v>
      </c>
      <c r="L44">
        <f t="shared" si="8"/>
        <v>100000</v>
      </c>
      <c r="M44" s="19">
        <f t="shared" si="9"/>
        <v>100000</v>
      </c>
      <c r="N44" s="19">
        <f t="shared" si="10"/>
        <v>90674.511331095739</v>
      </c>
      <c r="O44" s="19">
        <f t="shared" si="19"/>
        <v>90856.640455994231</v>
      </c>
      <c r="P44" s="19">
        <f>IF(A44=0,K44*(1-$C$15),K44)</f>
        <v>0</v>
      </c>
      <c r="Q44" s="19">
        <f t="shared" si="11"/>
        <v>-439.60577869474321</v>
      </c>
      <c r="R44" s="19">
        <f t="shared" si="12"/>
        <v>75.347528897749569</v>
      </c>
      <c r="S44" s="3">
        <f>Return!Q28</f>
        <v>-4.8384551364483164E-3</v>
      </c>
      <c r="T44" s="9">
        <f>IF(A44=0,1,T43*(1+$F$5)^(1/12))</f>
        <v>1.0091857585918247</v>
      </c>
      <c r="U44">
        <f>IF(A44=0,$C$12,U43-V43-W43-X43)</f>
        <v>0.82955011792832345</v>
      </c>
      <c r="V44">
        <f t="shared" si="2"/>
        <v>1.1940134841892704E-4</v>
      </c>
      <c r="W44">
        <f t="shared" si="13"/>
        <v>6.4931322943545516E-3</v>
      </c>
      <c r="X44">
        <f>IF(A44=12*$C$10-1,U44-V44-W44,0)</f>
        <v>0</v>
      </c>
      <c r="Y44">
        <f>FLOOR(A44/12,1)</f>
        <v>1</v>
      </c>
      <c r="Z44">
        <f t="shared" si="3"/>
        <v>1</v>
      </c>
      <c r="AA44">
        <f t="shared" si="14"/>
        <v>1.4393506291954239E-4</v>
      </c>
      <c r="AB44">
        <f t="shared" si="4"/>
        <v>1.7258540688962951E-3</v>
      </c>
      <c r="AC44">
        <f>VLOOKUP(AD44,mortality!$A$4:$G$76,saving_model!Z44+2,FALSE)</f>
        <v>8.6292703444814755E-4</v>
      </c>
      <c r="AD44">
        <f t="shared" si="5"/>
        <v>50</v>
      </c>
      <c r="AE44" s="10">
        <f t="shared" si="15"/>
        <v>7.8284203424832111E-3</v>
      </c>
      <c r="AF44" s="8">
        <f>VLOOKUP(saving_model!Y44,lapse!$B$4:$C$134,2,FALSE)</f>
        <v>9.0000000000000011E-2</v>
      </c>
      <c r="AH44">
        <f>discount_curve!K29</f>
        <v>0.98990443737776301</v>
      </c>
    </row>
    <row r="45" spans="1:34" x14ac:dyDescent="0.55000000000000004">
      <c r="A45">
        <f t="shared" si="18"/>
        <v>23</v>
      </c>
      <c r="B45">
        <f t="shared" si="6"/>
        <v>25.904895482219302</v>
      </c>
      <c r="C45">
        <f>K45*U45</f>
        <v>0</v>
      </c>
      <c r="D45">
        <f>M45*V45</f>
        <v>11.844957297299684</v>
      </c>
      <c r="E45">
        <f>N45*W45</f>
        <v>583.04786610830752</v>
      </c>
      <c r="F45">
        <f>(O45+P45+Q45-R45)*X45</f>
        <v>0</v>
      </c>
      <c r="G45">
        <f>U45*$F$6/12*T45</f>
        <v>34.618422506530145</v>
      </c>
      <c r="H45">
        <v>0</v>
      </c>
      <c r="I45">
        <f t="shared" si="7"/>
        <v>61.646685419993553</v>
      </c>
      <c r="K45">
        <f>IF(A45=0, $C$6, $C$7/12)</f>
        <v>0</v>
      </c>
      <c r="L45">
        <f t="shared" si="8"/>
        <v>100000</v>
      </c>
      <c r="M45" s="19">
        <f t="shared" si="9"/>
        <v>100000</v>
      </c>
      <c r="N45" s="19">
        <f t="shared" si="10"/>
        <v>90516.070230998608</v>
      </c>
      <c r="O45" s="19">
        <f t="shared" si="19"/>
        <v>90341.687148401732</v>
      </c>
      <c r="P45" s="19">
        <f>IF(A45=0,K45*(1-$C$15),K45)</f>
        <v>0</v>
      </c>
      <c r="Q45" s="19">
        <f t="shared" si="11"/>
        <v>273.25371447466949</v>
      </c>
      <c r="R45" s="19">
        <f t="shared" si="12"/>
        <v>75.512450719063665</v>
      </c>
      <c r="S45" s="3">
        <f>Return!Q29</f>
        <v>3.0246691544049131E-3</v>
      </c>
      <c r="T45" s="9">
        <f>IF(A45=0,1,T44*(1+$F$5)^(1/12))</f>
        <v>1.0096052920927605</v>
      </c>
      <c r="U45">
        <f>IF(A45=0,$C$12,U44-V44-W44-X44)</f>
        <v>0.82293758428554997</v>
      </c>
      <c r="V45">
        <f t="shared" si="2"/>
        <v>1.1844957297299685E-4</v>
      </c>
      <c r="W45">
        <f t="shared" si="13"/>
        <v>6.4413740523683706E-3</v>
      </c>
      <c r="X45">
        <f>IF(A45=12*$C$10-1,U45-V45-W45,0)</f>
        <v>0</v>
      </c>
      <c r="Y45">
        <f>FLOOR(A45/12,1)</f>
        <v>1</v>
      </c>
      <c r="Z45">
        <f t="shared" si="3"/>
        <v>1</v>
      </c>
      <c r="AA45">
        <f t="shared" si="14"/>
        <v>1.4393506291954239E-4</v>
      </c>
      <c r="AB45">
        <f t="shared" si="4"/>
        <v>1.7258540688962951E-3</v>
      </c>
      <c r="AC45">
        <f>VLOOKUP(AD45,mortality!$A$4:$G$76,saving_model!Z45+2,FALSE)</f>
        <v>8.6292703444814755E-4</v>
      </c>
      <c r="AD45">
        <f t="shared" si="5"/>
        <v>50</v>
      </c>
      <c r="AE45" s="10">
        <f t="shared" si="15"/>
        <v>7.8284203424832111E-3</v>
      </c>
      <c r="AF45" s="8">
        <f>VLOOKUP(saving_model!Y45,lapse!$B$4:$C$134,2,FALSE)</f>
        <v>9.0000000000000011E-2</v>
      </c>
      <c r="AH45">
        <f>discount_curve!K30</f>
        <v>0.98944797764722014</v>
      </c>
    </row>
    <row r="46" spans="1:34" x14ac:dyDescent="0.55000000000000004">
      <c r="A46">
        <f t="shared" si="18"/>
        <v>24</v>
      </c>
      <c r="B46">
        <f t="shared" si="6"/>
        <v>26.607183315388433</v>
      </c>
      <c r="C46">
        <f>K46*U46</f>
        <v>0</v>
      </c>
      <c r="D46">
        <f>M46*V46</f>
        <v>13.738479792886388</v>
      </c>
      <c r="E46">
        <f>N46*W46</f>
        <v>516.11875173744556</v>
      </c>
      <c r="F46">
        <f>(O46+P46+Q46-R46)*X46</f>
        <v>0</v>
      </c>
      <c r="G46">
        <f>U46*$F$6/12*T46</f>
        <v>34.356747821284479</v>
      </c>
      <c r="H46">
        <v>0</v>
      </c>
      <c r="I46">
        <f t="shared" si="7"/>
        <v>62.156875947959122</v>
      </c>
      <c r="K46">
        <f>IF(A46=0, $C$6, $C$7/12)</f>
        <v>0</v>
      </c>
      <c r="L46">
        <f t="shared" si="8"/>
        <v>100000</v>
      </c>
      <c r="M46" s="19">
        <f t="shared" si="9"/>
        <v>100000</v>
      </c>
      <c r="N46" s="19">
        <f t="shared" si="10"/>
        <v>91316.762631161677</v>
      </c>
      <c r="O46" s="19">
        <f t="shared" si="19"/>
        <v>90539.428412157344</v>
      </c>
      <c r="P46" s="19">
        <f>IF(A46=0,K46*(1-$C$15),K46)</f>
        <v>0</v>
      </c>
      <c r="Q46" s="19">
        <f t="shared" si="11"/>
        <v>1477.9872582833136</v>
      </c>
      <c r="R46" s="19">
        <f t="shared" si="12"/>
        <v>76.681179725367215</v>
      </c>
      <c r="S46" s="3">
        <f>Return!Q30</f>
        <v>1.6324238889107612E-2</v>
      </c>
      <c r="T46" s="9">
        <f>IF(A46=0,1,T45*(1+$F$5)^(1/12))</f>
        <v>1.0100250000000004</v>
      </c>
      <c r="U46">
        <f>IF(A46=0,$C$12,U45-V45-W45-X45)</f>
        <v>0.81637776066020862</v>
      </c>
      <c r="V46">
        <f t="shared" si="2"/>
        <v>1.3738479792886388E-4</v>
      </c>
      <c r="W46">
        <f t="shared" si="13"/>
        <v>5.6519606791373585E-3</v>
      </c>
      <c r="X46">
        <f>IF(A46=12*$C$10-1,U46-V46-W46,0)</f>
        <v>0</v>
      </c>
      <c r="Y46">
        <f>FLOOR(A46/12,1)</f>
        <v>2</v>
      </c>
      <c r="Z46">
        <f t="shared" si="3"/>
        <v>2</v>
      </c>
      <c r="AA46">
        <f t="shared" si="14"/>
        <v>1.682858163820633E-4</v>
      </c>
      <c r="AB46">
        <f t="shared" si="4"/>
        <v>2.0175617170250359E-3</v>
      </c>
      <c r="AC46">
        <f>VLOOKUP(AD46,mortality!$A$4:$G$76,saving_model!Z46+2,FALSE)</f>
        <v>1.0087808585125179E-3</v>
      </c>
      <c r="AD46">
        <f t="shared" si="5"/>
        <v>51</v>
      </c>
      <c r="AE46" s="10">
        <f t="shared" si="15"/>
        <v>6.9243826282994192E-3</v>
      </c>
      <c r="AF46" s="8">
        <f>VLOOKUP(saving_model!Y46,lapse!$B$4:$C$134,2,FALSE)</f>
        <v>8.0000000000000016E-2</v>
      </c>
      <c r="AH46">
        <f>discount_curve!K31</f>
        <v>0.98645908760132384</v>
      </c>
    </row>
    <row r="47" spans="1:34" x14ac:dyDescent="0.55000000000000004">
      <c r="A47">
        <f t="shared" si="18"/>
        <v>25</v>
      </c>
      <c r="B47">
        <f t="shared" si="6"/>
        <v>26.947779943692836</v>
      </c>
      <c r="C47">
        <f>K47*U47</f>
        <v>0</v>
      </c>
      <c r="D47">
        <f>M47*V47</f>
        <v>13.6410533198938</v>
      </c>
      <c r="E47">
        <f>N47*W47</f>
        <v>518.09277743062523</v>
      </c>
      <c r="F47">
        <f>(O47+P47+Q47-R47)*X47</f>
        <v>0</v>
      </c>
      <c r="G47">
        <f>U47*$F$6/12*T47</f>
        <v>34.127288160134306</v>
      </c>
      <c r="H47">
        <v>0</v>
      </c>
      <c r="I47">
        <f t="shared" si="7"/>
        <v>62.122602895107612</v>
      </c>
      <c r="K47">
        <f>IF(A47=0, $C$6, $C$7/12)</f>
        <v>0</v>
      </c>
      <c r="L47">
        <f t="shared" si="8"/>
        <v>100000</v>
      </c>
      <c r="M47" s="19">
        <f t="shared" si="9"/>
        <v>100000</v>
      </c>
      <c r="N47" s="19">
        <f t="shared" si="10"/>
        <v>92320.71917970755</v>
      </c>
      <c r="O47" s="19">
        <f t="shared" si="19"/>
        <v>91940.734490715302</v>
      </c>
      <c r="P47" s="19">
        <f>IF(A47=0,K47*(1-$C$15),K47)</f>
        <v>0</v>
      </c>
      <c r="Q47" s="19">
        <f t="shared" si="11"/>
        <v>682.78311331447924</v>
      </c>
      <c r="R47" s="19">
        <f t="shared" si="12"/>
        <v>77.186264670024812</v>
      </c>
      <c r="S47" s="3">
        <f>Return!Q31</f>
        <v>7.4263395555473899E-3</v>
      </c>
      <c r="T47" s="9">
        <f>IF(A47=0,1,T46*(1+$F$5)^(1/12))</f>
        <v>1.0104448823860479</v>
      </c>
      <c r="U47">
        <f>IF(A47=0,$C$12,U46-V46-W46-X46)</f>
        <v>0.8105884151831424</v>
      </c>
      <c r="V47">
        <f t="shared" si="2"/>
        <v>1.3641053319893799E-4</v>
      </c>
      <c r="W47">
        <f t="shared" si="13"/>
        <v>5.6118797820685091E-3</v>
      </c>
      <c r="X47">
        <f>IF(A47=12*$C$10-1,U47-V47-W47,0)</f>
        <v>0</v>
      </c>
      <c r="Y47">
        <f>FLOOR(A47/12,1)</f>
        <v>2</v>
      </c>
      <c r="Z47">
        <f t="shared" si="3"/>
        <v>2</v>
      </c>
      <c r="AA47">
        <f t="shared" si="14"/>
        <v>1.682858163820633E-4</v>
      </c>
      <c r="AB47">
        <f t="shared" si="4"/>
        <v>2.0175617170250359E-3</v>
      </c>
      <c r="AC47">
        <f>VLOOKUP(AD47,mortality!$A$4:$G$76,saving_model!Z47+2,FALSE)</f>
        <v>1.0087808585125179E-3</v>
      </c>
      <c r="AD47">
        <f t="shared" si="5"/>
        <v>51</v>
      </c>
      <c r="AE47" s="10">
        <f t="shared" si="15"/>
        <v>6.9243826282994192E-3</v>
      </c>
      <c r="AF47" s="8">
        <f>VLOOKUP(saving_model!Y47,lapse!$B$4:$C$134,2,FALSE)</f>
        <v>8.0000000000000016E-2</v>
      </c>
      <c r="AH47">
        <f>discount_curve!K32</f>
        <v>0.9858988793314446</v>
      </c>
    </row>
    <row r="48" spans="1:34" x14ac:dyDescent="0.55000000000000004">
      <c r="A48">
        <f t="shared" si="18"/>
        <v>26</v>
      </c>
      <c r="B48">
        <f t="shared" si="6"/>
        <v>26.744375157112422</v>
      </c>
      <c r="C48">
        <f>K48*U48</f>
        <v>0</v>
      </c>
      <c r="D48">
        <f>M48*V48</f>
        <v>13.544317747043211</v>
      </c>
      <c r="E48">
        <f>N48*W48</f>
        <v>515.95685349449093</v>
      </c>
      <c r="F48">
        <f>(O48+P48+Q48-R48)*X48</f>
        <v>0</v>
      </c>
      <c r="G48">
        <f>U48*$F$6/12*T48</f>
        <v>33.899360999567975</v>
      </c>
      <c r="H48">
        <v>0</v>
      </c>
      <c r="I48">
        <f t="shared" si="7"/>
        <v>61.646454256895922</v>
      </c>
      <c r="K48">
        <f>IF(A48=0, $C$6, $C$7/12)</f>
        <v>0</v>
      </c>
      <c r="L48">
        <f t="shared" si="8"/>
        <v>100000</v>
      </c>
      <c r="M48" s="19">
        <f t="shared" si="9"/>
        <v>100000</v>
      </c>
      <c r="N48" s="19">
        <f t="shared" si="10"/>
        <v>92596.761838118997</v>
      </c>
      <c r="O48" s="19">
        <f t="shared" si="19"/>
        <v>92546.331339359749</v>
      </c>
      <c r="P48" s="19">
        <f>IF(A48=0,K48*(1-$C$15),K48)</f>
        <v>0</v>
      </c>
      <c r="Q48" s="19">
        <f t="shared" si="11"/>
        <v>23.719288661811198</v>
      </c>
      <c r="R48" s="19">
        <f t="shared" si="12"/>
        <v>77.141708856684645</v>
      </c>
      <c r="S48" s="3">
        <f>Return!Q32</f>
        <v>2.5629636873270023E-4</v>
      </c>
      <c r="T48" s="9">
        <f>IF(A48=0,1,T47*(1+$F$5)^(1/12))</f>
        <v>1.0108649393234364</v>
      </c>
      <c r="U48">
        <f>IF(A48=0,$C$12,U47-V47-W47-X47)</f>
        <v>0.80484012486787493</v>
      </c>
      <c r="V48">
        <f t="shared" si="2"/>
        <v>1.3544317747043211E-4</v>
      </c>
      <c r="W48">
        <f t="shared" si="13"/>
        <v>5.5720831188082508E-3</v>
      </c>
      <c r="X48">
        <f>IF(A48=12*$C$10-1,U48-V48-W48,0)</f>
        <v>0</v>
      </c>
      <c r="Y48">
        <f>FLOOR(A48/12,1)</f>
        <v>2</v>
      </c>
      <c r="Z48">
        <f t="shared" si="3"/>
        <v>2</v>
      </c>
      <c r="AA48">
        <f t="shared" si="14"/>
        <v>1.682858163820633E-4</v>
      </c>
      <c r="AB48">
        <f t="shared" si="4"/>
        <v>2.0175617170250359E-3</v>
      </c>
      <c r="AC48">
        <f>VLOOKUP(AD48,mortality!$A$4:$G$76,saving_model!Z48+2,FALSE)</f>
        <v>1.0087808585125179E-3</v>
      </c>
      <c r="AD48">
        <f t="shared" si="5"/>
        <v>51</v>
      </c>
      <c r="AE48" s="10">
        <f t="shared" si="15"/>
        <v>6.9243826282994192E-3</v>
      </c>
      <c r="AF48" s="8">
        <f>VLOOKUP(saving_model!Y48,lapse!$B$4:$C$134,2,FALSE)</f>
        <v>8.0000000000000016E-2</v>
      </c>
      <c r="AH48">
        <f>discount_curve!K33</f>
        <v>0.98533898920279328</v>
      </c>
    </row>
    <row r="49" spans="1:34" x14ac:dyDescent="0.55000000000000004">
      <c r="A49">
        <f t="shared" si="18"/>
        <v>27</v>
      </c>
      <c r="B49">
        <f t="shared" si="6"/>
        <v>26.760245941926001</v>
      </c>
      <c r="C49">
        <f>K49*U49</f>
        <v>0</v>
      </c>
      <c r="D49">
        <f>M49*V49</f>
        <v>13.448268174814075</v>
      </c>
      <c r="E49">
        <f>N49*W49</f>
        <v>512.99805985234264</v>
      </c>
      <c r="F49">
        <f>(O49+P49+Q49-R49)*X49</f>
        <v>0</v>
      </c>
      <c r="G49">
        <f>U49*$F$6/12*T49</f>
        <v>33.672956104418098</v>
      </c>
      <c r="H49">
        <v>0</v>
      </c>
      <c r="I49">
        <f t="shared" si="7"/>
        <v>61.411791327095138</v>
      </c>
      <c r="K49">
        <f>IF(A49=0, $C$6, $C$7/12)</f>
        <v>0</v>
      </c>
      <c r="L49">
        <f t="shared" si="8"/>
        <v>100000</v>
      </c>
      <c r="M49" s="19">
        <f t="shared" si="9"/>
        <v>100000</v>
      </c>
      <c r="N49" s="19">
        <f t="shared" si="10"/>
        <v>92723.306316989285</v>
      </c>
      <c r="O49" s="19">
        <f t="shared" si="19"/>
        <v>92492.908919164882</v>
      </c>
      <c r="P49" s="19">
        <f>IF(A49=0,K49*(1-$C$15),K49)</f>
        <v>0</v>
      </c>
      <c r="Q49" s="19">
        <f t="shared" si="11"/>
        <v>383.39787332172222</v>
      </c>
      <c r="R49" s="19">
        <f t="shared" si="12"/>
        <v>77.396922327072176</v>
      </c>
      <c r="S49" s="3">
        <f>Return!Q33</f>
        <v>4.1451596430683857E-3</v>
      </c>
      <c r="T49" s="9">
        <f>IF(A49=0,1,T48*(1+$F$5)^(1/12))</f>
        <v>1.0112851708847292</v>
      </c>
      <c r="U49">
        <f>IF(A49=0,$C$12,U48-V48-W48-X48)</f>
        <v>0.79913259857159624</v>
      </c>
      <c r="V49">
        <f t="shared" si="2"/>
        <v>1.3448268174814075E-4</v>
      </c>
      <c r="W49">
        <f t="shared" si="13"/>
        <v>5.5325686737116306E-3</v>
      </c>
      <c r="X49">
        <f>IF(A49=12*$C$10-1,U49-V49-W49,0)</f>
        <v>0</v>
      </c>
      <c r="Y49">
        <f>FLOOR(A49/12,1)</f>
        <v>2</v>
      </c>
      <c r="Z49">
        <f t="shared" si="3"/>
        <v>2</v>
      </c>
      <c r="AA49">
        <f t="shared" si="14"/>
        <v>1.682858163820633E-4</v>
      </c>
      <c r="AB49">
        <f t="shared" si="4"/>
        <v>2.0175617170250359E-3</v>
      </c>
      <c r="AC49">
        <f>VLOOKUP(AD49,mortality!$A$4:$G$76,saving_model!Z49+2,FALSE)</f>
        <v>1.0087808585125179E-3</v>
      </c>
      <c r="AD49">
        <f t="shared" si="5"/>
        <v>51</v>
      </c>
      <c r="AE49" s="10">
        <f t="shared" si="15"/>
        <v>6.9243826282994192E-3</v>
      </c>
      <c r="AF49" s="8">
        <f>VLOOKUP(saving_model!Y49,lapse!$B$4:$C$134,2,FALSE)</f>
        <v>8.0000000000000016E-2</v>
      </c>
      <c r="AH49">
        <f>discount_curve!K34</f>
        <v>0.98477941703469851</v>
      </c>
    </row>
    <row r="50" spans="1:34" x14ac:dyDescent="0.55000000000000004">
      <c r="A50">
        <f t="shared" si="18"/>
        <v>28</v>
      </c>
      <c r="B50">
        <f t="shared" si="6"/>
        <v>25.245429585461238</v>
      </c>
      <c r="C50">
        <f>K50*U50</f>
        <v>0</v>
      </c>
      <c r="D50">
        <f>M50*V50</f>
        <v>13.352899738430812</v>
      </c>
      <c r="E50">
        <f>N50*W50</f>
        <v>505.14022337003854</v>
      </c>
      <c r="F50">
        <f>(O50+P50+Q50-R50)*X50</f>
        <v>0</v>
      </c>
      <c r="G50">
        <f>U50*$F$6/12*T50</f>
        <v>33.448063307875294</v>
      </c>
      <c r="H50">
        <v>0</v>
      </c>
      <c r="I50">
        <f t="shared" si="7"/>
        <v>59.767717769502376</v>
      </c>
      <c r="K50">
        <f>IF(A50=0, $C$6, $C$7/12)</f>
        <v>0</v>
      </c>
      <c r="L50">
        <f t="shared" si="8"/>
        <v>100000</v>
      </c>
      <c r="M50" s="19">
        <f t="shared" si="9"/>
        <v>100000</v>
      </c>
      <c r="N50" s="19">
        <f t="shared" si="10"/>
        <v>91955.119133605622</v>
      </c>
      <c r="O50" s="19">
        <f t="shared" si="19"/>
        <v>92798.909870159536</v>
      </c>
      <c r="P50" s="19">
        <f>IF(A50=0,K50*(1-$C$15),K50)</f>
        <v>0</v>
      </c>
      <c r="Q50" s="19">
        <f t="shared" si="11"/>
        <v>-1763.4443610321055</v>
      </c>
      <c r="R50" s="19">
        <f t="shared" si="12"/>
        <v>75.862887924272869</v>
      </c>
      <c r="S50" s="3">
        <f>Return!Q34</f>
        <v>-1.9002856429018888E-2</v>
      </c>
      <c r="T50" s="9">
        <f>IF(A50=0,1,T49*(1+$F$5)^(1/12))</f>
        <v>1.0117055771425203</v>
      </c>
      <c r="U50">
        <f>IF(A50=0,$C$12,U49-V49-W49-X49)</f>
        <v>0.79346554721613649</v>
      </c>
      <c r="V50">
        <f t="shared" si="2"/>
        <v>1.3352899738430812E-4</v>
      </c>
      <c r="W50">
        <f t="shared" si="13"/>
        <v>5.493334445427646E-3</v>
      </c>
      <c r="X50">
        <f>IF(A50=12*$C$10-1,U50-V50-W50,0)</f>
        <v>0</v>
      </c>
      <c r="Y50">
        <f>FLOOR(A50/12,1)</f>
        <v>2</v>
      </c>
      <c r="Z50">
        <f t="shared" si="3"/>
        <v>2</v>
      </c>
      <c r="AA50">
        <f t="shared" si="14"/>
        <v>1.682858163820633E-4</v>
      </c>
      <c r="AB50">
        <f t="shared" si="4"/>
        <v>2.0175617170250359E-3</v>
      </c>
      <c r="AC50">
        <f>VLOOKUP(AD50,mortality!$A$4:$G$76,saving_model!Z50+2,FALSE)</f>
        <v>1.0087808585125179E-3</v>
      </c>
      <c r="AD50">
        <f t="shared" si="5"/>
        <v>51</v>
      </c>
      <c r="AE50" s="10">
        <f t="shared" si="15"/>
        <v>6.9243826282994192E-3</v>
      </c>
      <c r="AF50" s="8">
        <f>VLOOKUP(saving_model!Y50,lapse!$B$4:$C$134,2,FALSE)</f>
        <v>8.0000000000000016E-2</v>
      </c>
      <c r="AH50">
        <f>discount_curve!K35</f>
        <v>0.98422016264659073</v>
      </c>
    </row>
    <row r="51" spans="1:34" x14ac:dyDescent="0.55000000000000004">
      <c r="A51">
        <f t="shared" si="18"/>
        <v>29</v>
      </c>
      <c r="B51">
        <f t="shared" si="6"/>
        <v>24.904780917272589</v>
      </c>
      <c r="C51">
        <f>K51*U51</f>
        <v>0</v>
      </c>
      <c r="D51">
        <f>M51*V51</f>
        <v>13.258207607616413</v>
      </c>
      <c r="E51">
        <f>N51*W51</f>
        <v>496.44351100651608</v>
      </c>
      <c r="F51">
        <f>(O51+P51+Q51-R51)*X51</f>
        <v>0</v>
      </c>
      <c r="G51">
        <f>U51*$F$6/12*T51</f>
        <v>33.224672511031592</v>
      </c>
      <c r="H51">
        <v>0</v>
      </c>
      <c r="I51">
        <f t="shared" si="7"/>
        <v>59.320381145867351</v>
      </c>
      <c r="K51">
        <f>IF(A51=0, $C$6, $C$7/12)</f>
        <v>0</v>
      </c>
      <c r="L51">
        <f t="shared" si="8"/>
        <v>100000</v>
      </c>
      <c r="M51" s="19">
        <f t="shared" si="9"/>
        <v>100000</v>
      </c>
      <c r="N51" s="19">
        <f t="shared" si="10"/>
        <v>91017.430464137404</v>
      </c>
      <c r="O51" s="19">
        <f t="shared" si="19"/>
        <v>90959.602621203157</v>
      </c>
      <c r="P51" s="19">
        <f>IF(A51=0,K51*(1-$C$15),K51)</f>
        <v>0</v>
      </c>
      <c r="Q51" s="19">
        <f t="shared" si="11"/>
        <v>39.822831324699308</v>
      </c>
      <c r="R51" s="19">
        <f t="shared" si="12"/>
        <v>75.832854543773209</v>
      </c>
      <c r="S51" s="3">
        <f>Return!Q35</f>
        <v>4.3780788588687614E-4</v>
      </c>
      <c r="T51" s="9">
        <f>IF(A51=0,1,T50*(1+$F$5)^(1/12))</f>
        <v>1.0121261581694336</v>
      </c>
      <c r="U51">
        <f>IF(A51=0,$C$12,U50-V50-W50-X50)</f>
        <v>0.78783868377332456</v>
      </c>
      <c r="V51">
        <f t="shared" si="2"/>
        <v>1.3258207607616413E-4</v>
      </c>
      <c r="W51">
        <f t="shared" si="13"/>
        <v>5.4543784467978827E-3</v>
      </c>
      <c r="X51">
        <f>IF(A51=12*$C$10-1,U51-V51-W51,0)</f>
        <v>0</v>
      </c>
      <c r="Y51">
        <f>FLOOR(A51/12,1)</f>
        <v>2</v>
      </c>
      <c r="Z51">
        <f t="shared" si="3"/>
        <v>2</v>
      </c>
      <c r="AA51">
        <f t="shared" si="14"/>
        <v>1.682858163820633E-4</v>
      </c>
      <c r="AB51">
        <f t="shared" si="4"/>
        <v>2.0175617170250359E-3</v>
      </c>
      <c r="AC51">
        <f>VLOOKUP(AD51,mortality!$A$4:$G$76,saving_model!Z51+2,FALSE)</f>
        <v>1.0087808585125179E-3</v>
      </c>
      <c r="AD51">
        <f t="shared" si="5"/>
        <v>51</v>
      </c>
      <c r="AE51" s="10">
        <f t="shared" si="15"/>
        <v>6.9243826282994192E-3</v>
      </c>
      <c r="AF51" s="8">
        <f>VLOOKUP(saving_model!Y51,lapse!$B$4:$C$134,2,FALSE)</f>
        <v>8.0000000000000016E-2</v>
      </c>
      <c r="AH51">
        <f>discount_curve!K36</f>
        <v>0.98366122585800342</v>
      </c>
    </row>
    <row r="52" spans="1:34" x14ac:dyDescent="0.55000000000000004">
      <c r="A52">
        <f t="shared" si="18"/>
        <v>30</v>
      </c>
      <c r="B52">
        <f t="shared" si="6"/>
        <v>25.056059628147466</v>
      </c>
      <c r="C52">
        <f>K52*U52</f>
        <v>0</v>
      </c>
      <c r="D52">
        <f>M52*V52</f>
        <v>13.164186986347794</v>
      </c>
      <c r="E52">
        <f>N52*W52</f>
        <v>494.13267992877536</v>
      </c>
      <c r="F52">
        <f>(O52+P52+Q52-R52)*X52</f>
        <v>0</v>
      </c>
      <c r="G52">
        <f>U52*$F$6/12*T52</f>
        <v>33.002773682426984</v>
      </c>
      <c r="H52">
        <v>0</v>
      </c>
      <c r="I52">
        <f t="shared" si="7"/>
        <v>59.211910836687274</v>
      </c>
      <c r="K52">
        <f>IF(A52=0, $C$6, $C$7/12)</f>
        <v>0</v>
      </c>
      <c r="L52">
        <f t="shared" si="8"/>
        <v>100000</v>
      </c>
      <c r="M52" s="19">
        <f t="shared" si="9"/>
        <v>100000</v>
      </c>
      <c r="N52" s="19">
        <f t="shared" si="10"/>
        <v>91240.799547221206</v>
      </c>
      <c r="O52" s="19">
        <f t="shared" si="19"/>
        <v>90923.592597984083</v>
      </c>
      <c r="P52" s="19">
        <f>IF(A52=0,K52*(1-$C$15),K52)</f>
        <v>0</v>
      </c>
      <c r="Q52" s="19">
        <f t="shared" si="11"/>
        <v>558.17908873531337</v>
      </c>
      <c r="R52" s="19">
        <f t="shared" si="12"/>
        <v>76.234809738932839</v>
      </c>
      <c r="S52" s="3">
        <f>Return!Q36</f>
        <v>6.1389906930238158E-3</v>
      </c>
      <c r="T52" s="9">
        <f>IF(A52=0,1,T51*(1+$F$5)^(1/12))</f>
        <v>1.0125469140381231</v>
      </c>
      <c r="U52">
        <f>IF(A52=0,$C$12,U51-V51-W51-X51)</f>
        <v>0.78225172325045056</v>
      </c>
      <c r="V52">
        <f t="shared" si="2"/>
        <v>1.3164186986347793E-4</v>
      </c>
      <c r="W52">
        <f t="shared" si="13"/>
        <v>5.4156987047558648E-3</v>
      </c>
      <c r="X52">
        <f>IF(A52=12*$C$10-1,U52-V52-W52,0)</f>
        <v>0</v>
      </c>
      <c r="Y52">
        <f>FLOOR(A52/12,1)</f>
        <v>2</v>
      </c>
      <c r="Z52">
        <f t="shared" si="3"/>
        <v>2</v>
      </c>
      <c r="AA52">
        <f t="shared" si="14"/>
        <v>1.682858163820633E-4</v>
      </c>
      <c r="AB52">
        <f t="shared" si="4"/>
        <v>2.0175617170250359E-3</v>
      </c>
      <c r="AC52">
        <f>VLOOKUP(AD52,mortality!$A$4:$G$76,saving_model!Z52+2,FALSE)</f>
        <v>1.0087808585125179E-3</v>
      </c>
      <c r="AD52">
        <f t="shared" si="5"/>
        <v>51</v>
      </c>
      <c r="AE52" s="10">
        <f t="shared" si="15"/>
        <v>6.9243826282994192E-3</v>
      </c>
      <c r="AF52" s="8">
        <f>VLOOKUP(saving_model!Y52,lapse!$B$4:$C$134,2,FALSE)</f>
        <v>8.0000000000000016E-2</v>
      </c>
      <c r="AH52">
        <f>discount_curve!K37</f>
        <v>0.98310260648857262</v>
      </c>
    </row>
    <row r="53" spans="1:34" x14ac:dyDescent="0.55000000000000004">
      <c r="A53">
        <f t="shared" si="18"/>
        <v>31</v>
      </c>
      <c r="B53">
        <f t="shared" si="6"/>
        <v>25.095913141569547</v>
      </c>
      <c r="C53">
        <f>K53*U53</f>
        <v>0</v>
      </c>
      <c r="D53">
        <f>M53*V53</f>
        <v>13.070833112612876</v>
      </c>
      <c r="E53">
        <f>N53*W53</f>
        <v>492.68309753589398</v>
      </c>
      <c r="F53">
        <f>(O53+P53+Q53-R53)*X53</f>
        <v>0</v>
      </c>
      <c r="G53">
        <f>U53*$F$6/12*T53</f>
        <v>32.782356857598927</v>
      </c>
      <c r="H53">
        <v>0</v>
      </c>
      <c r="I53">
        <f t="shared" si="7"/>
        <v>58.973229314961799</v>
      </c>
      <c r="K53">
        <f>IF(A53=0, $C$6, $C$7/12)</f>
        <v>0</v>
      </c>
      <c r="L53">
        <f t="shared" si="8"/>
        <v>100000</v>
      </c>
      <c r="M53" s="19">
        <f t="shared" si="9"/>
        <v>100000</v>
      </c>
      <c r="N53" s="19">
        <f t="shared" si="10"/>
        <v>91622.880451769146</v>
      </c>
      <c r="O53" s="19">
        <f t="shared" si="19"/>
        <v>91405.536876980463</v>
      </c>
      <c r="P53" s="19">
        <f>IF(A53=0,K53*(1-$C$15),K53)</f>
        <v>0</v>
      </c>
      <c r="Q53" s="19">
        <f t="shared" si="11"/>
        <v>358.21735438456852</v>
      </c>
      <c r="R53" s="19">
        <f t="shared" si="12"/>
        <v>76.469795192804199</v>
      </c>
      <c r="S53" s="3">
        <f>Return!Q37</f>
        <v>3.9189896654365786E-3</v>
      </c>
      <c r="T53" s="9">
        <f>IF(A53=0,1,T52*(1+$F$5)^(1/12))</f>
        <v>1.0129678448212733</v>
      </c>
      <c r="U53">
        <f>IF(A53=0,$C$12,U52-V52-W52-X52)</f>
        <v>0.7767043826758312</v>
      </c>
      <c r="V53">
        <f t="shared" si="2"/>
        <v>1.3070833112612876E-4</v>
      </c>
      <c r="W53">
        <f t="shared" si="13"/>
        <v>5.3772932602271263E-3</v>
      </c>
      <c r="X53">
        <f>IF(A53=12*$C$10-1,U53-V53-W53,0)</f>
        <v>0</v>
      </c>
      <c r="Y53">
        <f>FLOOR(A53/12,1)</f>
        <v>2</v>
      </c>
      <c r="Z53">
        <f t="shared" si="3"/>
        <v>2</v>
      </c>
      <c r="AA53">
        <f t="shared" si="14"/>
        <v>1.682858163820633E-4</v>
      </c>
      <c r="AB53">
        <f t="shared" si="4"/>
        <v>2.0175617170250359E-3</v>
      </c>
      <c r="AC53">
        <f>VLOOKUP(AD53,mortality!$A$4:$G$76,saving_model!Z53+2,FALSE)</f>
        <v>1.0087808585125179E-3</v>
      </c>
      <c r="AD53">
        <f t="shared" si="5"/>
        <v>51</v>
      </c>
      <c r="AE53" s="10">
        <f t="shared" si="15"/>
        <v>6.9243826282994192E-3</v>
      </c>
      <c r="AF53" s="8">
        <f>VLOOKUP(saving_model!Y53,lapse!$B$4:$C$134,2,FALSE)</f>
        <v>8.0000000000000016E-2</v>
      </c>
      <c r="AH53">
        <f>discount_curve!K38</f>
        <v>0.98254430435803619</v>
      </c>
    </row>
    <row r="54" spans="1:34" x14ac:dyDescent="0.55000000000000004">
      <c r="A54">
        <f t="shared" si="18"/>
        <v>32</v>
      </c>
      <c r="B54">
        <f t="shared" si="6"/>
        <v>25.147652274167903</v>
      </c>
      <c r="C54">
        <f>K54*U54</f>
        <v>0</v>
      </c>
      <c r="D54">
        <f>M54*V54</f>
        <v>12.978141258169416</v>
      </c>
      <c r="E54">
        <f>N54*W54</f>
        <v>490.79628006869956</v>
      </c>
      <c r="F54">
        <f>(O54+P54+Q54-R54)*X54</f>
        <v>0</v>
      </c>
      <c r="G54">
        <f>U54*$F$6/12*T54</f>
        <v>32.563412138634902</v>
      </c>
      <c r="H54">
        <v>0</v>
      </c>
      <c r="I54">
        <f t="shared" si="7"/>
        <v>58.759195610858413</v>
      </c>
      <c r="K54">
        <f>IF(A54=0, $C$6, $C$7/12)</f>
        <v>0</v>
      </c>
      <c r="L54">
        <f t="shared" si="8"/>
        <v>100000</v>
      </c>
      <c r="M54" s="19">
        <f t="shared" si="9"/>
        <v>100000</v>
      </c>
      <c r="N54" s="19">
        <f t="shared" si="10"/>
        <v>91923.87278574401</v>
      </c>
      <c r="O54" s="19">
        <f t="shared" si="19"/>
        <v>91687.284436172224</v>
      </c>
      <c r="P54" s="19">
        <f>IF(A54=0,K54*(1-$C$15),K54)</f>
        <v>0</v>
      </c>
      <c r="Q54" s="19">
        <f t="shared" si="11"/>
        <v>396.44026189519889</v>
      </c>
      <c r="R54" s="19">
        <f t="shared" si="12"/>
        <v>76.736437248389521</v>
      </c>
      <c r="S54" s="3">
        <f>Return!Q38</f>
        <v>4.323830336268486E-3</v>
      </c>
      <c r="T54" s="9">
        <f>IF(A54=0,1,T53*(1+$F$5)^(1/12))</f>
        <v>1.0133889505915987</v>
      </c>
      <c r="U54">
        <f>IF(A54=0,$C$12,U53-V53-W53-X53)</f>
        <v>0.77119638108447786</v>
      </c>
      <c r="V54">
        <f t="shared" si="2"/>
        <v>1.2978141258169416E-4</v>
      </c>
      <c r="W54">
        <f t="shared" si="13"/>
        <v>5.3391601680299805E-3</v>
      </c>
      <c r="X54">
        <f>IF(A54=12*$C$10-1,U54-V54-W54,0)</f>
        <v>0</v>
      </c>
      <c r="Y54">
        <f>FLOOR(A54/12,1)</f>
        <v>2</v>
      </c>
      <c r="Z54">
        <f t="shared" si="3"/>
        <v>2</v>
      </c>
      <c r="AA54">
        <f t="shared" si="14"/>
        <v>1.682858163820633E-4</v>
      </c>
      <c r="AB54">
        <f t="shared" si="4"/>
        <v>2.0175617170250359E-3</v>
      </c>
      <c r="AC54">
        <f>VLOOKUP(AD54,mortality!$A$4:$G$76,saving_model!Z54+2,FALSE)</f>
        <v>1.0087808585125179E-3</v>
      </c>
      <c r="AD54">
        <f t="shared" si="5"/>
        <v>51</v>
      </c>
      <c r="AE54" s="10">
        <f t="shared" si="15"/>
        <v>6.9243826282994192E-3</v>
      </c>
      <c r="AF54" s="8">
        <f>VLOOKUP(saving_model!Y54,lapse!$B$4:$C$134,2,FALSE)</f>
        <v>8.0000000000000016E-2</v>
      </c>
      <c r="AH54">
        <f>discount_curve!K39</f>
        <v>0.98198631928623492</v>
      </c>
    </row>
    <row r="55" spans="1:34" x14ac:dyDescent="0.55000000000000004">
      <c r="A55">
        <f t="shared" si="18"/>
        <v>33</v>
      </c>
      <c r="B55">
        <f t="shared" si="6"/>
        <v>25.420893925754264</v>
      </c>
      <c r="C55">
        <f>K55*U55</f>
        <v>0</v>
      </c>
      <c r="D55">
        <f>M55*V55</f>
        <v>12.886106728305514</v>
      </c>
      <c r="E55">
        <f>N55*W55</f>
        <v>489.85214373416187</v>
      </c>
      <c r="F55">
        <f>(O55+P55+Q55-R55)*X55</f>
        <v>0</v>
      </c>
      <c r="G55">
        <f>U55*$F$6/12*T55</f>
        <v>32.345929693727946</v>
      </c>
      <c r="H55">
        <v>0</v>
      </c>
      <c r="I55">
        <f t="shared" si="7"/>
        <v>58.745869842156225</v>
      </c>
      <c r="K55">
        <f>IF(A55=0, $C$6, $C$7/12)</f>
        <v>0</v>
      </c>
      <c r="L55">
        <f t="shared" si="8"/>
        <v>100000</v>
      </c>
      <c r="M55" s="19">
        <f t="shared" si="9"/>
        <v>100000</v>
      </c>
      <c r="N55" s="19">
        <f t="shared" si="10"/>
        <v>92402.311704252381</v>
      </c>
      <c r="O55" s="19">
        <f t="shared" si="19"/>
        <v>92006.988260819038</v>
      </c>
      <c r="P55" s="19">
        <f>IF(A55=0,K55*(1-$C$15),K55)</f>
        <v>0</v>
      </c>
      <c r="Q55" s="19">
        <f t="shared" si="11"/>
        <v>713.37991338815857</v>
      </c>
      <c r="R55" s="19">
        <f t="shared" si="12"/>
        <v>77.266973478505989</v>
      </c>
      <c r="S55" s="3">
        <f>Return!Q39</f>
        <v>7.7535405393978074E-3</v>
      </c>
      <c r="T55" s="9">
        <f>IF(A55=0,1,T54*(1+$F$5)^(1/12))</f>
        <v>1.013810231421844</v>
      </c>
      <c r="U55">
        <f>IF(A55=0,$C$12,U54-V54-W54-X54)</f>
        <v>0.76572743950386624</v>
      </c>
      <c r="V55">
        <f t="shared" si="2"/>
        <v>1.2886106728305513E-4</v>
      </c>
      <c r="W55">
        <f t="shared" si="13"/>
        <v>5.3012974967770066E-3</v>
      </c>
      <c r="X55">
        <f>IF(A55=12*$C$10-1,U55-V55-W55,0)</f>
        <v>0</v>
      </c>
      <c r="Y55">
        <f>FLOOR(A55/12,1)</f>
        <v>2</v>
      </c>
      <c r="Z55">
        <f t="shared" si="3"/>
        <v>2</v>
      </c>
      <c r="AA55">
        <f t="shared" si="14"/>
        <v>1.682858163820633E-4</v>
      </c>
      <c r="AB55">
        <f t="shared" si="4"/>
        <v>2.0175617170250359E-3</v>
      </c>
      <c r="AC55">
        <f>VLOOKUP(AD55,mortality!$A$4:$G$76,saving_model!Z55+2,FALSE)</f>
        <v>1.0087808585125179E-3</v>
      </c>
      <c r="AD55">
        <f t="shared" si="5"/>
        <v>51</v>
      </c>
      <c r="AE55" s="10">
        <f t="shared" si="15"/>
        <v>6.9243826282994192E-3</v>
      </c>
      <c r="AF55" s="8">
        <f>VLOOKUP(saving_model!Y55,lapse!$B$4:$C$134,2,FALSE)</f>
        <v>8.0000000000000016E-2</v>
      </c>
      <c r="AH55">
        <f>discount_curve!K40</f>
        <v>0.98142865109311184</v>
      </c>
    </row>
    <row r="56" spans="1:34" x14ac:dyDescent="0.55000000000000004">
      <c r="A56">
        <f t="shared" si="18"/>
        <v>34</v>
      </c>
      <c r="B56">
        <f t="shared" si="6"/>
        <v>24.917329991858061</v>
      </c>
      <c r="C56">
        <f>K56*U56</f>
        <v>0</v>
      </c>
      <c r="D56">
        <f>M56*V56</f>
        <v>12.794724861601823</v>
      </c>
      <c r="E56">
        <f>N56*W56</f>
        <v>486.71999347739825</v>
      </c>
      <c r="F56">
        <f>(O56+P56+Q56-R56)*X56</f>
        <v>0</v>
      </c>
      <c r="G56">
        <f>U56*$F$6/12*T56</f>
        <v>32.129899756735128</v>
      </c>
      <c r="H56">
        <v>0</v>
      </c>
      <c r="I56">
        <f t="shared" si="7"/>
        <v>58.011028715990783</v>
      </c>
      <c r="K56">
        <f>IF(A56=0, $C$6, $C$7/12)</f>
        <v>0</v>
      </c>
      <c r="L56">
        <f t="shared" si="8"/>
        <v>100000</v>
      </c>
      <c r="M56" s="19">
        <f t="shared" si="9"/>
        <v>100000</v>
      </c>
      <c r="N56" s="19">
        <f t="shared" si="10"/>
        <v>92467.21615491675</v>
      </c>
      <c r="O56" s="19">
        <f t="shared" si="19"/>
        <v>92643.101200728692</v>
      </c>
      <c r="P56" s="19">
        <f>IF(A56=0,K56*(1-$C$15),K56)</f>
        <v>0</v>
      </c>
      <c r="Q56" s="19">
        <f t="shared" si="11"/>
        <v>-428.61549637753103</v>
      </c>
      <c r="R56" s="19">
        <f t="shared" si="12"/>
        <v>76.845404753625971</v>
      </c>
      <c r="S56" s="3">
        <f>Return!Q40</f>
        <v>-4.6265236247743369E-3</v>
      </c>
      <c r="T56" s="9">
        <f>IF(A56=0,1,T55*(1+$F$5)^(1/12))</f>
        <v>1.0142316873847843</v>
      </c>
      <c r="U56">
        <f>IF(A56=0,$C$12,U55-V55-W55-X55)</f>
        <v>0.7602972809398062</v>
      </c>
      <c r="V56">
        <f t="shared" si="2"/>
        <v>1.2794724861601823E-4</v>
      </c>
      <c r="W56">
        <f t="shared" si="13"/>
        <v>5.2637033287772222E-3</v>
      </c>
      <c r="X56">
        <f>IF(A56=12*$C$10-1,U56-V56-W56,0)</f>
        <v>0</v>
      </c>
      <c r="Y56">
        <f>FLOOR(A56/12,1)</f>
        <v>2</v>
      </c>
      <c r="Z56">
        <f t="shared" si="3"/>
        <v>2</v>
      </c>
      <c r="AA56">
        <f t="shared" si="14"/>
        <v>1.682858163820633E-4</v>
      </c>
      <c r="AB56">
        <f t="shared" si="4"/>
        <v>2.0175617170250359E-3</v>
      </c>
      <c r="AC56">
        <f>VLOOKUP(AD56,mortality!$A$4:$G$76,saving_model!Z56+2,FALSE)</f>
        <v>1.0087808585125179E-3</v>
      </c>
      <c r="AD56">
        <f t="shared" si="5"/>
        <v>51</v>
      </c>
      <c r="AE56" s="10">
        <f t="shared" si="15"/>
        <v>6.9243826282994192E-3</v>
      </c>
      <c r="AF56" s="8">
        <f>VLOOKUP(saving_model!Y56,lapse!$B$4:$C$134,2,FALSE)</f>
        <v>8.0000000000000016E-2</v>
      </c>
      <c r="AH56">
        <f>discount_curve!K41</f>
        <v>0.980871299598712</v>
      </c>
    </row>
    <row r="57" spans="1:34" x14ac:dyDescent="0.55000000000000004">
      <c r="A57">
        <f t="shared" si="18"/>
        <v>35</v>
      </c>
      <c r="B57">
        <f t="shared" si="6"/>
        <v>24.21474983757188</v>
      </c>
      <c r="C57">
        <f>K57*U57</f>
        <v>0</v>
      </c>
      <c r="D57">
        <f>M57*V57</f>
        <v>12.703991029695477</v>
      </c>
      <c r="E57">
        <f>N57*W57</f>
        <v>480.12147127071859</v>
      </c>
      <c r="F57">
        <f>(O57+P57+Q57-R57)*X57</f>
        <v>0</v>
      </c>
      <c r="G57">
        <f>U57*$F$6/12*T57</f>
        <v>31.915312626739016</v>
      </c>
      <c r="H57">
        <v>0</v>
      </c>
      <c r="I57">
        <f t="shared" si="7"/>
        <v>57.163520902490895</v>
      </c>
      <c r="K57">
        <f>IF(A57=0, $C$6, $C$7/12)</f>
        <v>0</v>
      </c>
      <c r="L57">
        <f t="shared" si="8"/>
        <v>100000</v>
      </c>
      <c r="M57" s="19">
        <f t="shared" si="9"/>
        <v>100000</v>
      </c>
      <c r="N57" s="19">
        <f t="shared" si="10"/>
        <v>91865.088413835474</v>
      </c>
      <c r="O57" s="19">
        <f t="shared" si="19"/>
        <v>92137.640299597537</v>
      </c>
      <c r="P57" s="19">
        <f>IF(A57=0,K57*(1-$C$15),K57)</f>
        <v>0</v>
      </c>
      <c r="Q57" s="19">
        <f t="shared" si="11"/>
        <v>-621.36733233016912</v>
      </c>
      <c r="R57" s="19">
        <f t="shared" si="12"/>
        <v>76.263560806056148</v>
      </c>
      <c r="S57" s="3">
        <f>Return!Q41</f>
        <v>-6.7439032550618006E-3</v>
      </c>
      <c r="T57" s="9">
        <f>IF(A57=0,1,T56*(1+$F$5)^(1/12))</f>
        <v>1.0146533185532247</v>
      </c>
      <c r="U57">
        <f>IF(A57=0,$C$12,U56-V56-W56-X56)</f>
        <v>0.75490563036241298</v>
      </c>
      <c r="V57">
        <f t="shared" si="2"/>
        <v>1.2703991029695477E-4</v>
      </c>
      <c r="W57">
        <f t="shared" si="13"/>
        <v>5.2263757599389539E-3</v>
      </c>
      <c r="X57">
        <f>IF(A57=12*$C$10-1,U57-V57-W57,0)</f>
        <v>0</v>
      </c>
      <c r="Y57">
        <f>FLOOR(A57/12,1)</f>
        <v>2</v>
      </c>
      <c r="Z57">
        <f t="shared" si="3"/>
        <v>2</v>
      </c>
      <c r="AA57">
        <f t="shared" si="14"/>
        <v>1.682858163820633E-4</v>
      </c>
      <c r="AB57">
        <f t="shared" si="4"/>
        <v>2.0175617170250359E-3</v>
      </c>
      <c r="AC57">
        <f>VLOOKUP(AD57,mortality!$A$4:$G$76,saving_model!Z57+2,FALSE)</f>
        <v>1.0087808585125179E-3</v>
      </c>
      <c r="AD57">
        <f t="shared" si="5"/>
        <v>51</v>
      </c>
      <c r="AE57" s="10">
        <f t="shared" si="15"/>
        <v>6.9243826282994192E-3</v>
      </c>
      <c r="AF57" s="8">
        <f>VLOOKUP(saving_model!Y57,lapse!$B$4:$C$134,2,FALSE)</f>
        <v>8.0000000000000016E-2</v>
      </c>
      <c r="AH57">
        <f>discount_curve!K42</f>
        <v>0.98031426462318283</v>
      </c>
    </row>
    <row r="58" spans="1:34" x14ac:dyDescent="0.55000000000000004">
      <c r="A58">
        <f t="shared" si="18"/>
        <v>36</v>
      </c>
      <c r="B58">
        <f t="shared" si="6"/>
        <v>24.806140587771019</v>
      </c>
      <c r="C58">
        <f>K58*U58</f>
        <v>0</v>
      </c>
      <c r="D58">
        <f>M58*V58</f>
        <v>14.769647182480067</v>
      </c>
      <c r="E58">
        <f>N58*W58</f>
        <v>416.61039667315885</v>
      </c>
      <c r="F58">
        <f>(O58+P58+Q58-R58)*X58</f>
        <v>0</v>
      </c>
      <c r="G58">
        <f>U58*$F$6/12*T58</f>
        <v>31.702158667612043</v>
      </c>
      <c r="H58">
        <v>0</v>
      </c>
      <c r="I58">
        <f t="shared" si="7"/>
        <v>57.659848820570517</v>
      </c>
      <c r="K58">
        <f>IF(A58=0, $C$6, $C$7/12)</f>
        <v>0</v>
      </c>
      <c r="L58">
        <f t="shared" si="8"/>
        <v>100000</v>
      </c>
      <c r="M58" s="19">
        <f t="shared" si="9"/>
        <v>100000</v>
      </c>
      <c r="N58" s="19">
        <f t="shared" si="10"/>
        <v>92203.269645104068</v>
      </c>
      <c r="O58" s="19">
        <f t="shared" si="19"/>
        <v>91440.009406461322</v>
      </c>
      <c r="P58" s="19">
        <f>IF(A58=0,K58*(1-$C$15),K58)</f>
        <v>0</v>
      </c>
      <c r="Q58" s="19">
        <f t="shared" si="11"/>
        <v>1449.1128753839728</v>
      </c>
      <c r="R58" s="19">
        <f t="shared" si="12"/>
        <v>77.407601901537745</v>
      </c>
      <c r="S58" s="3">
        <f>Return!Q42</f>
        <v>1.5847689482866301E-2</v>
      </c>
      <c r="T58" s="9">
        <f>IF(A58=0,1,T57*(1+$F$5)^(1/12))</f>
        <v>1.0150751250000007</v>
      </c>
      <c r="U58">
        <f>IF(A58=0,$C$12,U57-V57-W57-X57)</f>
        <v>0.74955221469217703</v>
      </c>
      <c r="V58">
        <f t="shared" si="2"/>
        <v>1.4769647182480067E-4</v>
      </c>
      <c r="W58">
        <f t="shared" si="13"/>
        <v>4.5183907064979077E-3</v>
      </c>
      <c r="X58">
        <f>IF(A58=12*$C$10-1,U58-V58-W58,0)</f>
        <v>0</v>
      </c>
      <c r="Y58">
        <f>FLOOR(A58/12,1)</f>
        <v>3</v>
      </c>
      <c r="Z58">
        <f t="shared" si="3"/>
        <v>3</v>
      </c>
      <c r="AA58">
        <f t="shared" si="14"/>
        <v>1.9704627500227723E-4</v>
      </c>
      <c r="AB58">
        <f t="shared" si="4"/>
        <v>2.3619943849730969E-3</v>
      </c>
      <c r="AC58">
        <f>VLOOKUP(AD58,mortality!$A$4:$G$76,saving_model!Z58+2,FALSE)</f>
        <v>1.1809971924865484E-3</v>
      </c>
      <c r="AD58">
        <f t="shared" si="5"/>
        <v>52</v>
      </c>
      <c r="AE58" s="10">
        <f t="shared" si="15"/>
        <v>6.0293080661268927E-3</v>
      </c>
      <c r="AF58" s="8">
        <f>VLOOKUP(saving_model!Y58,lapse!$B$4:$C$134,2,FALSE)</f>
        <v>7.0000000000000021E-2</v>
      </c>
      <c r="AH58">
        <f>discount_curve!K43</f>
        <v>0.97672773056559192</v>
      </c>
    </row>
    <row r="59" spans="1:34" x14ac:dyDescent="0.55000000000000004">
      <c r="A59">
        <f t="shared" si="18"/>
        <v>37</v>
      </c>
      <c r="B59">
        <f t="shared" si="6"/>
        <v>24.340378810659523</v>
      </c>
      <c r="C59">
        <f>K59*U59</f>
        <v>0</v>
      </c>
      <c r="D59">
        <f>M59*V59</f>
        <v>14.677703672747626</v>
      </c>
      <c r="E59">
        <f>N59*W59</f>
        <v>415.79813599040125</v>
      </c>
      <c r="F59">
        <f>(O59+P59+Q59-R59)*X59</f>
        <v>0</v>
      </c>
      <c r="G59">
        <f>U59*$F$6/12*T59</f>
        <v>31.51790447434454</v>
      </c>
      <c r="H59">
        <v>0</v>
      </c>
      <c r="I59">
        <f t="shared" si="7"/>
        <v>56.944440394769806</v>
      </c>
      <c r="K59">
        <f>IF(A59=0, $C$6, $C$7/12)</f>
        <v>0</v>
      </c>
      <c r="L59">
        <f t="shared" si="8"/>
        <v>100000</v>
      </c>
      <c r="M59" s="19">
        <f t="shared" si="9"/>
        <v>100000</v>
      </c>
      <c r="N59" s="19">
        <f t="shared" si="10"/>
        <v>92599.952049839849</v>
      </c>
      <c r="O59" s="19">
        <f t="shared" si="19"/>
        <v>92811.714679943761</v>
      </c>
      <c r="P59" s="19">
        <f>IF(A59=0,K59*(1-$C$15),K59)</f>
        <v>0</v>
      </c>
      <c r="Q59" s="19">
        <f t="shared" si="11"/>
        <v>-500.45131301357588</v>
      </c>
      <c r="R59" s="19">
        <f t="shared" si="12"/>
        <v>76.926052805775157</v>
      </c>
      <c r="S59" s="3">
        <f>Return!Q43</f>
        <v>-5.3921136436209105E-3</v>
      </c>
      <c r="T59" s="9">
        <f>IF(A59=0,1,T58*(1+$F$5)^(1/12))</f>
        <v>1.0154971067979783</v>
      </c>
      <c r="U59">
        <f>IF(A59=0,$C$12,U58-V58-W58-X58)</f>
        <v>0.7448861275138543</v>
      </c>
      <c r="V59">
        <f t="shared" si="2"/>
        <v>1.4677703672747627E-4</v>
      </c>
      <c r="W59">
        <f t="shared" si="13"/>
        <v>4.4902629729938436E-3</v>
      </c>
      <c r="X59">
        <f>IF(A59=12*$C$10-1,U59-V59-W59,0)</f>
        <v>0</v>
      </c>
      <c r="Y59">
        <f>FLOOR(A59/12,1)</f>
        <v>3</v>
      </c>
      <c r="Z59">
        <f t="shared" si="3"/>
        <v>3</v>
      </c>
      <c r="AA59">
        <f t="shared" si="14"/>
        <v>1.9704627500227723E-4</v>
      </c>
      <c r="AB59">
        <f t="shared" si="4"/>
        <v>2.3619943849730969E-3</v>
      </c>
      <c r="AC59">
        <f>VLOOKUP(AD59,mortality!$A$4:$G$76,saving_model!Z59+2,FALSE)</f>
        <v>1.1809971924865484E-3</v>
      </c>
      <c r="AD59">
        <f t="shared" si="5"/>
        <v>52</v>
      </c>
      <c r="AE59" s="10">
        <f t="shared" si="15"/>
        <v>6.0293080661268927E-3</v>
      </c>
      <c r="AF59" s="8">
        <f>VLOOKUP(saving_model!Y59,lapse!$B$4:$C$134,2,FALSE)</f>
        <v>7.0000000000000021E-2</v>
      </c>
      <c r="AH59">
        <f>discount_curve!K44</f>
        <v>0.97608906877496926</v>
      </c>
    </row>
    <row r="60" spans="1:34" x14ac:dyDescent="0.55000000000000004">
      <c r="A60">
        <f t="shared" si="18"/>
        <v>38</v>
      </c>
      <c r="B60">
        <f t="shared" si="6"/>
        <v>23.763400883290196</v>
      </c>
      <c r="C60">
        <f>K60*U60</f>
        <v>0</v>
      </c>
      <c r="D60">
        <f>M60*V60</f>
        <v>14.586332526652418</v>
      </c>
      <c r="E60">
        <f>N60*W60</f>
        <v>410.71609799563043</v>
      </c>
      <c r="F60">
        <f>(O60+P60+Q60-R60)*X60</f>
        <v>0</v>
      </c>
      <c r="G60">
        <f>U60*$F$6/12*T60</f>
        <v>31.334721173696458</v>
      </c>
      <c r="H60">
        <v>0</v>
      </c>
      <c r="I60">
        <f t="shared" si="7"/>
        <v>56.25902890976662</v>
      </c>
      <c r="K60">
        <f>IF(A60=0, $C$6, $C$7/12)</f>
        <v>0</v>
      </c>
      <c r="L60">
        <f t="shared" si="8"/>
        <v>100000</v>
      </c>
      <c r="M60" s="19">
        <f t="shared" si="9"/>
        <v>100000</v>
      </c>
      <c r="N60" s="19">
        <f t="shared" si="10"/>
        <v>92041.132679110844</v>
      </c>
      <c r="O60" s="19">
        <f t="shared" si="19"/>
        <v>92234.337314124408</v>
      </c>
      <c r="P60" s="19">
        <f>IF(A60=0,K60*(1-$C$15),K60)</f>
        <v>0</v>
      </c>
      <c r="Q60" s="19">
        <f t="shared" si="11"/>
        <v>-462.88547988899836</v>
      </c>
      <c r="R60" s="19">
        <f t="shared" si="12"/>
        <v>76.476209861862841</v>
      </c>
      <c r="S60" s="3">
        <f>Return!Q44</f>
        <v>-5.0185808601035387E-3</v>
      </c>
      <c r="T60" s="9">
        <f>IF(A60=0,1,T59*(1+$F$5)^(1/12))</f>
        <v>1.0159192640200536</v>
      </c>
      <c r="U60">
        <f>IF(A60=0,$C$12,U59-V59-W59-X59)</f>
        <v>0.74024908750413299</v>
      </c>
      <c r="V60">
        <f t="shared" si="2"/>
        <v>1.4586332526652417E-4</v>
      </c>
      <c r="W60">
        <f t="shared" si="13"/>
        <v>4.4623103393081594E-3</v>
      </c>
      <c r="X60">
        <f>IF(A60=12*$C$10-1,U60-V60-W60,0)</f>
        <v>0</v>
      </c>
      <c r="Y60">
        <f>FLOOR(A60/12,1)</f>
        <v>3</v>
      </c>
      <c r="Z60">
        <f t="shared" si="3"/>
        <v>3</v>
      </c>
      <c r="AA60">
        <f t="shared" si="14"/>
        <v>1.9704627500227723E-4</v>
      </c>
      <c r="AB60">
        <f t="shared" si="4"/>
        <v>2.3619943849730969E-3</v>
      </c>
      <c r="AC60">
        <f>VLOOKUP(AD60,mortality!$A$4:$G$76,saving_model!Z60+2,FALSE)</f>
        <v>1.1809971924865484E-3</v>
      </c>
      <c r="AD60">
        <f t="shared" si="5"/>
        <v>52</v>
      </c>
      <c r="AE60" s="10">
        <f t="shared" si="15"/>
        <v>6.0293080661268927E-3</v>
      </c>
      <c r="AF60" s="8">
        <f>VLOOKUP(saving_model!Y60,lapse!$B$4:$C$134,2,FALSE)</f>
        <v>7.0000000000000021E-2</v>
      </c>
      <c r="AH60">
        <f>discount_curve!K45</f>
        <v>0.97545082459190524</v>
      </c>
    </row>
    <row r="61" spans="1:34" x14ac:dyDescent="0.55000000000000004">
      <c r="A61">
        <f t="shared" si="18"/>
        <v>39</v>
      </c>
      <c r="B61">
        <f t="shared" si="6"/>
        <v>24.366830366050614</v>
      </c>
      <c r="C61">
        <f>K61*U61</f>
        <v>0</v>
      </c>
      <c r="D61">
        <f>M61*V61</f>
        <v>14.495530181135612</v>
      </c>
      <c r="E61">
        <f>N61*W61</f>
        <v>409.5784703339329</v>
      </c>
      <c r="F61">
        <f>(O61+P61+Q61-R61)*X61</f>
        <v>0</v>
      </c>
      <c r="G61">
        <f>U61*$F$6/12*T61</f>
        <v>31.152602541597759</v>
      </c>
      <c r="H61">
        <v>0</v>
      </c>
      <c r="I61">
        <f t="shared" si="7"/>
        <v>56.626724015804946</v>
      </c>
      <c r="K61">
        <f>IF(A61=0, $C$6, $C$7/12)</f>
        <v>0</v>
      </c>
      <c r="L61">
        <f t="shared" si="8"/>
        <v>100000</v>
      </c>
      <c r="M61" s="19">
        <f t="shared" si="9"/>
        <v>100000</v>
      </c>
      <c r="N61" s="19">
        <f t="shared" si="10"/>
        <v>92361.154822763274</v>
      </c>
      <c r="O61" s="19">
        <f t="shared" si="19"/>
        <v>91694.975624373546</v>
      </c>
      <c r="P61" s="19">
        <f>IF(A61=0,K61*(1-$C$15),K61)</f>
        <v>0</v>
      </c>
      <c r="Q61" s="19">
        <f t="shared" si="11"/>
        <v>1254.9001669533566</v>
      </c>
      <c r="R61" s="19">
        <f t="shared" si="12"/>
        <v>77.45822982610575</v>
      </c>
      <c r="S61" s="3">
        <f>Return!Q45</f>
        <v>1.368559354979304E-2</v>
      </c>
      <c r="T61" s="9">
        <f>IF(A61=0,1,T60*(1+$F$5)^(1/12))</f>
        <v>1.0163415967391529</v>
      </c>
      <c r="U61">
        <f>IF(A61=0,$C$12,U60-V60-W60-X60)</f>
        <v>0.73564091383955832</v>
      </c>
      <c r="V61">
        <f t="shared" si="2"/>
        <v>1.4495530181135612E-4</v>
      </c>
      <c r="W61">
        <f t="shared" si="13"/>
        <v>4.4345317154153687E-3</v>
      </c>
      <c r="X61">
        <f>IF(A61=12*$C$10-1,U61-V61-W61,0)</f>
        <v>0</v>
      </c>
      <c r="Y61">
        <f>FLOOR(A61/12,1)</f>
        <v>3</v>
      </c>
      <c r="Z61">
        <f t="shared" si="3"/>
        <v>3</v>
      </c>
      <c r="AA61">
        <f t="shared" si="14"/>
        <v>1.9704627500227723E-4</v>
      </c>
      <c r="AB61">
        <f t="shared" si="4"/>
        <v>2.3619943849730969E-3</v>
      </c>
      <c r="AC61">
        <f>VLOOKUP(AD61,mortality!$A$4:$G$76,saving_model!Z61+2,FALSE)</f>
        <v>1.1809971924865484E-3</v>
      </c>
      <c r="AD61">
        <f t="shared" si="5"/>
        <v>52</v>
      </c>
      <c r="AE61" s="10">
        <f t="shared" si="15"/>
        <v>6.0293080661268927E-3</v>
      </c>
      <c r="AF61" s="8">
        <f>VLOOKUP(saving_model!Y61,lapse!$B$4:$C$134,2,FALSE)</f>
        <v>7.0000000000000021E-2</v>
      </c>
      <c r="AH61">
        <f>discount_curve!K46</f>
        <v>0.97481299774333507</v>
      </c>
    </row>
    <row r="62" spans="1:34" x14ac:dyDescent="0.55000000000000004">
      <c r="A62">
        <f t="shared" si="18"/>
        <v>40</v>
      </c>
      <c r="B62">
        <f t="shared" si="6"/>
        <v>24.439477133838146</v>
      </c>
      <c r="C62">
        <f>K62*U62</f>
        <v>0</v>
      </c>
      <c r="D62">
        <f>M62*V62</f>
        <v>14.405293095319031</v>
      </c>
      <c r="E62">
        <f>N62*W62</f>
        <v>410.1192789123624</v>
      </c>
      <c r="F62">
        <f>(O62+P62+Q62-R62)*X62</f>
        <v>0</v>
      </c>
      <c r="G62">
        <f>U62*$F$6/12*T62</f>
        <v>30.971542390152958</v>
      </c>
      <c r="H62">
        <v>0</v>
      </c>
      <c r="I62">
        <f t="shared" si="7"/>
        <v>56.410395677338542</v>
      </c>
      <c r="K62">
        <f>IF(A62=0, $C$6, $C$7/12)</f>
        <v>0</v>
      </c>
      <c r="L62">
        <f t="shared" si="8"/>
        <v>100000</v>
      </c>
      <c r="M62" s="19">
        <f t="shared" si="9"/>
        <v>100000</v>
      </c>
      <c r="N62" s="19">
        <f t="shared" si="10"/>
        <v>93062.437905743252</v>
      </c>
      <c r="O62" s="19">
        <f t="shared" si="19"/>
        <v>92872.417561500799</v>
      </c>
      <c r="P62" s="19">
        <f>IF(A62=0,K62*(1-$C$15),K62)</f>
        <v>0</v>
      </c>
      <c r="Q62" s="19">
        <f t="shared" si="11"/>
        <v>302.39501134088289</v>
      </c>
      <c r="R62" s="19">
        <f t="shared" si="12"/>
        <v>77.645677144034735</v>
      </c>
      <c r="S62" s="3">
        <f>Return!Q46</f>
        <v>3.2560260546747877E-3</v>
      </c>
      <c r="T62" s="9">
        <f>IF(A62=0,1,T61*(1+$F$5)^(1/12))</f>
        <v>1.016764105028233</v>
      </c>
      <c r="U62">
        <f>IF(A62=0,$C$12,U61-V61-W61-X61)</f>
        <v>0.73106142682233155</v>
      </c>
      <c r="V62">
        <f t="shared" si="2"/>
        <v>1.4405293095319031E-4</v>
      </c>
      <c r="W62">
        <f t="shared" si="13"/>
        <v>4.4069260180755734E-3</v>
      </c>
      <c r="X62">
        <f>IF(A62=12*$C$10-1,U62-V62-W62,0)</f>
        <v>0</v>
      </c>
      <c r="Y62">
        <f>FLOOR(A62/12,1)</f>
        <v>3</v>
      </c>
      <c r="Z62">
        <f t="shared" si="3"/>
        <v>3</v>
      </c>
      <c r="AA62">
        <f t="shared" si="14"/>
        <v>1.9704627500227723E-4</v>
      </c>
      <c r="AB62">
        <f t="shared" si="4"/>
        <v>2.3619943849730969E-3</v>
      </c>
      <c r="AC62">
        <f>VLOOKUP(AD62,mortality!$A$4:$G$76,saving_model!Z62+2,FALSE)</f>
        <v>1.1809971924865484E-3</v>
      </c>
      <c r="AD62">
        <f t="shared" si="5"/>
        <v>52</v>
      </c>
      <c r="AE62" s="10">
        <f t="shared" si="15"/>
        <v>6.0293080661268927E-3</v>
      </c>
      <c r="AF62" s="8">
        <f>VLOOKUP(saving_model!Y62,lapse!$B$4:$C$134,2,FALSE)</f>
        <v>7.0000000000000021E-2</v>
      </c>
      <c r="AH62">
        <f>discount_curve!K47</f>
        <v>0.97417558795637205</v>
      </c>
    </row>
    <row r="63" spans="1:34" x14ac:dyDescent="0.55000000000000004">
      <c r="A63">
        <f t="shared" si="18"/>
        <v>41</v>
      </c>
      <c r="B63">
        <f t="shared" si="6"/>
        <v>24.23116451545955</v>
      </c>
      <c r="C63">
        <f>K63*U63</f>
        <v>0</v>
      </c>
      <c r="D63">
        <f>M63*V63</f>
        <v>14.315617750367043</v>
      </c>
      <c r="E63">
        <f>N63*W63</f>
        <v>407.86480455492</v>
      </c>
      <c r="F63">
        <f>(O63+P63+Q63-R63)*X63</f>
        <v>0</v>
      </c>
      <c r="G63">
        <f>U63*$F$6/12*T63</f>
        <v>30.791534567430844</v>
      </c>
      <c r="H63">
        <v>0</v>
      </c>
      <c r="I63">
        <f t="shared" si="7"/>
        <v>56.006093808001559</v>
      </c>
      <c r="K63">
        <f>IF(A63=0, $C$6, $C$7/12)</f>
        <v>0</v>
      </c>
      <c r="L63">
        <f t="shared" si="8"/>
        <v>100000</v>
      </c>
      <c r="M63" s="19">
        <f t="shared" si="9"/>
        <v>100000</v>
      </c>
      <c r="N63" s="19">
        <f t="shared" si="10"/>
        <v>93130.61621049534</v>
      </c>
      <c r="O63" s="19">
        <f t="shared" si="19"/>
        <v>93097.16689569765</v>
      </c>
      <c r="P63" s="19">
        <f>IF(A63=0,K63*(1-$C$15),K63)</f>
        <v>0</v>
      </c>
      <c r="Q63" s="19">
        <f t="shared" si="11"/>
        <v>-10.673448277466736</v>
      </c>
      <c r="R63" s="19">
        <f t="shared" si="12"/>
        <v>77.572077872850159</v>
      </c>
      <c r="S63" s="3">
        <f>Return!Q47</f>
        <v>-1.146484757095223E-4</v>
      </c>
      <c r="T63" s="9">
        <f>IF(A63=0,1,T62*(1+$F$5)^(1/12))</f>
        <v>1.0171867889602808</v>
      </c>
      <c r="U63">
        <f>IF(A63=0,$C$12,U62-V62-W62-X62)</f>
        <v>0.72651044787330277</v>
      </c>
      <c r="V63">
        <f t="shared" si="2"/>
        <v>1.4315617750367042E-4</v>
      </c>
      <c r="W63">
        <f t="shared" si="13"/>
        <v>4.3794921707922272E-3</v>
      </c>
      <c r="X63">
        <f>IF(A63=12*$C$10-1,U63-V63-W63,0)</f>
        <v>0</v>
      </c>
      <c r="Y63">
        <f>FLOOR(A63/12,1)</f>
        <v>3</v>
      </c>
      <c r="Z63">
        <f t="shared" si="3"/>
        <v>3</v>
      </c>
      <c r="AA63">
        <f t="shared" si="14"/>
        <v>1.9704627500227723E-4</v>
      </c>
      <c r="AB63">
        <f t="shared" si="4"/>
        <v>2.3619943849730969E-3</v>
      </c>
      <c r="AC63">
        <f>VLOOKUP(AD63,mortality!$A$4:$G$76,saving_model!Z63+2,FALSE)</f>
        <v>1.1809971924865484E-3</v>
      </c>
      <c r="AD63">
        <f t="shared" si="5"/>
        <v>52</v>
      </c>
      <c r="AE63" s="10">
        <f t="shared" si="15"/>
        <v>6.0293080661268927E-3</v>
      </c>
      <c r="AF63" s="8">
        <f>VLOOKUP(saving_model!Y63,lapse!$B$4:$C$134,2,FALSE)</f>
        <v>7.0000000000000021E-2</v>
      </c>
      <c r="AH63">
        <f>discount_curve!K48</f>
        <v>0.97353859495830852</v>
      </c>
    </row>
    <row r="64" spans="1:34" x14ac:dyDescent="0.55000000000000004">
      <c r="A64">
        <f t="shared" si="18"/>
        <v>42</v>
      </c>
      <c r="B64">
        <f t="shared" si="6"/>
        <v>24.328684916896908</v>
      </c>
      <c r="C64">
        <f>K64*U64</f>
        <v>0</v>
      </c>
      <c r="D64">
        <f>M64*V64</f>
        <v>14.226500649349349</v>
      </c>
      <c r="E64">
        <f>N64*W64</f>
        <v>406.004006460857</v>
      </c>
      <c r="F64">
        <f>(O64+P64+Q64-R64)*X64</f>
        <v>0</v>
      </c>
      <c r="G64">
        <f>U64*$F$6/12*T64</f>
        <v>30.612572957255498</v>
      </c>
      <c r="H64">
        <v>0</v>
      </c>
      <c r="I64">
        <f t="shared" si="7"/>
        <v>55.896360984823694</v>
      </c>
      <c r="K64">
        <f>IF(A64=0, $C$6, $C$7/12)</f>
        <v>0</v>
      </c>
      <c r="L64">
        <f t="shared" si="8"/>
        <v>100000</v>
      </c>
      <c r="M64" s="19">
        <f t="shared" si="9"/>
        <v>100000</v>
      </c>
      <c r="N64" s="19">
        <f t="shared" si="10"/>
        <v>93286.450869314998</v>
      </c>
      <c r="O64" s="19">
        <f t="shared" si="19"/>
        <v>93008.92136954733</v>
      </c>
      <c r="P64" s="19">
        <f>IF(A64=0,K64*(1-$C$15),K64)</f>
        <v>0</v>
      </c>
      <c r="Q64" s="19">
        <f t="shared" si="11"/>
        <v>477.15393678005336</v>
      </c>
      <c r="R64" s="19">
        <f t="shared" si="12"/>
        <v>77.905062755272823</v>
      </c>
      <c r="S64" s="3">
        <f>Return!Q48</f>
        <v>5.1301953592624017E-3</v>
      </c>
      <c r="T64" s="9">
        <f>IF(A64=0,1,T63*(1+$F$5)^(1/12))</f>
        <v>1.0176096486083139</v>
      </c>
      <c r="U64">
        <f>IF(A64=0,$C$12,U63-V63-W63-X63)</f>
        <v>0.7219877995250068</v>
      </c>
      <c r="V64">
        <f t="shared" si="2"/>
        <v>1.4226500649349349E-4</v>
      </c>
      <c r="W64">
        <f t="shared" si="13"/>
        <v>4.3522291037701505E-3</v>
      </c>
      <c r="X64">
        <f>IF(A64=12*$C$10-1,U64-V64-W64,0)</f>
        <v>0</v>
      </c>
      <c r="Y64">
        <f>FLOOR(A64/12,1)</f>
        <v>3</v>
      </c>
      <c r="Z64">
        <f t="shared" si="3"/>
        <v>3</v>
      </c>
      <c r="AA64">
        <f t="shared" si="14"/>
        <v>1.9704627500227723E-4</v>
      </c>
      <c r="AB64">
        <f t="shared" si="4"/>
        <v>2.3619943849730969E-3</v>
      </c>
      <c r="AC64">
        <f>VLOOKUP(AD64,mortality!$A$4:$G$76,saving_model!Z64+2,FALSE)</f>
        <v>1.1809971924865484E-3</v>
      </c>
      <c r="AD64">
        <f t="shared" si="5"/>
        <v>52</v>
      </c>
      <c r="AE64" s="10">
        <f t="shared" si="15"/>
        <v>6.0293080661268927E-3</v>
      </c>
      <c r="AF64" s="8">
        <f>VLOOKUP(saving_model!Y64,lapse!$B$4:$C$134,2,FALSE)</f>
        <v>7.0000000000000021E-2</v>
      </c>
      <c r="AH64">
        <f>discount_curve!K49</f>
        <v>0.97290201847661484</v>
      </c>
    </row>
    <row r="65" spans="1:34" x14ac:dyDescent="0.55000000000000004">
      <c r="A65">
        <f t="shared" si="18"/>
        <v>43</v>
      </c>
      <c r="B65">
        <f t="shared" si="6"/>
        <v>24.06994682406571</v>
      </c>
      <c r="C65">
        <f>K65*U65</f>
        <v>0</v>
      </c>
      <c r="D65">
        <f>M65*V65</f>
        <v>14.137938317104634</v>
      </c>
      <c r="E65">
        <f>N65*W65</f>
        <v>403.94004519336903</v>
      </c>
      <c r="F65">
        <f>(O65+P65+Q65-R65)*X65</f>
        <v>0</v>
      </c>
      <c r="G65">
        <f>U65*$F$6/12*T65</f>
        <v>30.434651478998433</v>
      </c>
      <c r="H65">
        <v>0</v>
      </c>
      <c r="I65">
        <f t="shared" si="7"/>
        <v>55.438605535144809</v>
      </c>
      <c r="K65">
        <f>IF(A65=0, $C$6, $C$7/12)</f>
        <v>0</v>
      </c>
      <c r="L65">
        <f t="shared" si="8"/>
        <v>100000</v>
      </c>
      <c r="M65" s="19">
        <f t="shared" si="9"/>
        <v>100000</v>
      </c>
      <c r="N65" s="19">
        <f t="shared" si="10"/>
        <v>93393.61078587627</v>
      </c>
      <c r="O65" s="19">
        <f t="shared" si="19"/>
        <v>93408.170243572109</v>
      </c>
      <c r="P65" s="19">
        <f>IF(A65=0,K65*(1-$C$15),K65)</f>
        <v>0</v>
      </c>
      <c r="Q65" s="19">
        <f t="shared" si="11"/>
        <v>-106.86999892890162</v>
      </c>
      <c r="R65" s="19">
        <f t="shared" si="12"/>
        <v>77.751083537202675</v>
      </c>
      <c r="S65" s="3">
        <f>Return!Q49</f>
        <v>-1.1441183212370643E-3</v>
      </c>
      <c r="T65" s="9">
        <f>IF(A65=0,1,T64*(1+$F$5)^(1/12))</f>
        <v>1.0180326840453799</v>
      </c>
      <c r="U65">
        <f>IF(A65=0,$C$12,U64-V64-W64-X64)</f>
        <v>0.7174933054147431</v>
      </c>
      <c r="V65">
        <f t="shared" si="2"/>
        <v>1.4137938317104634E-4</v>
      </c>
      <c r="W65">
        <f t="shared" si="13"/>
        <v>4.3251357538738192E-3</v>
      </c>
      <c r="X65">
        <f>IF(A65=12*$C$10-1,U65-V65-W65,0)</f>
        <v>0</v>
      </c>
      <c r="Y65">
        <f>FLOOR(A65/12,1)</f>
        <v>3</v>
      </c>
      <c r="Z65">
        <f t="shared" si="3"/>
        <v>3</v>
      </c>
      <c r="AA65">
        <f t="shared" si="14"/>
        <v>1.9704627500227723E-4</v>
      </c>
      <c r="AB65">
        <f t="shared" si="4"/>
        <v>2.3619943849730969E-3</v>
      </c>
      <c r="AC65">
        <f>VLOOKUP(AD65,mortality!$A$4:$G$76,saving_model!Z65+2,FALSE)</f>
        <v>1.1809971924865484E-3</v>
      </c>
      <c r="AD65">
        <f t="shared" si="5"/>
        <v>52</v>
      </c>
      <c r="AE65" s="10">
        <f t="shared" si="15"/>
        <v>6.0293080661268927E-3</v>
      </c>
      <c r="AF65" s="8">
        <f>VLOOKUP(saving_model!Y65,lapse!$B$4:$C$134,2,FALSE)</f>
        <v>7.0000000000000021E-2</v>
      </c>
      <c r="AH65">
        <f>discount_curve!K50</f>
        <v>0.97226585823893985</v>
      </c>
    </row>
    <row r="66" spans="1:34" x14ac:dyDescent="0.55000000000000004">
      <c r="A66">
        <f t="shared" si="18"/>
        <v>44</v>
      </c>
      <c r="B66">
        <f t="shared" si="6"/>
        <v>22.87545806318316</v>
      </c>
      <c r="C66">
        <f>K66*U66</f>
        <v>0</v>
      </c>
      <c r="D66">
        <f>M66*V66</f>
        <v>14.049927300105038</v>
      </c>
      <c r="E66">
        <f>N66*W66</f>
        <v>397.71149254335461</v>
      </c>
      <c r="F66">
        <f>(O66+P66+Q66-R66)*X66</f>
        <v>0</v>
      </c>
      <c r="G66">
        <f>U66*$F$6/12*T66</f>
        <v>30.257764087372024</v>
      </c>
      <c r="H66">
        <v>0</v>
      </c>
      <c r="I66">
        <f t="shared" si="7"/>
        <v>54.182816352339614</v>
      </c>
      <c r="K66">
        <f>IF(A66=0, $C$6, $C$7/12)</f>
        <v>0</v>
      </c>
      <c r="L66">
        <f t="shared" si="8"/>
        <v>100000</v>
      </c>
      <c r="M66" s="19">
        <f t="shared" si="9"/>
        <v>100000</v>
      </c>
      <c r="N66" s="19">
        <f t="shared" si="10"/>
        <v>92529.539980063942</v>
      </c>
      <c r="O66" s="19">
        <f t="shared" si="19"/>
        <v>93223.549161105999</v>
      </c>
      <c r="P66" s="19">
        <f>IF(A66=0,K66*(1-$C$15),K66)</f>
        <v>0</v>
      </c>
      <c r="Q66" s="19">
        <f t="shared" si="11"/>
        <v>-1464.4842495104399</v>
      </c>
      <c r="R66" s="19">
        <f t="shared" si="12"/>
        <v>76.465887426329644</v>
      </c>
      <c r="S66" s="3">
        <f>Return!Q50</f>
        <v>-1.570938097389496E-2</v>
      </c>
      <c r="T66" s="9">
        <f>IF(A66=0,1,T65*(1+$F$5)^(1/12))</f>
        <v>1.0184558953445568</v>
      </c>
      <c r="U66">
        <f>IF(A66=0,$C$12,U65-V65-W65-X65)</f>
        <v>0.71302679027769822</v>
      </c>
      <c r="V66">
        <f t="shared" si="2"/>
        <v>1.4049927300105038E-4</v>
      </c>
      <c r="W66">
        <f t="shared" si="13"/>
        <v>4.298211064585904E-3</v>
      </c>
      <c r="X66">
        <f>IF(A66=12*$C$10-1,U66-V66-W66,0)</f>
        <v>0</v>
      </c>
      <c r="Y66">
        <f>FLOOR(A66/12,1)</f>
        <v>3</v>
      </c>
      <c r="Z66">
        <f t="shared" si="3"/>
        <v>3</v>
      </c>
      <c r="AA66">
        <f t="shared" si="14"/>
        <v>1.9704627500227723E-4</v>
      </c>
      <c r="AB66">
        <f t="shared" si="4"/>
        <v>2.3619943849730969E-3</v>
      </c>
      <c r="AC66">
        <f>VLOOKUP(AD66,mortality!$A$4:$G$76,saving_model!Z66+2,FALSE)</f>
        <v>1.1809971924865484E-3</v>
      </c>
      <c r="AD66">
        <f t="shared" si="5"/>
        <v>52</v>
      </c>
      <c r="AE66" s="10">
        <f t="shared" si="15"/>
        <v>6.0293080661268927E-3</v>
      </c>
      <c r="AF66" s="8">
        <f>VLOOKUP(saving_model!Y66,lapse!$B$4:$C$134,2,FALSE)</f>
        <v>7.0000000000000021E-2</v>
      </c>
      <c r="AH66">
        <f>discount_curve!K51</f>
        <v>0.97163011397311017</v>
      </c>
    </row>
    <row r="67" spans="1:34" x14ac:dyDescent="0.55000000000000004">
      <c r="A67">
        <f t="shared" si="18"/>
        <v>45</v>
      </c>
      <c r="B67">
        <f t="shared" si="6"/>
        <v>21.750270920620959</v>
      </c>
      <c r="C67">
        <f>K67*U67</f>
        <v>0</v>
      </c>
      <c r="D67">
        <f>M67*V67</f>
        <v>13.962464166321475</v>
      </c>
      <c r="E67">
        <f>N67*W67</f>
        <v>389.13651789778982</v>
      </c>
      <c r="F67">
        <f>(O67+P67+Q67-R67)*X67</f>
        <v>0</v>
      </c>
      <c r="G67">
        <f>U67*$F$6/12*T67</f>
        <v>30.08190477222411</v>
      </c>
      <c r="H67">
        <v>0</v>
      </c>
      <c r="I67">
        <f t="shared" si="7"/>
        <v>53.074604234748691</v>
      </c>
      <c r="K67">
        <f>IF(A67=0, $C$6, $C$7/12)</f>
        <v>0</v>
      </c>
      <c r="L67">
        <f t="shared" si="8"/>
        <v>100000</v>
      </c>
      <c r="M67" s="19">
        <f t="shared" si="9"/>
        <v>100000</v>
      </c>
      <c r="N67" s="19">
        <f t="shared" si="10"/>
        <v>91101.652780599776</v>
      </c>
      <c r="O67" s="19">
        <f t="shared" si="19"/>
        <v>91682.599024169234</v>
      </c>
      <c r="P67" s="19">
        <f>IF(A67=0,K67*(1-$C$15),K67)</f>
        <v>0</v>
      </c>
      <c r="Q67" s="19">
        <f t="shared" si="11"/>
        <v>-1237.2635999924109</v>
      </c>
      <c r="R67" s="19">
        <f t="shared" si="12"/>
        <v>75.371112853480682</v>
      </c>
      <c r="S67" s="3">
        <f>Return!Q51</f>
        <v>-1.3495075544992408E-2</v>
      </c>
      <c r="T67" s="9">
        <f>IF(A67=0,1,T66*(1+$F$5)^(1/12))</f>
        <v>1.0188792825789534</v>
      </c>
      <c r="U67">
        <f>IF(A67=0,$C$12,U66-V66-W66-X66)</f>
        <v>0.70858807994011119</v>
      </c>
      <c r="V67">
        <f t="shared" si="2"/>
        <v>1.3962464166321475E-4</v>
      </c>
      <c r="W67">
        <f t="shared" si="13"/>
        <v>4.2714539859660698E-3</v>
      </c>
      <c r="X67">
        <f>IF(A67=12*$C$10-1,U67-V67-W67,0)</f>
        <v>0</v>
      </c>
      <c r="Y67">
        <f>FLOOR(A67/12,1)</f>
        <v>3</v>
      </c>
      <c r="Z67">
        <f t="shared" si="3"/>
        <v>3</v>
      </c>
      <c r="AA67">
        <f t="shared" si="14"/>
        <v>1.9704627500227723E-4</v>
      </c>
      <c r="AB67">
        <f t="shared" si="4"/>
        <v>2.3619943849730969E-3</v>
      </c>
      <c r="AC67">
        <f>VLOOKUP(AD67,mortality!$A$4:$G$76,saving_model!Z67+2,FALSE)</f>
        <v>1.1809971924865484E-3</v>
      </c>
      <c r="AD67">
        <f t="shared" si="5"/>
        <v>52</v>
      </c>
      <c r="AE67" s="10">
        <f t="shared" si="15"/>
        <v>6.0293080661268927E-3</v>
      </c>
      <c r="AF67" s="8">
        <f>VLOOKUP(saving_model!Y67,lapse!$B$4:$C$134,2,FALSE)</f>
        <v>7.0000000000000021E-2</v>
      </c>
      <c r="AH67">
        <f>discount_curve!K52</f>
        <v>0.97099478540713047</v>
      </c>
    </row>
    <row r="68" spans="1:34" x14ac:dyDescent="0.55000000000000004">
      <c r="A68">
        <f t="shared" si="18"/>
        <v>46</v>
      </c>
      <c r="B68">
        <f t="shared" si="6"/>
        <v>21.438998715826951</v>
      </c>
      <c r="C68">
        <f>K68*U68</f>
        <v>0</v>
      </c>
      <c r="D68">
        <f>M68*V68</f>
        <v>13.875545505089825</v>
      </c>
      <c r="E68">
        <f>N68*W68</f>
        <v>383.69251095167908</v>
      </c>
      <c r="F68">
        <f>(O68+P68+Q68-R68)*X68</f>
        <v>0</v>
      </c>
      <c r="G68">
        <f>U68*$F$6/12*T68</f>
        <v>29.907067558333736</v>
      </c>
      <c r="H68">
        <v>0</v>
      </c>
      <c r="I68">
        <f t="shared" si="7"/>
        <v>52.679529030261058</v>
      </c>
      <c r="K68">
        <f>IF(A68=0, $C$6, $C$7/12)</f>
        <v>0</v>
      </c>
      <c r="L68">
        <f t="shared" si="8"/>
        <v>100000</v>
      </c>
      <c r="M68" s="19">
        <f t="shared" si="9"/>
        <v>100000</v>
      </c>
      <c r="N68" s="19">
        <f t="shared" si="10"/>
        <v>90389.835443866119</v>
      </c>
      <c r="O68" s="19">
        <f t="shared" si="19"/>
        <v>90369.964311323347</v>
      </c>
      <c r="P68" s="19">
        <f>IF(A68=0,K68*(1-$C$15),K68)</f>
        <v>0</v>
      </c>
      <c r="Q68" s="19">
        <f t="shared" si="11"/>
        <v>-35.536424819889099</v>
      </c>
      <c r="R68" s="19">
        <f t="shared" si="12"/>
        <v>75.27868990541954</v>
      </c>
      <c r="S68" s="3">
        <f>Return!Q52</f>
        <v>-3.9323269728719357E-4</v>
      </c>
      <c r="T68" s="9">
        <f>IF(A68=0,1,T67*(1+$F$5)^(1/12))</f>
        <v>1.0193028458217084</v>
      </c>
      <c r="U68">
        <f>IF(A68=0,$C$12,U67-V67-W67-X67)</f>
        <v>0.70417700131248195</v>
      </c>
      <c r="V68">
        <f t="shared" si="2"/>
        <v>1.3875545505089826E-4</v>
      </c>
      <c r="W68">
        <f t="shared" si="13"/>
        <v>4.2448634746100377E-3</v>
      </c>
      <c r="X68">
        <f>IF(A68=12*$C$10-1,U68-V68-W68,0)</f>
        <v>0</v>
      </c>
      <c r="Y68">
        <f>FLOOR(A68/12,1)</f>
        <v>3</v>
      </c>
      <c r="Z68">
        <f t="shared" si="3"/>
        <v>3</v>
      </c>
      <c r="AA68">
        <f t="shared" si="14"/>
        <v>1.9704627500227723E-4</v>
      </c>
      <c r="AB68">
        <f t="shared" si="4"/>
        <v>2.3619943849730969E-3</v>
      </c>
      <c r="AC68">
        <f>VLOOKUP(AD68,mortality!$A$4:$G$76,saving_model!Z68+2,FALSE)</f>
        <v>1.1809971924865484E-3</v>
      </c>
      <c r="AD68">
        <f t="shared" si="5"/>
        <v>52</v>
      </c>
      <c r="AE68" s="10">
        <f t="shared" si="15"/>
        <v>6.0293080661268927E-3</v>
      </c>
      <c r="AF68" s="8">
        <f>VLOOKUP(saving_model!Y68,lapse!$B$4:$C$134,2,FALSE)</f>
        <v>7.0000000000000021E-2</v>
      </c>
      <c r="AH68">
        <f>discount_curve!K53</f>
        <v>0.97035987226918385</v>
      </c>
    </row>
    <row r="69" spans="1:34" x14ac:dyDescent="0.55000000000000004">
      <c r="A69">
        <f t="shared" si="18"/>
        <v>47</v>
      </c>
      <c r="B69">
        <f t="shared" si="6"/>
        <v>21.621925575434066</v>
      </c>
      <c r="C69">
        <f>K69*U69</f>
        <v>0</v>
      </c>
      <c r="D69">
        <f>M69*V69</f>
        <v>13.789167926977909</v>
      </c>
      <c r="E69">
        <f>N69*W69</f>
        <v>382.16515638848119</v>
      </c>
      <c r="F69">
        <f>(O69+P69+Q69-R69)*X69</f>
        <v>0</v>
      </c>
      <c r="G69">
        <f>U69*$F$6/12*T69</f>
        <v>29.733246505208193</v>
      </c>
      <c r="H69">
        <v>0</v>
      </c>
      <c r="I69">
        <f t="shared" si="7"/>
        <v>52.652183193518418</v>
      </c>
      <c r="K69">
        <f>IF(A69=0, $C$6, $C$7/12)</f>
        <v>0</v>
      </c>
      <c r="L69">
        <f t="shared" si="8"/>
        <v>100000</v>
      </c>
      <c r="M69" s="19">
        <f t="shared" si="9"/>
        <v>100000</v>
      </c>
      <c r="N69" s="19">
        <f t="shared" si="10"/>
        <v>90593.985657839337</v>
      </c>
      <c r="O69" s="19">
        <f t="shared" si="19"/>
        <v>90259.149196598039</v>
      </c>
      <c r="P69" s="19">
        <f>IF(A69=0,K69*(1-$C$15),K69)</f>
        <v>0</v>
      </c>
      <c r="Q69" s="19">
        <f t="shared" si="11"/>
        <v>593.96199648835102</v>
      </c>
      <c r="R69" s="19">
        <f t="shared" si="12"/>
        <v>75.71092599423865</v>
      </c>
      <c r="S69" s="3">
        <f>Return!Q53</f>
        <v>6.580629241193181E-3</v>
      </c>
      <c r="T69" s="9">
        <f>IF(A69=0,1,T68*(1+$F$5)^(1/12))</f>
        <v>1.0197265851459909</v>
      </c>
      <c r="U69">
        <f>IF(A69=0,$C$12,U68-V68-W68-X68)</f>
        <v>0.69979338238282096</v>
      </c>
      <c r="V69">
        <f t="shared" si="2"/>
        <v>1.3789167926977908E-4</v>
      </c>
      <c r="W69">
        <f t="shared" si="13"/>
        <v>4.2184384936088904E-3</v>
      </c>
      <c r="X69">
        <f>IF(A69=12*$C$10-1,U69-V69-W69,0)</f>
        <v>0</v>
      </c>
      <c r="Y69">
        <f>FLOOR(A69/12,1)</f>
        <v>3</v>
      </c>
      <c r="Z69">
        <f t="shared" si="3"/>
        <v>3</v>
      </c>
      <c r="AA69">
        <f t="shared" si="14"/>
        <v>1.9704627500227723E-4</v>
      </c>
      <c r="AB69">
        <f t="shared" si="4"/>
        <v>2.3619943849730969E-3</v>
      </c>
      <c r="AC69">
        <f>VLOOKUP(AD69,mortality!$A$4:$G$76,saving_model!Z69+2,FALSE)</f>
        <v>1.1809971924865484E-3</v>
      </c>
      <c r="AD69">
        <f t="shared" si="5"/>
        <v>52</v>
      </c>
      <c r="AE69" s="10">
        <f t="shared" si="15"/>
        <v>6.0293080661268927E-3</v>
      </c>
      <c r="AF69" s="8">
        <f>VLOOKUP(saving_model!Y69,lapse!$B$4:$C$134,2,FALSE)</f>
        <v>7.0000000000000021E-2</v>
      </c>
      <c r="AH69">
        <f>discount_curve!K54</f>
        <v>0.96972537428762984</v>
      </c>
    </row>
    <row r="70" spans="1:34" x14ac:dyDescent="0.55000000000000004">
      <c r="A70">
        <f t="shared" si="18"/>
        <v>48</v>
      </c>
      <c r="B70">
        <f t="shared" si="6"/>
        <v>20.109925176797919</v>
      </c>
      <c r="C70">
        <f>K70*U70</f>
        <v>0</v>
      </c>
      <c r="D70">
        <f>M70*V70</f>
        <v>16.069081250720274</v>
      </c>
      <c r="E70">
        <f>N70*W70</f>
        <v>321.52548984875244</v>
      </c>
      <c r="F70">
        <f>(O70+P70+Q70-R70)*X70</f>
        <v>0</v>
      </c>
      <c r="G70">
        <f>U70*$F$6/12*T70</f>
        <v>29.560435706881144</v>
      </c>
      <c r="H70">
        <v>0</v>
      </c>
      <c r="I70">
        <f t="shared" si="7"/>
        <v>51.290655321462253</v>
      </c>
      <c r="K70">
        <f>IF(A70=0, $C$6, $C$7/12)</f>
        <v>0</v>
      </c>
      <c r="L70">
        <f t="shared" si="8"/>
        <v>100000</v>
      </c>
      <c r="M70" s="19">
        <f t="shared" si="9"/>
        <v>100000</v>
      </c>
      <c r="N70" s="19">
        <f t="shared" si="10"/>
        <v>89916.695220452864</v>
      </c>
      <c r="O70" s="19">
        <f t="shared" si="19"/>
        <v>90777.400267092147</v>
      </c>
      <c r="P70" s="19">
        <f>IF(A70=0,K70*(1-$C$15),K70)</f>
        <v>0</v>
      </c>
      <c r="Q70" s="19">
        <f t="shared" si="11"/>
        <v>-1795.561625479909</v>
      </c>
      <c r="R70" s="19">
        <f t="shared" si="12"/>
        <v>74.151532201343528</v>
      </c>
      <c r="S70" s="3">
        <f>Return!Q54</f>
        <v>-1.9779830885185867E-2</v>
      </c>
      <c r="T70" s="9">
        <f>IF(A70=0,1,T69*(1+$F$5)^(1/12))</f>
        <v>1.0201505006250009</v>
      </c>
      <c r="U70">
        <f>IF(A70=0,$C$12,U69-V69-W69-X69)</f>
        <v>0.69543705220994223</v>
      </c>
      <c r="V70">
        <f t="shared" si="2"/>
        <v>1.6069081250720275E-4</v>
      </c>
      <c r="W70">
        <f t="shared" si="13"/>
        <v>3.5758152483301763E-3</v>
      </c>
      <c r="X70">
        <f>IF(A70=12*$C$10-1,U70-V70-W70,0)</f>
        <v>0</v>
      </c>
      <c r="Y70">
        <f>FLOOR(A70/12,1)</f>
        <v>4</v>
      </c>
      <c r="Z70">
        <f t="shared" si="3"/>
        <v>4</v>
      </c>
      <c r="AA70">
        <f t="shared" si="14"/>
        <v>2.3106449677445795E-4</v>
      </c>
      <c r="AB70">
        <f t="shared" si="4"/>
        <v>2.7692528810506771E-3</v>
      </c>
      <c r="AC70">
        <f>VLOOKUP(AD70,mortality!$A$4:$G$76,saving_model!Z70+2,FALSE)</f>
        <v>1.3846264405253386E-3</v>
      </c>
      <c r="AD70">
        <f t="shared" si="5"/>
        <v>53</v>
      </c>
      <c r="AE70" s="10">
        <f t="shared" si="15"/>
        <v>5.1430128318229462E-3</v>
      </c>
      <c r="AF70" s="8">
        <f>VLOOKUP(saving_model!Y70,lapse!$B$4:$C$134,2,FALSE)</f>
        <v>6.0000000000000019E-2</v>
      </c>
      <c r="AH70">
        <f>discount_curve!K55</f>
        <v>0.96609716092139786</v>
      </c>
    </row>
    <row r="71" spans="1:34" x14ac:dyDescent="0.55000000000000004">
      <c r="A71">
        <f t="shared" si="18"/>
        <v>49</v>
      </c>
      <c r="B71">
        <f t="shared" si="6"/>
        <v>20.170985266359921</v>
      </c>
      <c r="C71">
        <f>K71*U71</f>
        <v>0</v>
      </c>
      <c r="D71">
        <f>M71*V71</f>
        <v>15.982743861456063</v>
      </c>
      <c r="E71">
        <f>N71*W71</f>
        <v>317.37410784836487</v>
      </c>
      <c r="F71">
        <f>(O71+P71+Q71-R71)*X71</f>
        <v>0</v>
      </c>
      <c r="G71">
        <f>U71*$F$6/12*T71</f>
        <v>29.413833454246777</v>
      </c>
      <c r="H71">
        <v>0</v>
      </c>
      <c r="I71">
        <f t="shared" si="7"/>
        <v>51.305331533431897</v>
      </c>
      <c r="K71">
        <f>IF(A71=0, $C$6, $C$7/12)</f>
        <v>0</v>
      </c>
      <c r="L71">
        <f t="shared" si="8"/>
        <v>100000</v>
      </c>
      <c r="M71" s="19">
        <f t="shared" si="9"/>
        <v>100000</v>
      </c>
      <c r="N71" s="19">
        <f t="shared" si="10"/>
        <v>89235.184973624084</v>
      </c>
      <c r="O71" s="19">
        <f t="shared" si="19"/>
        <v>88907.687109410894</v>
      </c>
      <c r="P71" s="19">
        <f>IF(A71=0,K71*(1-$C$15),K71)</f>
        <v>0</v>
      </c>
      <c r="Q71" s="19">
        <f t="shared" si="11"/>
        <v>580.42230391527312</v>
      </c>
      <c r="R71" s="19">
        <f t="shared" si="12"/>
        <v>74.573424511105131</v>
      </c>
      <c r="S71" s="3">
        <f>Return!Q55</f>
        <v>6.5283702994207715E-3</v>
      </c>
      <c r="T71" s="9">
        <f>IF(A71=0,1,T70*(1+$F$5)^(1/12))</f>
        <v>1.0205745923319685</v>
      </c>
      <c r="U71">
        <f>IF(A71=0,$C$12,U70-V70-W70-X70)</f>
        <v>0.69170054614910481</v>
      </c>
      <c r="V71">
        <f t="shared" si="2"/>
        <v>1.5982743861456063E-4</v>
      </c>
      <c r="W71">
        <f t="shared" si="13"/>
        <v>3.5566027900561141E-3</v>
      </c>
      <c r="X71">
        <f>IF(A71=12*$C$10-1,U71-V71-W71,0)</f>
        <v>0</v>
      </c>
      <c r="Y71">
        <f>FLOOR(A71/12,1)</f>
        <v>4</v>
      </c>
      <c r="Z71">
        <f t="shared" si="3"/>
        <v>4</v>
      </c>
      <c r="AA71">
        <f t="shared" si="14"/>
        <v>2.3106449677445795E-4</v>
      </c>
      <c r="AB71">
        <f t="shared" si="4"/>
        <v>2.7692528810506771E-3</v>
      </c>
      <c r="AC71">
        <f>VLOOKUP(AD71,mortality!$A$4:$G$76,saving_model!Z71+2,FALSE)</f>
        <v>1.3846264405253386E-3</v>
      </c>
      <c r="AD71">
        <f t="shared" si="5"/>
        <v>53</v>
      </c>
      <c r="AE71" s="10">
        <f t="shared" si="15"/>
        <v>5.1430128318229462E-3</v>
      </c>
      <c r="AF71" s="8">
        <f>VLOOKUP(saving_model!Y71,lapse!$B$4:$C$134,2,FALSE)</f>
        <v>6.0000000000000019E-2</v>
      </c>
      <c r="AH71">
        <f>discount_curve!K56</f>
        <v>0.96540321171540311</v>
      </c>
    </row>
    <row r="72" spans="1:34" x14ac:dyDescent="0.55000000000000004">
      <c r="A72">
        <f t="shared" si="18"/>
        <v>50</v>
      </c>
      <c r="B72">
        <f t="shared" si="6"/>
        <v>20.206198347098201</v>
      </c>
      <c r="C72">
        <f>K72*U72</f>
        <v>0</v>
      </c>
      <c r="D72">
        <f>M72*V72</f>
        <v>15.896870353397546</v>
      </c>
      <c r="E72">
        <f>N72*W72</f>
        <v>316.87838805343836</v>
      </c>
      <c r="F72">
        <f>(O72+P72+Q72-R72)*X72</f>
        <v>0</v>
      </c>
      <c r="G72">
        <f>U72*$F$6/12*T72</f>
        <v>29.267958261953826</v>
      </c>
      <c r="H72">
        <v>0</v>
      </c>
      <c r="I72">
        <f t="shared" si="7"/>
        <v>51.131072684594223</v>
      </c>
      <c r="K72">
        <f>IF(A72=0, $C$6, $C$7/12)</f>
        <v>0</v>
      </c>
      <c r="L72">
        <f t="shared" si="8"/>
        <v>100000</v>
      </c>
      <c r="M72" s="19">
        <f t="shared" si="9"/>
        <v>100000</v>
      </c>
      <c r="N72" s="19">
        <f t="shared" si="10"/>
        <v>89577.092605601632</v>
      </c>
      <c r="O72" s="19">
        <f t="shared" si="19"/>
        <v>89413.535988815056</v>
      </c>
      <c r="P72" s="19">
        <f>IF(A72=0,K72*(1-$C$15),K72)</f>
        <v>0</v>
      </c>
      <c r="Q72" s="19">
        <f t="shared" si="11"/>
        <v>252.39162722646273</v>
      </c>
      <c r="R72" s="19">
        <f t="shared" si="12"/>
        <v>74.721606346701265</v>
      </c>
      <c r="S72" s="3">
        <f>Return!Q56</f>
        <v>2.8227451742657284E-3</v>
      </c>
      <c r="T72" s="9">
        <f>IF(A72=0,1,T71*(1+$F$5)^(1/12))</f>
        <v>1.0209988603401541</v>
      </c>
      <c r="U72">
        <f>IF(A72=0,$C$12,U71-V71-W71-X71)</f>
        <v>0.68798411592043418</v>
      </c>
      <c r="V72">
        <f t="shared" si="2"/>
        <v>1.5896870353397546E-4</v>
      </c>
      <c r="W72">
        <f t="shared" si="13"/>
        <v>3.5374935581870249E-3</v>
      </c>
      <c r="X72">
        <f>IF(A72=12*$C$10-1,U72-V72-W72,0)</f>
        <v>0</v>
      </c>
      <c r="Y72">
        <f>FLOOR(A72/12,1)</f>
        <v>4</v>
      </c>
      <c r="Z72">
        <f t="shared" si="3"/>
        <v>4</v>
      </c>
      <c r="AA72">
        <f t="shared" si="14"/>
        <v>2.3106449677445795E-4</v>
      </c>
      <c r="AB72">
        <f t="shared" si="4"/>
        <v>2.7692528810506771E-3</v>
      </c>
      <c r="AC72">
        <f>VLOOKUP(AD72,mortality!$A$4:$G$76,saving_model!Z72+2,FALSE)</f>
        <v>1.3846264405253386E-3</v>
      </c>
      <c r="AD72">
        <f t="shared" si="5"/>
        <v>53</v>
      </c>
      <c r="AE72" s="10">
        <f t="shared" si="15"/>
        <v>5.1430128318229462E-3</v>
      </c>
      <c r="AF72" s="8">
        <f>VLOOKUP(saving_model!Y72,lapse!$B$4:$C$134,2,FALSE)</f>
        <v>6.0000000000000019E-2</v>
      </c>
      <c r="AH72">
        <f>discount_curve!K57</f>
        <v>0.96470976097428318</v>
      </c>
    </row>
    <row r="73" spans="1:34" x14ac:dyDescent="0.55000000000000004">
      <c r="A73">
        <f t="shared" si="18"/>
        <v>51</v>
      </c>
      <c r="B73">
        <f t="shared" si="6"/>
        <v>20.723028438874955</v>
      </c>
      <c r="C73">
        <f>K73*U73</f>
        <v>0</v>
      </c>
      <c r="D73">
        <f>M73*V73</f>
        <v>15.811458234162513</v>
      </c>
      <c r="E73">
        <f>N73*W73</f>
        <v>317.18686626138998</v>
      </c>
      <c r="F73">
        <f>(O73+P73+Q73-R73)*X73</f>
        <v>0</v>
      </c>
      <c r="G73">
        <f>U73*$F$6/12*T73</f>
        <v>29.12280652421363</v>
      </c>
      <c r="H73">
        <v>0</v>
      </c>
      <c r="I73">
        <f t="shared" si="7"/>
        <v>51.403476454353779</v>
      </c>
      <c r="K73">
        <f>IF(A73=0, $C$6, $C$7/12)</f>
        <v>0</v>
      </c>
      <c r="L73">
        <f t="shared" si="8"/>
        <v>100000</v>
      </c>
      <c r="M73" s="19">
        <f t="shared" si="9"/>
        <v>100000</v>
      </c>
      <c r="N73" s="19">
        <f t="shared" si="10"/>
        <v>90148.653791465447</v>
      </c>
      <c r="O73" s="19">
        <f t="shared" si="19"/>
        <v>89591.206009694812</v>
      </c>
      <c r="P73" s="19">
        <f>IF(A73=0,K73*(1-$C$15),K73)</f>
        <v>0</v>
      </c>
      <c r="Q73" s="19">
        <f t="shared" si="11"/>
        <v>1039.3700834636511</v>
      </c>
      <c r="R73" s="19">
        <f t="shared" si="12"/>
        <v>75.525480077632054</v>
      </c>
      <c r="S73" s="3">
        <f>Return!Q57</f>
        <v>1.1601251169129023E-2</v>
      </c>
      <c r="T73" s="9">
        <f>IF(A73=0,1,T72*(1+$F$5)^(1/12))</f>
        <v>1.0214233047228489</v>
      </c>
      <c r="U73">
        <f>IF(A73=0,$C$12,U72-V72-W72-X72)</f>
        <v>0.68428765365871325</v>
      </c>
      <c r="V73">
        <f t="shared" si="2"/>
        <v>1.5811458234162514E-4</v>
      </c>
      <c r="W73">
        <f t="shared" si="13"/>
        <v>3.5184869980988969E-3</v>
      </c>
      <c r="X73">
        <f>IF(A73=12*$C$10-1,U73-V73-W73,0)</f>
        <v>0</v>
      </c>
      <c r="Y73">
        <f>FLOOR(A73/12,1)</f>
        <v>4</v>
      </c>
      <c r="Z73">
        <f t="shared" si="3"/>
        <v>4</v>
      </c>
      <c r="AA73">
        <f t="shared" si="14"/>
        <v>2.3106449677445795E-4</v>
      </c>
      <c r="AB73">
        <f t="shared" si="4"/>
        <v>2.7692528810506771E-3</v>
      </c>
      <c r="AC73">
        <f>VLOOKUP(AD73,mortality!$A$4:$G$76,saving_model!Z73+2,FALSE)</f>
        <v>1.3846264405253386E-3</v>
      </c>
      <c r="AD73">
        <f t="shared" si="5"/>
        <v>53</v>
      </c>
      <c r="AE73" s="10">
        <f t="shared" si="15"/>
        <v>5.1430128318229462E-3</v>
      </c>
      <c r="AF73" s="8">
        <f>VLOOKUP(saving_model!Y73,lapse!$B$4:$C$134,2,FALSE)</f>
        <v>6.0000000000000019E-2</v>
      </c>
      <c r="AH73">
        <f>discount_curve!K58</f>
        <v>0.96401680833998993</v>
      </c>
    </row>
    <row r="74" spans="1:34" x14ac:dyDescent="0.55000000000000004">
      <c r="A74">
        <f t="shared" si="18"/>
        <v>52</v>
      </c>
      <c r="B74">
        <f t="shared" si="6"/>
        <v>20.417033019033969</v>
      </c>
      <c r="C74">
        <f>K74*U74</f>
        <v>0</v>
      </c>
      <c r="D74">
        <f>M74*V74</f>
        <v>15.726505024760048</v>
      </c>
      <c r="E74">
        <f>N74*W74</f>
        <v>316.46522351706221</v>
      </c>
      <c r="F74">
        <f>(O74+P74+Q74-R74)*X74</f>
        <v>0</v>
      </c>
      <c r="G74">
        <f>U74*$F$6/12*T74</f>
        <v>28.978374653120113</v>
      </c>
      <c r="H74">
        <v>0</v>
      </c>
      <c r="I74">
        <f t="shared" si="7"/>
        <v>50.900525302535335</v>
      </c>
      <c r="K74">
        <f>IF(A74=0, $C$6, $C$7/12)</f>
        <v>0</v>
      </c>
      <c r="L74">
        <f t="shared" si="8"/>
        <v>100000</v>
      </c>
      <c r="M74" s="19">
        <f t="shared" si="9"/>
        <v>100000</v>
      </c>
      <c r="N74" s="19">
        <f t="shared" si="10"/>
        <v>90429.420726273427</v>
      </c>
      <c r="O74" s="19">
        <f t="shared" si="19"/>
        <v>90555.050613080835</v>
      </c>
      <c r="P74" s="19">
        <f>IF(A74=0,K74*(1-$C$15),K74)</f>
        <v>0</v>
      </c>
      <c r="Q74" s="19">
        <f t="shared" si="11"/>
        <v>-326.45027389746775</v>
      </c>
      <c r="R74" s="19">
        <f t="shared" si="12"/>
        <v>75.190500282652806</v>
      </c>
      <c r="S74" s="3">
        <f>Return!Q58</f>
        <v>-3.6049924514128806E-3</v>
      </c>
      <c r="T74" s="9">
        <f>IF(A74=0,1,T73*(1+$F$5)^(1/12))</f>
        <v>1.0218479255533743</v>
      </c>
      <c r="U74">
        <f>IF(A74=0,$C$12,U73-V73-W73-X73)</f>
        <v>0.68061105207827277</v>
      </c>
      <c r="V74">
        <f t="shared" si="2"/>
        <v>1.5726505024760048E-4</v>
      </c>
      <c r="W74">
        <f t="shared" si="13"/>
        <v>3.4995825581476516E-3</v>
      </c>
      <c r="X74">
        <f>IF(A74=12*$C$10-1,U74-V74-W74,0)</f>
        <v>0</v>
      </c>
      <c r="Y74">
        <f>FLOOR(A74/12,1)</f>
        <v>4</v>
      </c>
      <c r="Z74">
        <f t="shared" si="3"/>
        <v>4</v>
      </c>
      <c r="AA74">
        <f t="shared" si="14"/>
        <v>2.3106449677445795E-4</v>
      </c>
      <c r="AB74">
        <f t="shared" si="4"/>
        <v>2.7692528810506771E-3</v>
      </c>
      <c r="AC74">
        <f>VLOOKUP(AD74,mortality!$A$4:$G$76,saving_model!Z74+2,FALSE)</f>
        <v>1.3846264405253386E-3</v>
      </c>
      <c r="AD74">
        <f t="shared" si="5"/>
        <v>53</v>
      </c>
      <c r="AE74" s="10">
        <f t="shared" si="15"/>
        <v>5.1430128318229462E-3</v>
      </c>
      <c r="AF74" s="8">
        <f>VLOOKUP(saving_model!Y74,lapse!$B$4:$C$134,2,FALSE)</f>
        <v>6.0000000000000019E-2</v>
      </c>
      <c r="AH74">
        <f>discount_curve!K59</f>
        <v>0.96332435345473288</v>
      </c>
    </row>
    <row r="75" spans="1:34" x14ac:dyDescent="0.55000000000000004">
      <c r="A75">
        <f t="shared" si="18"/>
        <v>53</v>
      </c>
      <c r="B75">
        <f t="shared" si="6"/>
        <v>20.385150236604623</v>
      </c>
      <c r="C75">
        <f>K75*U75</f>
        <v>0</v>
      </c>
      <c r="D75">
        <f>M75*V75</f>
        <v>15.642008259518576</v>
      </c>
      <c r="E75">
        <f>N75*W75</f>
        <v>314.39609140212144</v>
      </c>
      <c r="F75">
        <f>(O75+P75+Q75-R75)*X75</f>
        <v>0</v>
      </c>
      <c r="G75">
        <f>U75*$F$6/12*T75</f>
        <v>28.834659078561071</v>
      </c>
      <c r="H75">
        <v>0</v>
      </c>
      <c r="I75">
        <f t="shared" si="7"/>
        <v>50.733413317756394</v>
      </c>
      <c r="K75">
        <f>IF(A75=0, $C$6, $C$7/12)</f>
        <v>0</v>
      </c>
      <c r="L75">
        <f t="shared" si="8"/>
        <v>100000</v>
      </c>
      <c r="M75" s="19">
        <f t="shared" si="9"/>
        <v>100000</v>
      </c>
      <c r="N75" s="19">
        <f t="shared" si="10"/>
        <v>90323.467565811879</v>
      </c>
      <c r="O75" s="19">
        <f t="shared" si="19"/>
        <v>90153.409838900712</v>
      </c>
      <c r="P75" s="19">
        <f>IF(A75=0,K75*(1-$C$15),K75)</f>
        <v>0</v>
      </c>
      <c r="Q75" s="19">
        <f t="shared" si="11"/>
        <v>264.76697314561665</v>
      </c>
      <c r="R75" s="19">
        <f t="shared" si="12"/>
        <v>75.348480676705279</v>
      </c>
      <c r="S75" s="3">
        <f>Return!Q59</f>
        <v>2.9368492397430224E-3</v>
      </c>
      <c r="T75" s="9">
        <f>IF(A75=0,1,T74*(1+$F$5)^(1/12))</f>
        <v>1.0222727229050825</v>
      </c>
      <c r="U75">
        <f>IF(A75=0,$C$12,U74-V74-W74-X74)</f>
        <v>0.67695420446987753</v>
      </c>
      <c r="V75">
        <f t="shared" si="2"/>
        <v>1.5642008259518576E-4</v>
      </c>
      <c r="W75">
        <f t="shared" si="13"/>
        <v>3.4807796896531326E-3</v>
      </c>
      <c r="X75">
        <f>IF(A75=12*$C$10-1,U75-V75-W75,0)</f>
        <v>0</v>
      </c>
      <c r="Y75">
        <f>FLOOR(A75/12,1)</f>
        <v>4</v>
      </c>
      <c r="Z75">
        <f t="shared" si="3"/>
        <v>4</v>
      </c>
      <c r="AA75">
        <f t="shared" si="14"/>
        <v>2.3106449677445795E-4</v>
      </c>
      <c r="AB75">
        <f t="shared" si="4"/>
        <v>2.7692528810506771E-3</v>
      </c>
      <c r="AC75">
        <f>VLOOKUP(AD75,mortality!$A$4:$G$76,saving_model!Z75+2,FALSE)</f>
        <v>1.3846264405253386E-3</v>
      </c>
      <c r="AD75">
        <f t="shared" si="5"/>
        <v>53</v>
      </c>
      <c r="AE75" s="10">
        <f t="shared" si="15"/>
        <v>5.1430128318229462E-3</v>
      </c>
      <c r="AF75" s="8">
        <f>VLOOKUP(saving_model!Y75,lapse!$B$4:$C$134,2,FALSE)</f>
        <v>6.0000000000000019E-2</v>
      </c>
      <c r="AH75">
        <f>discount_curve!K60</f>
        <v>0.96263239596097738</v>
      </c>
    </row>
    <row r="76" spans="1:34" x14ac:dyDescent="0.55000000000000004">
      <c r="A76">
        <f t="shared" si="18"/>
        <v>54</v>
      </c>
      <c r="B76">
        <f t="shared" si="6"/>
        <v>20.745717372902984</v>
      </c>
      <c r="C76">
        <f>K76*U76</f>
        <v>0</v>
      </c>
      <c r="D76">
        <f>M76*V76</f>
        <v>15.557965486014304</v>
      </c>
      <c r="E76">
        <f>N76*W76</f>
        <v>314.30778122655397</v>
      </c>
      <c r="F76">
        <f>(O76+P76+Q76-R76)*X76</f>
        <v>0</v>
      </c>
      <c r="G76">
        <f>U76*$F$6/12*T76</f>
        <v>28.691656248129956</v>
      </c>
      <c r="H76">
        <v>0</v>
      </c>
      <c r="I76">
        <f t="shared" si="7"/>
        <v>50.870903353210018</v>
      </c>
      <c r="K76">
        <f>IF(A76=0, $C$6, $C$7/12)</f>
        <v>0</v>
      </c>
      <c r="L76">
        <f t="shared" si="8"/>
        <v>100000</v>
      </c>
      <c r="M76" s="19">
        <f t="shared" si="9"/>
        <v>100000</v>
      </c>
      <c r="N76" s="19">
        <f t="shared" si="10"/>
        <v>90785.879211097767</v>
      </c>
      <c r="O76" s="19">
        <f t="shared" si="19"/>
        <v>90342.828331369616</v>
      </c>
      <c r="P76" s="19">
        <f>IF(A76=0,K76*(1-$C$15),K76)</f>
        <v>0</v>
      </c>
      <c r="Q76" s="19">
        <f t="shared" si="11"/>
        <v>810.14095172038981</v>
      </c>
      <c r="R76" s="19">
        <f t="shared" si="12"/>
        <v>75.960807735908332</v>
      </c>
      <c r="S76" s="3">
        <f>Return!Q60</f>
        <v>8.9674074487557931E-3</v>
      </c>
      <c r="T76" s="9">
        <f>IF(A76=0,1,T75*(1+$F$5)^(1/12))</f>
        <v>1.0226976968513557</v>
      </c>
      <c r="U76">
        <f>IF(A76=0,$C$12,U75-V75-W75-X75)</f>
        <v>0.67331700469762923</v>
      </c>
      <c r="V76">
        <f t="shared" si="2"/>
        <v>1.5557965486014304E-4</v>
      </c>
      <c r="W76">
        <f t="shared" si="13"/>
        <v>3.4620778468831817E-3</v>
      </c>
      <c r="X76">
        <f>IF(A76=12*$C$10-1,U76-V76-W76,0)</f>
        <v>0</v>
      </c>
      <c r="Y76">
        <f>FLOOR(A76/12,1)</f>
        <v>4</v>
      </c>
      <c r="Z76">
        <f t="shared" si="3"/>
        <v>4</v>
      </c>
      <c r="AA76">
        <f t="shared" si="14"/>
        <v>2.3106449677445795E-4</v>
      </c>
      <c r="AB76">
        <f t="shared" si="4"/>
        <v>2.7692528810506771E-3</v>
      </c>
      <c r="AC76">
        <f>VLOOKUP(AD76,mortality!$A$4:$G$76,saving_model!Z76+2,FALSE)</f>
        <v>1.3846264405253386E-3</v>
      </c>
      <c r="AD76">
        <f t="shared" si="5"/>
        <v>53</v>
      </c>
      <c r="AE76" s="10">
        <f t="shared" si="15"/>
        <v>5.1430128318229462E-3</v>
      </c>
      <c r="AF76" s="8">
        <f>VLOOKUP(saving_model!Y76,lapse!$B$4:$C$134,2,FALSE)</f>
        <v>6.0000000000000019E-2</v>
      </c>
      <c r="AH76">
        <f>discount_curve!K61</f>
        <v>0.96194093550144666</v>
      </c>
    </row>
    <row r="77" spans="1:34" x14ac:dyDescent="0.55000000000000004">
      <c r="A77">
        <f t="shared" si="18"/>
        <v>55</v>
      </c>
      <c r="B77">
        <f t="shared" si="6"/>
        <v>21.141226533628632</v>
      </c>
      <c r="C77">
        <f>K77*U77</f>
        <v>0</v>
      </c>
      <c r="D77">
        <f>M77*V77</f>
        <v>15.474374265000039</v>
      </c>
      <c r="E77">
        <f>N77*W77</f>
        <v>315.14181856371619</v>
      </c>
      <c r="F77">
        <f>(O77+P77+Q77-R77)*X77</f>
        <v>0</v>
      </c>
      <c r="G77">
        <f>U77*$F$6/12*T77</f>
        <v>28.54936262703804</v>
      </c>
      <c r="H77">
        <v>0</v>
      </c>
      <c r="I77">
        <f t="shared" si="7"/>
        <v>51.003047509107844</v>
      </c>
      <c r="K77">
        <f>IF(A77=0, $C$6, $C$7/12)</f>
        <v>0</v>
      </c>
      <c r="L77">
        <f t="shared" si="8"/>
        <v>100000</v>
      </c>
      <c r="M77" s="19">
        <f t="shared" si="9"/>
        <v>100000</v>
      </c>
      <c r="N77" s="19">
        <f t="shared" si="10"/>
        <v>91518.504554916362</v>
      </c>
      <c r="O77" s="19">
        <f t="shared" si="19"/>
        <v>91077.008475354087</v>
      </c>
      <c r="P77" s="19">
        <f>IF(A77=0,K77*(1-$C$15),K77)</f>
        <v>0</v>
      </c>
      <c r="Q77" s="19">
        <f t="shared" si="11"/>
        <v>806.42263320077325</v>
      </c>
      <c r="R77" s="19">
        <f t="shared" si="12"/>
        <v>76.569525923795709</v>
      </c>
      <c r="S77" s="3">
        <f>Return!Q61</f>
        <v>8.8542942582374717E-3</v>
      </c>
      <c r="T77" s="9">
        <f>IF(A77=0,1,T76*(1+$F$5)^(1/12))</f>
        <v>1.0231228474656069</v>
      </c>
      <c r="U77">
        <f>IF(A77=0,$C$12,U76-V76-W76-X76)</f>
        <v>0.66969934719588597</v>
      </c>
      <c r="V77">
        <f t="shared" si="2"/>
        <v>1.5474374265000038E-4</v>
      </c>
      <c r="W77">
        <f t="shared" si="13"/>
        <v>3.4434764870377985E-3</v>
      </c>
      <c r="X77">
        <f>IF(A77=12*$C$10-1,U77-V77-W77,0)</f>
        <v>0</v>
      </c>
      <c r="Y77">
        <f>FLOOR(A77/12,1)</f>
        <v>4</v>
      </c>
      <c r="Z77">
        <f t="shared" si="3"/>
        <v>4</v>
      </c>
      <c r="AA77">
        <f t="shared" si="14"/>
        <v>2.3106449677445795E-4</v>
      </c>
      <c r="AB77">
        <f t="shared" si="4"/>
        <v>2.7692528810506771E-3</v>
      </c>
      <c r="AC77">
        <f>VLOOKUP(AD77,mortality!$A$4:$G$76,saving_model!Z77+2,FALSE)</f>
        <v>1.3846264405253386E-3</v>
      </c>
      <c r="AD77">
        <f t="shared" si="5"/>
        <v>53</v>
      </c>
      <c r="AE77" s="10">
        <f t="shared" si="15"/>
        <v>5.1430128318229462E-3</v>
      </c>
      <c r="AF77" s="8">
        <f>VLOOKUP(saving_model!Y77,lapse!$B$4:$C$134,2,FALSE)</f>
        <v>6.0000000000000019E-2</v>
      </c>
      <c r="AH77">
        <f>discount_curve!K62</f>
        <v>0.96124997171912019</v>
      </c>
    </row>
    <row r="78" spans="1:34" x14ac:dyDescent="0.55000000000000004">
      <c r="A78">
        <f t="shared" si="18"/>
        <v>56</v>
      </c>
      <c r="B78">
        <f t="shared" si="6"/>
        <v>20.993224559337929</v>
      </c>
      <c r="C78">
        <f>K78*U78</f>
        <v>0</v>
      </c>
      <c r="D78">
        <f>M78*V78</f>
        <v>15.391232170334389</v>
      </c>
      <c r="E78">
        <f>N78*W78</f>
        <v>314.48385569145705</v>
      </c>
      <c r="F78">
        <f>(O78+P78+Q78-R78)*X78</f>
        <v>0</v>
      </c>
      <c r="G78">
        <f>U78*$F$6/12*T78</f>
        <v>28.407774698027072</v>
      </c>
      <c r="H78">
        <v>0</v>
      </c>
      <c r="I78">
        <f t="shared" si="7"/>
        <v>50.659883198842586</v>
      </c>
      <c r="K78">
        <f>IF(A78=0, $C$6, $C$7/12)</f>
        <v>0</v>
      </c>
      <c r="L78">
        <f t="shared" si="8"/>
        <v>100000</v>
      </c>
      <c r="M78" s="19">
        <f t="shared" si="9"/>
        <v>100000</v>
      </c>
      <c r="N78" s="19">
        <f t="shared" si="10"/>
        <v>91820.772193249082</v>
      </c>
      <c r="O78" s="19">
        <f t="shared" si="19"/>
        <v>91806.861582631056</v>
      </c>
      <c r="P78" s="19">
        <f>IF(A78=0,K78*(1-$C$15),K78)</f>
        <v>0</v>
      </c>
      <c r="Q78" s="19">
        <f t="shared" si="11"/>
        <v>-48.643960116055844</v>
      </c>
      <c r="R78" s="19">
        <f t="shared" si="12"/>
        <v>76.46518135209584</v>
      </c>
      <c r="S78" s="3">
        <f>Return!Q62</f>
        <v>-5.2985102940561468E-4</v>
      </c>
      <c r="T78" s="9">
        <f>IF(A78=0,1,T77*(1+$F$5)^(1/12))</f>
        <v>1.0235481748212798</v>
      </c>
      <c r="U78">
        <f>IF(A78=0,$C$12,U77-V77-W77-X77)</f>
        <v>0.66610112696619816</v>
      </c>
      <c r="V78">
        <f t="shared" si="2"/>
        <v>1.539123217033439E-4</v>
      </c>
      <c r="W78">
        <f t="shared" si="13"/>
        <v>3.4249750702333866E-3</v>
      </c>
      <c r="X78">
        <f>IF(A78=12*$C$10-1,U78-V78-W78,0)</f>
        <v>0</v>
      </c>
      <c r="Y78">
        <f>FLOOR(A78/12,1)</f>
        <v>4</v>
      </c>
      <c r="Z78">
        <f t="shared" si="3"/>
        <v>4</v>
      </c>
      <c r="AA78">
        <f t="shared" si="14"/>
        <v>2.3106449677445795E-4</v>
      </c>
      <c r="AB78">
        <f t="shared" si="4"/>
        <v>2.7692528810506771E-3</v>
      </c>
      <c r="AC78">
        <f>VLOOKUP(AD78,mortality!$A$4:$G$76,saving_model!Z78+2,FALSE)</f>
        <v>1.3846264405253386E-3</v>
      </c>
      <c r="AD78">
        <f t="shared" si="5"/>
        <v>53</v>
      </c>
      <c r="AE78" s="10">
        <f t="shared" si="15"/>
        <v>5.1430128318229462E-3</v>
      </c>
      <c r="AF78" s="8">
        <f>VLOOKUP(saving_model!Y78,lapse!$B$4:$C$134,2,FALSE)</f>
        <v>6.0000000000000019E-2</v>
      </c>
      <c r="AH78">
        <f>discount_curve!K63</f>
        <v>0.9605595042572338</v>
      </c>
    </row>
    <row r="79" spans="1:34" x14ac:dyDescent="0.55000000000000004">
      <c r="A79">
        <f t="shared" si="18"/>
        <v>57</v>
      </c>
      <c r="B79">
        <f t="shared" si="6"/>
        <v>21.008892875790952</v>
      </c>
      <c r="C79">
        <f>K79*U79</f>
        <v>0</v>
      </c>
      <c r="D79">
        <f>M79*V79</f>
        <v>15.308536788911358</v>
      </c>
      <c r="E79">
        <f>N79*W79</f>
        <v>312.98913032686994</v>
      </c>
      <c r="F79">
        <f>(O79+P79+Q79-R79)*X79</f>
        <v>0</v>
      </c>
      <c r="G79">
        <f>U79*$F$6/12*T79</f>
        <v>28.266888961282294</v>
      </c>
      <c r="H79">
        <v>0</v>
      </c>
      <c r="I79">
        <f t="shared" si="7"/>
        <v>50.519140711204507</v>
      </c>
      <c r="K79">
        <f>IF(A79=0, $C$6, $C$7/12)</f>
        <v>0</v>
      </c>
      <c r="L79">
        <f t="shared" si="8"/>
        <v>100000</v>
      </c>
      <c r="M79" s="19">
        <f t="shared" si="9"/>
        <v>100000</v>
      </c>
      <c r="N79" s="19">
        <f t="shared" si="10"/>
        <v>91878.003160747015</v>
      </c>
      <c r="O79" s="19">
        <f t="shared" si="19"/>
        <v>91681.752441162913</v>
      </c>
      <c r="P79" s="19">
        <f>IF(A79=0,K79*(1-$C$15),K79)</f>
        <v>0</v>
      </c>
      <c r="Q79" s="19">
        <f t="shared" si="11"/>
        <v>315.83678148268649</v>
      </c>
      <c r="R79" s="19">
        <f t="shared" si="12"/>
        <v>76.664657685538003</v>
      </c>
      <c r="S79" s="3">
        <f>Return!Q63</f>
        <v>3.4449252231012473E-3</v>
      </c>
      <c r="T79" s="9">
        <f>IF(A79=0,1,T78*(1+$F$5)^(1/12))</f>
        <v>1.0239736789918483</v>
      </c>
      <c r="U79">
        <f>IF(A79=0,$C$12,U78-V78-W78-X78)</f>
        <v>0.66252223957426137</v>
      </c>
      <c r="V79">
        <f t="shared" si="2"/>
        <v>1.5308536788911358E-4</v>
      </c>
      <c r="W79">
        <f t="shared" si="13"/>
        <v>3.4065730594870841E-3</v>
      </c>
      <c r="X79">
        <f>IF(A79=12*$C$10-1,U79-V79-W79,0)</f>
        <v>0</v>
      </c>
      <c r="Y79">
        <f>FLOOR(A79/12,1)</f>
        <v>4</v>
      </c>
      <c r="Z79">
        <f t="shared" si="3"/>
        <v>4</v>
      </c>
      <c r="AA79">
        <f t="shared" si="14"/>
        <v>2.3106449677445795E-4</v>
      </c>
      <c r="AB79">
        <f t="shared" si="4"/>
        <v>2.7692528810506771E-3</v>
      </c>
      <c r="AC79">
        <f>VLOOKUP(AD79,mortality!$A$4:$G$76,saving_model!Z79+2,FALSE)</f>
        <v>1.3846264405253386E-3</v>
      </c>
      <c r="AD79">
        <f t="shared" si="5"/>
        <v>53</v>
      </c>
      <c r="AE79" s="10">
        <f t="shared" si="15"/>
        <v>5.1430128318229462E-3</v>
      </c>
      <c r="AF79" s="8">
        <f>VLOOKUP(saving_model!Y79,lapse!$B$4:$C$134,2,FALSE)</f>
        <v>6.0000000000000019E-2</v>
      </c>
      <c r="AH79">
        <f>discount_curve!K64</f>
        <v>0.95986953275927989</v>
      </c>
    </row>
    <row r="80" spans="1:34" x14ac:dyDescent="0.55000000000000004">
      <c r="A80">
        <f t="shared" si="18"/>
        <v>58</v>
      </c>
      <c r="B80">
        <f t="shared" si="6"/>
        <v>20.647464725206632</v>
      </c>
      <c r="C80">
        <f>K80*U80</f>
        <v>0</v>
      </c>
      <c r="D80">
        <f>M80*V80</f>
        <v>15.226285720590292</v>
      </c>
      <c r="E80">
        <f>N80*W80</f>
        <v>311.01777724985567</v>
      </c>
      <c r="F80">
        <f>(O80+P80+Q80-R80)*X80</f>
        <v>0</v>
      </c>
      <c r="G80">
        <f>U80*$F$6/12*T80</f>
        <v>28.126701934345984</v>
      </c>
      <c r="H80">
        <v>0</v>
      </c>
      <c r="I80">
        <f t="shared" si="7"/>
        <v>50.023863585796796</v>
      </c>
      <c r="K80">
        <f>IF(A80=0, $C$6, $C$7/12)</f>
        <v>0</v>
      </c>
      <c r="L80">
        <f t="shared" si="8"/>
        <v>100000</v>
      </c>
      <c r="M80" s="19">
        <f t="shared" si="9"/>
        <v>100000</v>
      </c>
      <c r="N80" s="19">
        <f t="shared" si="10"/>
        <v>91792.503114832318</v>
      </c>
      <c r="O80" s="19">
        <f t="shared" si="19"/>
        <v>91920.924564960063</v>
      </c>
      <c r="P80" s="19">
        <f>IF(A80=0,K80*(1-$C$15),K80)</f>
        <v>0</v>
      </c>
      <c r="Q80" s="19">
        <f t="shared" si="11"/>
        <v>-333.16603236599178</v>
      </c>
      <c r="R80" s="19">
        <f t="shared" si="12"/>
        <v>76.323132110495067</v>
      </c>
      <c r="S80" s="3">
        <f>Return!Q64</f>
        <v>-3.6244852186027021E-3</v>
      </c>
      <c r="T80" s="9">
        <f>IF(A80=0,1,T79*(1+$F$5)^(1/12))</f>
        <v>1.024399360050817</v>
      </c>
      <c r="U80">
        <f>IF(A80=0,$C$12,U79-V79-W79-X79)</f>
        <v>0.65896258114688511</v>
      </c>
      <c r="V80">
        <f t="shared" si="2"/>
        <v>1.5226285720590293E-4</v>
      </c>
      <c r="W80">
        <f t="shared" si="13"/>
        <v>3.3882699207011795E-3</v>
      </c>
      <c r="X80">
        <f>IF(A80=12*$C$10-1,U80-V80-W80,0)</f>
        <v>0</v>
      </c>
      <c r="Y80">
        <f>FLOOR(A80/12,1)</f>
        <v>4</v>
      </c>
      <c r="Z80">
        <f t="shared" si="3"/>
        <v>4</v>
      </c>
      <c r="AA80">
        <f t="shared" si="14"/>
        <v>2.3106449677445795E-4</v>
      </c>
      <c r="AB80">
        <f t="shared" si="4"/>
        <v>2.7692528810506771E-3</v>
      </c>
      <c r="AC80">
        <f>VLOOKUP(AD80,mortality!$A$4:$G$76,saving_model!Z80+2,FALSE)</f>
        <v>1.3846264405253386E-3</v>
      </c>
      <c r="AD80">
        <f t="shared" si="5"/>
        <v>53</v>
      </c>
      <c r="AE80" s="10">
        <f t="shared" si="15"/>
        <v>5.1430128318229462E-3</v>
      </c>
      <c r="AF80" s="8">
        <f>VLOOKUP(saving_model!Y80,lapse!$B$4:$C$134,2,FALSE)</f>
        <v>6.0000000000000019E-2</v>
      </c>
      <c r="AH80">
        <f>discount_curve!K65</f>
        <v>0.95918005686900654</v>
      </c>
    </row>
    <row r="81" spans="1:34" x14ac:dyDescent="0.55000000000000004">
      <c r="A81">
        <f t="shared" si="18"/>
        <v>59</v>
      </c>
      <c r="B81">
        <f t="shared" si="6"/>
        <v>20.278771513707301</v>
      </c>
      <c r="C81">
        <f>K81*U81</f>
        <v>0</v>
      </c>
      <c r="D81">
        <f>M81*V81</f>
        <v>15.144476578126232</v>
      </c>
      <c r="E81">
        <f>N81*W81</f>
        <v>308.07066212367295</v>
      </c>
      <c r="F81">
        <f>(O81+P81+Q81-R81)*X81</f>
        <v>0</v>
      </c>
      <c r="G81">
        <f>U81*$F$6/12*T81</f>
        <v>27.987210152031334</v>
      </c>
      <c r="H81">
        <v>0</v>
      </c>
      <c r="I81">
        <f t="shared" si="7"/>
        <v>49.566307590555191</v>
      </c>
      <c r="K81">
        <f>IF(A81=0, $C$6, $C$7/12)</f>
        <v>0</v>
      </c>
      <c r="L81">
        <f t="shared" si="8"/>
        <v>100000</v>
      </c>
      <c r="M81" s="19">
        <f t="shared" si="9"/>
        <v>100000</v>
      </c>
      <c r="N81" s="19">
        <f t="shared" si="10"/>
        <v>91413.860240672395</v>
      </c>
      <c r="O81" s="19">
        <f t="shared" si="19"/>
        <v>91511.435400483577</v>
      </c>
      <c r="P81" s="19">
        <f>IF(A81=0,K81*(1-$C$15),K81)</f>
        <v>0</v>
      </c>
      <c r="Q81" s="19">
        <f t="shared" si="11"/>
        <v>-271.1838625706049</v>
      </c>
      <c r="R81" s="19">
        <f t="shared" si="12"/>
        <v>76.033542948260816</v>
      </c>
      <c r="S81" s="3">
        <f>Return!Q65</f>
        <v>-2.9633877054142665E-3</v>
      </c>
      <c r="T81" s="9">
        <f>IF(A81=0,1,T80*(1+$F$5)^(1/12))</f>
        <v>1.024825218071721</v>
      </c>
      <c r="U81">
        <f>IF(A81=0,$C$12,U80-V80-W80-X80)</f>
        <v>0.65542204836897799</v>
      </c>
      <c r="V81">
        <f t="shared" si="2"/>
        <v>1.5144476578126233E-4</v>
      </c>
      <c r="W81">
        <f t="shared" si="13"/>
        <v>3.3700651226476084E-3</v>
      </c>
      <c r="X81">
        <f>IF(A81=12*$C$10-1,U81-V81-W81,0)</f>
        <v>0</v>
      </c>
      <c r="Y81">
        <f>FLOOR(A81/12,1)</f>
        <v>4</v>
      </c>
      <c r="Z81">
        <f t="shared" si="3"/>
        <v>4</v>
      </c>
      <c r="AA81">
        <f t="shared" si="14"/>
        <v>2.3106449677445795E-4</v>
      </c>
      <c r="AB81">
        <f t="shared" si="4"/>
        <v>2.7692528810506771E-3</v>
      </c>
      <c r="AC81">
        <f>VLOOKUP(AD81,mortality!$A$4:$G$76,saving_model!Z81+2,FALSE)</f>
        <v>1.3846264405253386E-3</v>
      </c>
      <c r="AD81">
        <f t="shared" si="5"/>
        <v>53</v>
      </c>
      <c r="AE81" s="10">
        <f t="shared" si="15"/>
        <v>5.1430128318229462E-3</v>
      </c>
      <c r="AF81" s="8">
        <f>VLOOKUP(saving_model!Y81,lapse!$B$4:$C$134,2,FALSE)</f>
        <v>6.0000000000000019E-2</v>
      </c>
      <c r="AH81">
        <f>discount_curve!K66</f>
        <v>0.95849107623041763</v>
      </c>
    </row>
    <row r="82" spans="1:34" x14ac:dyDescent="0.55000000000000004">
      <c r="A82">
        <f t="shared" si="18"/>
        <v>60</v>
      </c>
      <c r="B82">
        <f t="shared" si="6"/>
        <v>20.131630260090503</v>
      </c>
      <c r="C82">
        <f>K82*U82</f>
        <v>0</v>
      </c>
      <c r="D82">
        <f>M82*V82</f>
        <v>17.690034308686226</v>
      </c>
      <c r="E82">
        <f>N82*W82</f>
        <v>254.04636386131315</v>
      </c>
      <c r="F82">
        <f>(O82+P82+Q82-R82)*X82</f>
        <v>0</v>
      </c>
      <c r="G82">
        <f>U82*$F$6/12*T82</f>
        <v>27.848410166336798</v>
      </c>
      <c r="H82">
        <v>0</v>
      </c>
      <c r="I82">
        <f t="shared" si="7"/>
        <v>49.503177019963822</v>
      </c>
      <c r="K82">
        <f>IF(A82=0, $C$6, $C$7/12)</f>
        <v>0</v>
      </c>
      <c r="L82">
        <f t="shared" si="8"/>
        <v>100000</v>
      </c>
      <c r="M82" s="19">
        <f t="shared" si="9"/>
        <v>100000</v>
      </c>
      <c r="N82" s="19">
        <f t="shared" si="10"/>
        <v>91389.860715031944</v>
      </c>
      <c r="O82" s="19">
        <f t="shared" si="19"/>
        <v>91164.217994964711</v>
      </c>
      <c r="P82" s="19">
        <f>IF(A82=0,K82*(1-$C$15),K82)</f>
        <v>0</v>
      </c>
      <c r="Q82" s="19">
        <f t="shared" si="11"/>
        <v>375.00275617518741</v>
      </c>
      <c r="R82" s="19">
        <f t="shared" si="12"/>
        <v>76.282683959283261</v>
      </c>
      <c r="S82" s="3">
        <f>Return!Q66</f>
        <v>4.11348623860186E-3</v>
      </c>
      <c r="T82" s="9">
        <f>IF(A82=0,1,T81*(1+$F$5)^(1/12))</f>
        <v>1.0252512531281261</v>
      </c>
      <c r="U82">
        <f>IF(A82=0,$C$12,U81-V81-W81-X81)</f>
        <v>0.65190053848054919</v>
      </c>
      <c r="V82">
        <f t="shared" si="2"/>
        <v>1.7690034308686224E-4</v>
      </c>
      <c r="W82">
        <f t="shared" si="13"/>
        <v>2.7798090715278573E-3</v>
      </c>
      <c r="X82">
        <f>IF(A82=12*$C$10-1,U82-V82-W82,0)</f>
        <v>0</v>
      </c>
      <c r="Y82">
        <f>FLOOR(A82/12,1)</f>
        <v>5</v>
      </c>
      <c r="Z82">
        <f t="shared" si="3"/>
        <v>5</v>
      </c>
      <c r="AA82">
        <f t="shared" si="14"/>
        <v>2.7136094027346847E-4</v>
      </c>
      <c r="AB82">
        <f t="shared" si="4"/>
        <v>3.2514756505155232E-3</v>
      </c>
      <c r="AC82">
        <f>VLOOKUP(AD82,mortality!$A$4:$G$76,saving_model!Z82+2,FALSE)</f>
        <v>1.6257378252577616E-3</v>
      </c>
      <c r="AD82">
        <f t="shared" si="5"/>
        <v>54</v>
      </c>
      <c r="AE82" s="10">
        <f t="shared" si="15"/>
        <v>4.2653187775606449E-3</v>
      </c>
      <c r="AF82" s="8">
        <f>VLOOKUP(saving_model!Y82,lapse!$B$4:$C$134,2,FALSE)</f>
        <v>5.0000000000000017E-2</v>
      </c>
      <c r="AH82">
        <f>discount_curve!K67</f>
        <v>0.95443869112682778</v>
      </c>
    </row>
    <row r="83" spans="1:34" x14ac:dyDescent="0.55000000000000004">
      <c r="A83">
        <f t="shared" si="18"/>
        <v>61</v>
      </c>
      <c r="B83">
        <f t="shared" si="6"/>
        <v>20.087370811913022</v>
      </c>
      <c r="C83">
        <f>K83*U83</f>
        <v>0</v>
      </c>
      <c r="D83">
        <f>M83*V83</f>
        <v>17.609800763999697</v>
      </c>
      <c r="E83">
        <f>N83*W83</f>
        <v>253.37877268678611</v>
      </c>
      <c r="F83">
        <f>(O83+P83+Q83-R83)*X83</f>
        <v>0</v>
      </c>
      <c r="G83">
        <f>U83*$F$6/12*T83</f>
        <v>27.733627571428727</v>
      </c>
      <c r="H83">
        <v>0</v>
      </c>
      <c r="I83">
        <f t="shared" si="7"/>
        <v>49.306385323990355</v>
      </c>
      <c r="K83">
        <f>IF(A83=0, $C$6, $C$7/12)</f>
        <v>0</v>
      </c>
      <c r="L83">
        <f t="shared" si="8"/>
        <v>100000</v>
      </c>
      <c r="M83" s="19">
        <f t="shared" si="9"/>
        <v>100000</v>
      </c>
      <c r="N83" s="19">
        <f t="shared" si="10"/>
        <v>91564.998601885192</v>
      </c>
      <c r="O83" s="19">
        <f t="shared" si="19"/>
        <v>91462.938067180614</v>
      </c>
      <c r="P83" s="19">
        <f>IF(A83=0,K83*(1-$C$15),K83)</f>
        <v>0</v>
      </c>
      <c r="Q83" s="19">
        <f t="shared" si="11"/>
        <v>127.79545813804562</v>
      </c>
      <c r="R83" s="19">
        <f t="shared" si="12"/>
        <v>76.325611271098879</v>
      </c>
      <c r="S83" s="3">
        <f>Return!Q67</f>
        <v>1.3972376225677152E-3</v>
      </c>
      <c r="T83" s="9">
        <f>IF(A83=0,1,T82*(1+$F$5)^(1/12))</f>
        <v>1.0256774652936285</v>
      </c>
      <c r="U83">
        <f>IF(A83=0,$C$12,U82-V82-W82-X82)</f>
        <v>0.64894382906593451</v>
      </c>
      <c r="V83">
        <f t="shared" si="2"/>
        <v>1.7609800763999697E-4</v>
      </c>
      <c r="W83">
        <f t="shared" si="13"/>
        <v>2.7672011855583581E-3</v>
      </c>
      <c r="X83">
        <f>IF(A83=12*$C$10-1,U83-V83-W83,0)</f>
        <v>0</v>
      </c>
      <c r="Y83">
        <f>FLOOR(A83/12,1)</f>
        <v>5</v>
      </c>
      <c r="Z83">
        <f t="shared" si="3"/>
        <v>5</v>
      </c>
      <c r="AA83">
        <f t="shared" si="14"/>
        <v>2.7136094027346847E-4</v>
      </c>
      <c r="AB83">
        <f t="shared" si="4"/>
        <v>3.2514756505155232E-3</v>
      </c>
      <c r="AC83">
        <f>VLOOKUP(AD83,mortality!$A$4:$G$76,saving_model!Z83+2,FALSE)</f>
        <v>1.6257378252577616E-3</v>
      </c>
      <c r="AD83">
        <f t="shared" si="5"/>
        <v>54</v>
      </c>
      <c r="AE83" s="10">
        <f t="shared" si="15"/>
        <v>4.2653187775606449E-3</v>
      </c>
      <c r="AF83" s="8">
        <f>VLOOKUP(saving_model!Y83,lapse!$B$4:$C$134,2,FALSE)</f>
        <v>5.0000000000000017E-2</v>
      </c>
      <c r="AH83">
        <f>discount_curve!K68</f>
        <v>0.95369719163868594</v>
      </c>
    </row>
    <row r="84" spans="1:34" x14ac:dyDescent="0.55000000000000004">
      <c r="A84">
        <f t="shared" si="18"/>
        <v>62</v>
      </c>
      <c r="B84">
        <f t="shared" si="6"/>
        <v>20.050069780295832</v>
      </c>
      <c r="C84">
        <f>K84*U84</f>
        <v>0</v>
      </c>
      <c r="D84">
        <f>M84*V84</f>
        <v>17.529931120342454</v>
      </c>
      <c r="E84">
        <f>N84*W84</f>
        <v>252.43479074167516</v>
      </c>
      <c r="F84">
        <f>(O84+P84+Q84-R84)*X84</f>
        <v>0</v>
      </c>
      <c r="G84">
        <f>U84*$F$6/12*T84</f>
        <v>27.619318075128973</v>
      </c>
      <c r="H84">
        <v>0</v>
      </c>
      <c r="I84">
        <f t="shared" si="7"/>
        <v>49.134977886068391</v>
      </c>
      <c r="K84">
        <f>IF(A84=0, $C$6, $C$7/12)</f>
        <v>0</v>
      </c>
      <c r="L84">
        <f t="shared" si="8"/>
        <v>100000</v>
      </c>
      <c r="M84" s="19">
        <f t="shared" si="9"/>
        <v>100000</v>
      </c>
      <c r="N84" s="19">
        <f t="shared" si="10"/>
        <v>91639.499205203072</v>
      </c>
      <c r="O84" s="19">
        <f t="shared" si="19"/>
        <v>91514.407914047566</v>
      </c>
      <c r="P84" s="19">
        <f>IF(A84=0,K84*(1-$C$15),K84)</f>
        <v>0</v>
      </c>
      <c r="Q84" s="19">
        <f t="shared" si="11"/>
        <v>173.77576258047998</v>
      </c>
      <c r="R84" s="19">
        <f t="shared" si="12"/>
        <v>76.406819730523367</v>
      </c>
      <c r="S84" s="3">
        <f>Return!Q68</f>
        <v>1.8988896561915602E-3</v>
      </c>
      <c r="T84" s="9">
        <f>IF(A84=0,1,T83*(1+$F$5)^(1/12))</f>
        <v>1.0261038546418551</v>
      </c>
      <c r="U84">
        <f>IF(A84=0,$C$12,U83-V83-W83-X83)</f>
        <v>0.64600052987273615</v>
      </c>
      <c r="V84">
        <f t="shared" si="2"/>
        <v>1.7529931120342454E-4</v>
      </c>
      <c r="W84">
        <f t="shared" si="13"/>
        <v>2.7546504829365384E-3</v>
      </c>
      <c r="X84">
        <f>IF(A84=12*$C$10-1,U84-V84-W84,0)</f>
        <v>0</v>
      </c>
      <c r="Y84">
        <f>FLOOR(A84/12,1)</f>
        <v>5</v>
      </c>
      <c r="Z84">
        <f t="shared" si="3"/>
        <v>5</v>
      </c>
      <c r="AA84">
        <f t="shared" si="14"/>
        <v>2.7136094027346847E-4</v>
      </c>
      <c r="AB84">
        <f t="shared" si="4"/>
        <v>3.2514756505155232E-3</v>
      </c>
      <c r="AC84">
        <f>VLOOKUP(AD84,mortality!$A$4:$G$76,saving_model!Z84+2,FALSE)</f>
        <v>1.6257378252577616E-3</v>
      </c>
      <c r="AD84">
        <f t="shared" si="5"/>
        <v>54</v>
      </c>
      <c r="AE84" s="10">
        <f t="shared" si="15"/>
        <v>4.2653187775606449E-3</v>
      </c>
      <c r="AF84" s="8">
        <f>VLOOKUP(saving_model!Y84,lapse!$B$4:$C$134,2,FALSE)</f>
        <v>5.0000000000000017E-2</v>
      </c>
      <c r="AH84">
        <f>discount_curve!K69</f>
        <v>0.95295626821844248</v>
      </c>
    </row>
    <row r="85" spans="1:34" x14ac:dyDescent="0.55000000000000004">
      <c r="A85">
        <f t="shared" si="18"/>
        <v>63</v>
      </c>
      <c r="B85">
        <f t="shared" si="6"/>
        <v>20.094393460315104</v>
      </c>
      <c r="C85">
        <f>K85*U85</f>
        <v>0</v>
      </c>
      <c r="D85">
        <f>M85*V85</f>
        <v>17.450423727233265</v>
      </c>
      <c r="E85">
        <f>N85*W85</f>
        <v>251.72884207089325</v>
      </c>
      <c r="F85">
        <f>(O85+P85+Q85-R85)*X85</f>
        <v>0</v>
      </c>
      <c r="G85">
        <f>U85*$F$6/12*T85</f>
        <v>27.505479727470373</v>
      </c>
      <c r="H85">
        <v>0</v>
      </c>
      <c r="I85">
        <f t="shared" si="7"/>
        <v>49.030880695643575</v>
      </c>
      <c r="K85">
        <f>IF(A85=0, $C$6, $C$7/12)</f>
        <v>0</v>
      </c>
      <c r="L85">
        <f t="shared" si="8"/>
        <v>100000</v>
      </c>
      <c r="M85" s="19">
        <f t="shared" si="9"/>
        <v>100000</v>
      </c>
      <c r="N85" s="19">
        <f t="shared" si="10"/>
        <v>91799.583034623647</v>
      </c>
      <c r="O85" s="19">
        <f t="shared" si="19"/>
        <v>91611.77685689753</v>
      </c>
      <c r="P85" s="19">
        <f>IF(A85=0,K85*(1-$C$15),K85)</f>
        <v>0</v>
      </c>
      <c r="Q85" s="19">
        <f t="shared" si="11"/>
        <v>299.02002471755475</v>
      </c>
      <c r="R85" s="19">
        <f t="shared" si="12"/>
        <v>76.592330734679237</v>
      </c>
      <c r="S85" s="3">
        <f>Return!Q69</f>
        <v>3.2639911043821357E-3</v>
      </c>
      <c r="T85" s="9">
        <f>IF(A85=0,1,T84*(1+$F$5)^(1/12))</f>
        <v>1.0265304212464634</v>
      </c>
      <c r="U85">
        <f>IF(A85=0,$C$12,U84-V84-W84-X84)</f>
        <v>0.64307058007859619</v>
      </c>
      <c r="V85">
        <f t="shared" si="2"/>
        <v>1.7450423727233266E-4</v>
      </c>
      <c r="W85">
        <f t="shared" si="13"/>
        <v>2.7421567043060509E-3</v>
      </c>
      <c r="X85">
        <f>IF(A85=12*$C$10-1,U85-V85-W85,0)</f>
        <v>0</v>
      </c>
      <c r="Y85">
        <f>FLOOR(A85/12,1)</f>
        <v>5</v>
      </c>
      <c r="Z85">
        <f t="shared" si="3"/>
        <v>5</v>
      </c>
      <c r="AA85">
        <f t="shared" si="14"/>
        <v>2.7136094027346847E-4</v>
      </c>
      <c r="AB85">
        <f t="shared" si="4"/>
        <v>3.2514756505155232E-3</v>
      </c>
      <c r="AC85">
        <f>VLOOKUP(AD85,mortality!$A$4:$G$76,saving_model!Z85+2,FALSE)</f>
        <v>1.6257378252577616E-3</v>
      </c>
      <c r="AD85">
        <f t="shared" si="5"/>
        <v>54</v>
      </c>
      <c r="AE85" s="10">
        <f t="shared" si="15"/>
        <v>4.2653187775606449E-3</v>
      </c>
      <c r="AF85" s="8">
        <f>VLOOKUP(saving_model!Y85,lapse!$B$4:$C$134,2,FALSE)</f>
        <v>5.0000000000000017E-2</v>
      </c>
      <c r="AH85">
        <f>discount_curve!K70</f>
        <v>0.95221592041855285</v>
      </c>
    </row>
    <row r="86" spans="1:34" x14ac:dyDescent="0.55000000000000004">
      <c r="A86">
        <f t="shared" si="18"/>
        <v>64</v>
      </c>
      <c r="B86">
        <f t="shared" si="6"/>
        <v>19.978910220846142</v>
      </c>
      <c r="C86">
        <f>K86*U86</f>
        <v>0</v>
      </c>
      <c r="D86">
        <f>M86*V86</f>
        <v>17.371276941676705</v>
      </c>
      <c r="E86">
        <f>N86*W86</f>
        <v>250.81934639848023</v>
      </c>
      <c r="F86">
        <f>(O86+P86+Q86-R86)*X86</f>
        <v>0</v>
      </c>
      <c r="G86">
        <f>U86*$F$6/12*T86</f>
        <v>27.3921105865229</v>
      </c>
      <c r="H86">
        <v>0</v>
      </c>
      <c r="I86">
        <f t="shared" si="7"/>
        <v>48.780759640125645</v>
      </c>
      <c r="K86">
        <f>IF(A86=0, $C$6, $C$7/12)</f>
        <v>0</v>
      </c>
      <c r="L86">
        <f t="shared" si="8"/>
        <v>100000</v>
      </c>
      <c r="M86" s="19">
        <f t="shared" si="9"/>
        <v>100000</v>
      </c>
      <c r="N86" s="19">
        <f t="shared" si="10"/>
        <v>91884.656277775444</v>
      </c>
      <c r="O86" s="19">
        <f t="shared" si="19"/>
        <v>91834.2045508804</v>
      </c>
      <c r="P86" s="19">
        <f>IF(A86=0,K86*(1-$C$15),K86)</f>
        <v>0</v>
      </c>
      <c r="Q86" s="19">
        <f t="shared" si="11"/>
        <v>24.354654452299982</v>
      </c>
      <c r="R86" s="19">
        <f t="shared" si="12"/>
        <v>76.548799337777254</v>
      </c>
      <c r="S86" s="3">
        <f>Return!Q70</f>
        <v>2.6520243270367061E-4</v>
      </c>
      <c r="T86" s="9">
        <f>IF(A86=0,1,T85*(1+$F$5)^(1/12))</f>
        <v>1.0269571651811416</v>
      </c>
      <c r="U86">
        <f>IF(A86=0,$C$12,U85-V85-W85-X85)</f>
        <v>0.6401539191370178</v>
      </c>
      <c r="V86">
        <f t="shared" ref="V86:V149" si="20">IFERROR(U86*AA86,0)</f>
        <v>1.7371276941676705E-4</v>
      </c>
      <c r="W86">
        <f t="shared" si="13"/>
        <v>2.7297195914868654E-3</v>
      </c>
      <c r="X86">
        <f>IF(A86=12*$C$10-1,U86-V86-W86,0)</f>
        <v>0</v>
      </c>
      <c r="Y86">
        <f>FLOOR(A86/12,1)</f>
        <v>5</v>
      </c>
      <c r="Z86">
        <f t="shared" ref="Z86:Z149" si="21">MIN(Y86,5)</f>
        <v>5</v>
      </c>
      <c r="AA86">
        <f t="shared" si="14"/>
        <v>2.7136094027346847E-4</v>
      </c>
      <c r="AB86">
        <f t="shared" ref="AB86:AB149" si="22">MAX(0,MIN(1,AC86*(1+$C$13)))</f>
        <v>3.2514756505155232E-3</v>
      </c>
      <c r="AC86">
        <f>VLOOKUP(AD86,mortality!$A$4:$G$76,saving_model!Z86+2,FALSE)</f>
        <v>1.6257378252577616E-3</v>
      </c>
      <c r="AD86">
        <f t="shared" ref="AD86:AD149" si="23">$C$9+Y86</f>
        <v>54</v>
      </c>
      <c r="AE86" s="10">
        <f t="shared" si="15"/>
        <v>4.2653187775606449E-3</v>
      </c>
      <c r="AF86" s="8">
        <f>VLOOKUP(saving_model!Y86,lapse!$B$4:$C$134,2,FALSE)</f>
        <v>5.0000000000000017E-2</v>
      </c>
      <c r="AH86">
        <f>discount_curve!K71</f>
        <v>0.95147614779181944</v>
      </c>
    </row>
    <row r="87" spans="1:34" x14ac:dyDescent="0.55000000000000004">
      <c r="A87">
        <f t="shared" si="18"/>
        <v>65</v>
      </c>
      <c r="B87">
        <f t="shared" ref="B87:B150" si="24">-(M87-N87)*V87-G87-H87+I87+J87</f>
        <v>20.67534166861584</v>
      </c>
      <c r="C87">
        <f>K87*U87</f>
        <v>0</v>
      </c>
      <c r="D87">
        <f>M87*V87</f>
        <v>17.292489128129183</v>
      </c>
      <c r="E87">
        <f>N87*W87</f>
        <v>251.38559833983086</v>
      </c>
      <c r="F87">
        <f>(O87+P87+Q87-R87)*X87</f>
        <v>0</v>
      </c>
      <c r="G87">
        <f>U87*$F$6/12*T87</f>
        <v>27.279208718360572</v>
      </c>
      <c r="H87">
        <v>0</v>
      </c>
      <c r="I87">
        <f t="shared" ref="I87:I150" si="25">U88*R87</f>
        <v>49.249466498707662</v>
      </c>
      <c r="K87">
        <f>IF(A87=0, $C$6, $C$7/12)</f>
        <v>0</v>
      </c>
      <c r="L87">
        <f t="shared" ref="L87:L150" si="26">$C$8</f>
        <v>100000</v>
      </c>
      <c r="M87" s="19">
        <f t="shared" ref="M87:M150" si="27">MAX(L87, N87)</f>
        <v>100000</v>
      </c>
      <c r="N87" s="19">
        <f t="shared" ref="N87:N150" si="28">O87+P87+Q87/2+R87/2</f>
        <v>92511.684684971988</v>
      </c>
      <c r="O87" s="19">
        <f t="shared" si="19"/>
        <v>91782.010405994923</v>
      </c>
      <c r="P87" s="19">
        <f>IF(A87=0,K87*(1-$C$15),K87)</f>
        <v>0</v>
      </c>
      <c r="Q87" s="19">
        <f t="shared" ref="Q87:Q150" si="29">(O87+P87)*S87</f>
        <v>1381.7121225137171</v>
      </c>
      <c r="R87" s="19">
        <f t="shared" ref="R87:R150" si="30">SUM(O87:Q87)*$C$16/12</f>
        <v>77.636435440423881</v>
      </c>
      <c r="S87" s="3">
        <f>Return!Q71</f>
        <v>1.5054280423818955E-2</v>
      </c>
      <c r="T87" s="9">
        <f>IF(A87=0,1,T86*(1+$F$5)^(1/12))</f>
        <v>1.0273840865196082</v>
      </c>
      <c r="U87">
        <f>IF(A87=0,$C$12,U86-V86-W86-X86)</f>
        <v>0.63725048677611418</v>
      </c>
      <c r="V87">
        <f t="shared" si="20"/>
        <v>1.7292489128129183E-4</v>
      </c>
      <c r="W87">
        <f t="shared" ref="W87:W150" si="31">(U87-V87)*AE87</f>
        <v>2.7173388874699314E-3</v>
      </c>
      <c r="X87">
        <f>IF(A87=12*$C$10-1,U87-V87-W87,0)</f>
        <v>0</v>
      </c>
      <c r="Y87">
        <f>FLOOR(A87/12,1)</f>
        <v>5</v>
      </c>
      <c r="Z87">
        <f t="shared" si="21"/>
        <v>5</v>
      </c>
      <c r="AA87">
        <f t="shared" ref="AA87:AA150" si="32">1-(1-AB87)^(1/12)</f>
        <v>2.7136094027346847E-4</v>
      </c>
      <c r="AB87">
        <f t="shared" si="22"/>
        <v>3.2514756505155232E-3</v>
      </c>
      <c r="AC87">
        <f>VLOOKUP(AD87,mortality!$A$4:$G$76,saving_model!Z87+2,FALSE)</f>
        <v>1.6257378252577616E-3</v>
      </c>
      <c r="AD87">
        <f t="shared" si="23"/>
        <v>54</v>
      </c>
      <c r="AE87" s="10">
        <f t="shared" ref="AE87:AE150" si="33">1-(1-AF87)^(1/12)</f>
        <v>4.2653187775606449E-3</v>
      </c>
      <c r="AF87" s="8">
        <f>VLOOKUP(saving_model!Y87,lapse!$B$4:$C$134,2,FALSE)</f>
        <v>5.0000000000000017E-2</v>
      </c>
      <c r="AH87">
        <f>discount_curve!K72</f>
        <v>0.95073694989139301</v>
      </c>
    </row>
    <row r="88" spans="1:34" x14ac:dyDescent="0.55000000000000004">
      <c r="A88">
        <f t="shared" si="18"/>
        <v>66</v>
      </c>
      <c r="B88">
        <f t="shared" si="24"/>
        <v>21.681528782670142</v>
      </c>
      <c r="C88">
        <f>K88*U88</f>
        <v>0</v>
      </c>
      <c r="D88">
        <f>M88*V88</f>
        <v>17.214058658465156</v>
      </c>
      <c r="E88">
        <f>N88*W88</f>
        <v>254.21746658938761</v>
      </c>
      <c r="F88">
        <f>(O88+P88+Q88-R88)*X88</f>
        <v>0</v>
      </c>
      <c r="G88">
        <f>U88*$F$6/12*T88</f>
        <v>27.166772197028472</v>
      </c>
      <c r="H88">
        <v>0</v>
      </c>
      <c r="I88">
        <f t="shared" si="25"/>
        <v>49.884573358180781</v>
      </c>
      <c r="K88">
        <f>IF(A88=0, $C$6, $C$7/12)</f>
        <v>0</v>
      </c>
      <c r="L88">
        <f t="shared" si="26"/>
        <v>100000</v>
      </c>
      <c r="M88" s="19">
        <f t="shared" si="27"/>
        <v>100000</v>
      </c>
      <c r="N88" s="19">
        <f t="shared" si="28"/>
        <v>93980.081054431794</v>
      </c>
      <c r="O88" s="19">
        <f t="shared" si="19"/>
        <v>93086.086093068225</v>
      </c>
      <c r="P88" s="19">
        <f>IF(A88=0,K88*(1-$C$15),K88)</f>
        <v>0</v>
      </c>
      <c r="Q88" s="19">
        <f t="shared" si="29"/>
        <v>1708.9940226307158</v>
      </c>
      <c r="R88" s="19">
        <f t="shared" si="30"/>
        <v>78.995900096415795</v>
      </c>
      <c r="S88" s="3">
        <f>Return!Q72</f>
        <v>1.83592854137411E-2</v>
      </c>
      <c r="T88" s="9">
        <f>IF(A88=0,1,T87*(1+$F$5)^(1/12))</f>
        <v>1.0278111853356129</v>
      </c>
      <c r="U88">
        <f>IF(A88=0,$C$12,U87-V87-W87-X87)</f>
        <v>0.63436022299736294</v>
      </c>
      <c r="V88">
        <f t="shared" si="20"/>
        <v>1.7214058658465155E-4</v>
      </c>
      <c r="W88">
        <f t="shared" si="31"/>
        <v>2.7050143364118705E-3</v>
      </c>
      <c r="X88">
        <f>IF(A88=12*$C$10-1,U88-V88-W88,0)</f>
        <v>0</v>
      </c>
      <c r="Y88">
        <f>FLOOR(A88/12,1)</f>
        <v>5</v>
      </c>
      <c r="Z88">
        <f t="shared" si="21"/>
        <v>5</v>
      </c>
      <c r="AA88">
        <f t="shared" si="32"/>
        <v>2.7136094027346847E-4</v>
      </c>
      <c r="AB88">
        <f t="shared" si="22"/>
        <v>3.2514756505155232E-3</v>
      </c>
      <c r="AC88">
        <f>VLOOKUP(AD88,mortality!$A$4:$G$76,saving_model!Z88+2,FALSE)</f>
        <v>1.6257378252577616E-3</v>
      </c>
      <c r="AD88">
        <f t="shared" si="23"/>
        <v>54</v>
      </c>
      <c r="AE88" s="10">
        <f t="shared" si="33"/>
        <v>4.2653187775606449E-3</v>
      </c>
      <c r="AF88" s="8">
        <f>VLOOKUP(saving_model!Y88,lapse!$B$4:$C$134,2,FALSE)</f>
        <v>5.0000000000000017E-2</v>
      </c>
      <c r="AH88">
        <f>discount_curve!K73</f>
        <v>0.94999832627077108</v>
      </c>
    </row>
    <row r="89" spans="1:34" x14ac:dyDescent="0.55000000000000004">
      <c r="A89">
        <f t="shared" si="18"/>
        <v>67</v>
      </c>
      <c r="B89">
        <f t="shared" si="24"/>
        <v>21.878676397449475</v>
      </c>
      <c r="C89">
        <f>K89*U89</f>
        <v>0</v>
      </c>
      <c r="D89">
        <f>M89*V89</f>
        <v>17.135983911943477</v>
      </c>
      <c r="E89">
        <f>N89*W89</f>
        <v>255.62834137642929</v>
      </c>
      <c r="F89">
        <f>(O89+P89+Q89-R89)*X89</f>
        <v>0</v>
      </c>
      <c r="G89">
        <f>U89*$F$6/12*T89</f>
        <v>27.054799104509858</v>
      </c>
      <c r="H89">
        <v>0</v>
      </c>
      <c r="I89">
        <f t="shared" si="25"/>
        <v>49.801888466175321</v>
      </c>
      <c r="K89">
        <f>IF(A89=0, $C$6, $C$7/12)</f>
        <v>0</v>
      </c>
      <c r="L89">
        <f t="shared" si="26"/>
        <v>100000</v>
      </c>
      <c r="M89" s="19">
        <f t="shared" si="27"/>
        <v>100000</v>
      </c>
      <c r="N89" s="19">
        <f t="shared" si="28"/>
        <v>94932.22584312348</v>
      </c>
      <c r="O89" s="19">
        <f t="shared" si="19"/>
        <v>94716.084215602532</v>
      </c>
      <c r="P89" s="19">
        <f>IF(A89=0,K89*(1-$C$15),K89)</f>
        <v>0</v>
      </c>
      <c r="Q89" s="19">
        <f t="shared" si="29"/>
        <v>353.05896905468569</v>
      </c>
      <c r="R89" s="19">
        <f t="shared" si="30"/>
        <v>79.224285987214358</v>
      </c>
      <c r="S89" s="3">
        <f>Return!Q73</f>
        <v>3.7275503097342622E-3</v>
      </c>
      <c r="T89" s="9">
        <f>IF(A89=0,1,T88*(1+$F$5)^(1/12))</f>
        <v>1.0282384617029354</v>
      </c>
      <c r="U89">
        <f>IF(A89=0,$C$12,U88-V88-W88-X88)</f>
        <v>0.63148306807436638</v>
      </c>
      <c r="V89">
        <f t="shared" si="20"/>
        <v>1.7135983911943477E-4</v>
      </c>
      <c r="W89">
        <f t="shared" si="31"/>
        <v>2.6927456836296861E-3</v>
      </c>
      <c r="X89">
        <f>IF(A89=12*$C$10-1,U89-V89-W89,0)</f>
        <v>0</v>
      </c>
      <c r="Y89">
        <f>FLOOR(A89/12,1)</f>
        <v>5</v>
      </c>
      <c r="Z89">
        <f t="shared" si="21"/>
        <v>5</v>
      </c>
      <c r="AA89">
        <f t="shared" si="32"/>
        <v>2.7136094027346847E-4</v>
      </c>
      <c r="AB89">
        <f t="shared" si="22"/>
        <v>3.2514756505155232E-3</v>
      </c>
      <c r="AC89">
        <f>VLOOKUP(AD89,mortality!$A$4:$G$76,saving_model!Z89+2,FALSE)</f>
        <v>1.6257378252577616E-3</v>
      </c>
      <c r="AD89">
        <f t="shared" si="23"/>
        <v>54</v>
      </c>
      <c r="AE89" s="10">
        <f t="shared" si="33"/>
        <v>4.2653187775606449E-3</v>
      </c>
      <c r="AF89" s="8">
        <f>VLOOKUP(saving_model!Y89,lapse!$B$4:$C$134,2,FALSE)</f>
        <v>5.0000000000000017E-2</v>
      </c>
      <c r="AH89">
        <f>discount_curve!K74</f>
        <v>0.94926027648379774</v>
      </c>
    </row>
    <row r="90" spans="1:34" x14ac:dyDescent="0.55000000000000004">
      <c r="A90">
        <f t="shared" si="18"/>
        <v>68</v>
      </c>
      <c r="B90">
        <f t="shared" si="24"/>
        <v>21.249855041851674</v>
      </c>
      <c r="C90">
        <f>K90*U90</f>
        <v>0</v>
      </c>
      <c r="D90">
        <f>M90*V90</f>
        <v>17.058263275173911</v>
      </c>
      <c r="E90">
        <f>N90*W90</f>
        <v>253.6384308375232</v>
      </c>
      <c r="F90">
        <f>(O90+P90+Q90-R90)*X90</f>
        <v>0</v>
      </c>
      <c r="G90">
        <f>U90*$F$6/12*T90</f>
        <v>26.943287530693475</v>
      </c>
      <c r="H90">
        <v>0</v>
      </c>
      <c r="I90">
        <f t="shared" si="25"/>
        <v>49.110468006074349</v>
      </c>
      <c r="K90">
        <f>IF(A90=0, $C$6, $C$7/12)</f>
        <v>0</v>
      </c>
      <c r="L90">
        <f t="shared" si="26"/>
        <v>100000</v>
      </c>
      <c r="M90" s="19">
        <f t="shared" si="27"/>
        <v>100000</v>
      </c>
      <c r="N90" s="19">
        <f t="shared" si="28"/>
        <v>94622.398431004112</v>
      </c>
      <c r="O90" s="19">
        <f t="shared" si="19"/>
        <v>94989.918898670003</v>
      </c>
      <c r="P90" s="19">
        <f>IF(A90=0,K90*(1-$C$15),K90)</f>
        <v>0</v>
      </c>
      <c r="Q90" s="19">
        <f t="shared" si="29"/>
        <v>-813.52126669177312</v>
      </c>
      <c r="R90" s="19">
        <f t="shared" si="30"/>
        <v>78.480331359981861</v>
      </c>
      <c r="S90" s="3">
        <f>Return!Q74</f>
        <v>-8.5642905702403294E-3</v>
      </c>
      <c r="T90" s="9">
        <f>IF(A90=0,1,T89*(1+$F$5)^(1/12))</f>
        <v>1.0286659156953866</v>
      </c>
      <c r="U90">
        <f>IF(A90=0,$C$12,U89-V89-W89-X89)</f>
        <v>0.62861896255161731</v>
      </c>
      <c r="V90">
        <f t="shared" si="20"/>
        <v>1.7058263275173912E-4</v>
      </c>
      <c r="W90">
        <f t="shared" si="31"/>
        <v>2.6805326755955034E-3</v>
      </c>
      <c r="X90">
        <f>IF(A90=12*$C$10-1,U90-V90-W90,0)</f>
        <v>0</v>
      </c>
      <c r="Y90">
        <f>FLOOR(A90/12,1)</f>
        <v>5</v>
      </c>
      <c r="Z90">
        <f t="shared" si="21"/>
        <v>5</v>
      </c>
      <c r="AA90">
        <f t="shared" si="32"/>
        <v>2.7136094027346847E-4</v>
      </c>
      <c r="AB90">
        <f t="shared" si="22"/>
        <v>3.2514756505155232E-3</v>
      </c>
      <c r="AC90">
        <f>VLOOKUP(AD90,mortality!$A$4:$G$76,saving_model!Z90+2,FALSE)</f>
        <v>1.6257378252577616E-3</v>
      </c>
      <c r="AD90">
        <f t="shared" si="23"/>
        <v>54</v>
      </c>
      <c r="AE90" s="10">
        <f t="shared" si="33"/>
        <v>4.2653187775606449E-3</v>
      </c>
      <c r="AF90" s="8">
        <f>VLOOKUP(saving_model!Y90,lapse!$B$4:$C$134,2,FALSE)</f>
        <v>5.0000000000000017E-2</v>
      </c>
      <c r="AH90">
        <f>discount_curve!K75</f>
        <v>0.94852280008466405</v>
      </c>
    </row>
    <row r="91" spans="1:34" x14ac:dyDescent="0.55000000000000004">
      <c r="A91">
        <f t="shared" si="18"/>
        <v>69</v>
      </c>
      <c r="B91">
        <f t="shared" si="24"/>
        <v>21.035571503883986</v>
      </c>
      <c r="C91">
        <f>K91*U91</f>
        <v>0</v>
      </c>
      <c r="D91">
        <f>M91*V91</f>
        <v>16.980895142083796</v>
      </c>
      <c r="E91">
        <f>N91*W91</f>
        <v>251.22938345359057</v>
      </c>
      <c r="F91">
        <f>(O91+P91+Q91-R91)*X91</f>
        <v>0</v>
      </c>
      <c r="G91">
        <f>U91*$F$6/12*T91</f>
        <v>26.832235573340952</v>
      </c>
      <c r="H91">
        <v>0</v>
      </c>
      <c r="I91">
        <f t="shared" si="25"/>
        <v>48.861070341406332</v>
      </c>
      <c r="K91">
        <f>IF(A91=0, $C$6, $C$7/12)</f>
        <v>0</v>
      </c>
      <c r="L91">
        <f t="shared" si="26"/>
        <v>100000</v>
      </c>
      <c r="M91" s="19">
        <f t="shared" si="27"/>
        <v>100000</v>
      </c>
      <c r="N91" s="19">
        <f t="shared" si="28"/>
        <v>94150.701386054818</v>
      </c>
      <c r="O91" s="19">
        <f t="shared" si="19"/>
        <v>94097.917300618239</v>
      </c>
      <c r="P91" s="19">
        <f>IF(A91=0,K91*(1-$C$15),K91)</f>
        <v>0</v>
      </c>
      <c r="Q91" s="19">
        <f t="shared" si="29"/>
        <v>27.130630930190819</v>
      </c>
      <c r="R91" s="19">
        <f t="shared" si="30"/>
        <v>78.437539942957031</v>
      </c>
      <c r="S91" s="3">
        <f>Return!Q75</f>
        <v>2.8832339448614519E-4</v>
      </c>
      <c r="T91" s="9">
        <f>IF(A91=0,1,T90*(1+$F$5)^(1/12))</f>
        <v>1.0290935473868079</v>
      </c>
      <c r="U91">
        <f>IF(A91=0,$C$12,U90-V90-W90-X90)</f>
        <v>0.62576784724327006</v>
      </c>
      <c r="V91">
        <f t="shared" si="20"/>
        <v>1.6980895142083794E-4</v>
      </c>
      <c r="W91">
        <f t="shared" si="31"/>
        <v>2.6683750599313279E-3</v>
      </c>
      <c r="X91">
        <f>IF(A91=12*$C$10-1,U91-V91-W91,0)</f>
        <v>0</v>
      </c>
      <c r="Y91">
        <f>FLOOR(A91/12,1)</f>
        <v>5</v>
      </c>
      <c r="Z91">
        <f t="shared" si="21"/>
        <v>5</v>
      </c>
      <c r="AA91">
        <f t="shared" si="32"/>
        <v>2.7136094027346847E-4</v>
      </c>
      <c r="AB91">
        <f t="shared" si="22"/>
        <v>3.2514756505155232E-3</v>
      </c>
      <c r="AC91">
        <f>VLOOKUP(AD91,mortality!$A$4:$G$76,saving_model!Z91+2,FALSE)</f>
        <v>1.6257378252577616E-3</v>
      </c>
      <c r="AD91">
        <f t="shared" si="23"/>
        <v>54</v>
      </c>
      <c r="AE91" s="10">
        <f t="shared" si="33"/>
        <v>4.2653187775606449E-3</v>
      </c>
      <c r="AF91" s="8">
        <f>VLOOKUP(saving_model!Y91,lapse!$B$4:$C$134,2,FALSE)</f>
        <v>5.0000000000000017E-2</v>
      </c>
      <c r="AH91">
        <f>discount_curve!K76</f>
        <v>0.94778589662790758</v>
      </c>
    </row>
    <row r="92" spans="1:34" x14ac:dyDescent="0.55000000000000004">
      <c r="A92">
        <f t="shared" si="18"/>
        <v>70</v>
      </c>
      <c r="B92">
        <f t="shared" si="24"/>
        <v>20.921920518877158</v>
      </c>
      <c r="C92">
        <f>K92*U92</f>
        <v>0</v>
      </c>
      <c r="D92">
        <f>M92*V92</f>
        <v>16.903877913884831</v>
      </c>
      <c r="E92">
        <f>N92*W92</f>
        <v>250.01558788008927</v>
      </c>
      <c r="F92">
        <f>(O92+P92+Q92-R92)*X92</f>
        <v>0</v>
      </c>
      <c r="G92">
        <f>U92*$F$6/12*T92</f>
        <v>26.721641338054379</v>
      </c>
      <c r="H92">
        <v>0</v>
      </c>
      <c r="I92">
        <f t="shared" si="25"/>
        <v>48.637050914957804</v>
      </c>
      <c r="K92">
        <f>IF(A92=0, $C$6, $C$7/12)</f>
        <v>0</v>
      </c>
      <c r="L92">
        <f t="shared" si="26"/>
        <v>100000</v>
      </c>
      <c r="M92" s="19">
        <f t="shared" si="27"/>
        <v>100000</v>
      </c>
      <c r="N92" s="19">
        <f t="shared" si="28"/>
        <v>94122.715136210158</v>
      </c>
      <c r="O92" s="19">
        <f t="shared" si="19"/>
        <v>94046.610391605471</v>
      </c>
      <c r="P92" s="19">
        <f>IF(A92=0,K92*(1-$C$15),K92)</f>
        <v>0</v>
      </c>
      <c r="Q92" s="19">
        <f t="shared" si="29"/>
        <v>73.775834021362499</v>
      </c>
      <c r="R92" s="19">
        <f t="shared" si="30"/>
        <v>78.433655188022371</v>
      </c>
      <c r="S92" s="3">
        <f>Return!Q76</f>
        <v>7.8446031934764626E-4</v>
      </c>
      <c r="T92" s="9">
        <f>IF(A92=0,1,T91*(1+$F$5)^(1/12))</f>
        <v>1.0295213568510715</v>
      </c>
      <c r="U92">
        <f>IF(A92=0,$C$12,U91-V91-W91-X91)</f>
        <v>0.6229296632319179</v>
      </c>
      <c r="V92">
        <f t="shared" si="20"/>
        <v>1.6903877913884829E-4</v>
      </c>
      <c r="W92">
        <f t="shared" si="31"/>
        <v>2.6562725854038312E-3</v>
      </c>
      <c r="X92">
        <f>IF(A92=12*$C$10-1,U92-V92-W92,0)</f>
        <v>0</v>
      </c>
      <c r="Y92">
        <f>FLOOR(A92/12,1)</f>
        <v>5</v>
      </c>
      <c r="Z92">
        <f t="shared" si="21"/>
        <v>5</v>
      </c>
      <c r="AA92">
        <f t="shared" si="32"/>
        <v>2.7136094027346847E-4</v>
      </c>
      <c r="AB92">
        <f t="shared" si="22"/>
        <v>3.2514756505155232E-3</v>
      </c>
      <c r="AC92">
        <f>VLOOKUP(AD92,mortality!$A$4:$G$76,saving_model!Z92+2,FALSE)</f>
        <v>1.6257378252577616E-3</v>
      </c>
      <c r="AD92">
        <f t="shared" si="23"/>
        <v>54</v>
      </c>
      <c r="AE92" s="10">
        <f t="shared" si="33"/>
        <v>4.2653187775606449E-3</v>
      </c>
      <c r="AF92" s="8">
        <f>VLOOKUP(saving_model!Y92,lapse!$B$4:$C$134,2,FALSE)</f>
        <v>5.0000000000000017E-2</v>
      </c>
      <c r="AH92">
        <f>discount_curve!K77</f>
        <v>0.9470495656684117</v>
      </c>
    </row>
    <row r="93" spans="1:34" x14ac:dyDescent="0.55000000000000004">
      <c r="A93">
        <f t="shared" si="18"/>
        <v>71</v>
      </c>
      <c r="B93">
        <f t="shared" si="24"/>
        <v>20.568898210219913</v>
      </c>
      <c r="C93">
        <f>K93*U93</f>
        <v>0</v>
      </c>
      <c r="D93">
        <f>M93*V93</f>
        <v>16.827209999040068</v>
      </c>
      <c r="E93">
        <f>N93*W93</f>
        <v>248.33020238480569</v>
      </c>
      <c r="F93">
        <f>(O93+P93+Q93-R93)*X93</f>
        <v>0</v>
      </c>
      <c r="G93">
        <f>U93*$F$6/12*T93</f>
        <v>26.611502938243952</v>
      </c>
      <c r="H93">
        <v>0</v>
      </c>
      <c r="I93">
        <f t="shared" si="25"/>
        <v>48.204476158611648</v>
      </c>
      <c r="K93">
        <f>IF(A93=0, $C$6, $C$7/12)</f>
        <v>0</v>
      </c>
      <c r="L93">
        <f t="shared" si="26"/>
        <v>100000</v>
      </c>
      <c r="M93" s="19">
        <f t="shared" si="27"/>
        <v>100000</v>
      </c>
      <c r="N93" s="19">
        <f t="shared" si="28"/>
        <v>93914.17228283119</v>
      </c>
      <c r="O93" s="19">
        <f t="shared" si="19"/>
        <v>94041.952570438807</v>
      </c>
      <c r="P93" s="19">
        <f>IF(A93=0,K93*(1-$C$15),K93)</f>
        <v>0</v>
      </c>
      <c r="Q93" s="19">
        <f t="shared" si="29"/>
        <v>-333.65082666837384</v>
      </c>
      <c r="R93" s="19">
        <f t="shared" si="30"/>
        <v>78.090251453142031</v>
      </c>
      <c r="S93" s="3">
        <f>Return!Q77</f>
        <v>-3.5478934406265594E-3</v>
      </c>
      <c r="T93" s="9">
        <f>IF(A93=0,1,T92*(1+$F$5)^(1/12))</f>
        <v>1.0299493441620799</v>
      </c>
      <c r="U93">
        <f>IF(A93=0,$C$12,U92-V92-W92-X92)</f>
        <v>0.62010435186737523</v>
      </c>
      <c r="V93">
        <f t="shared" si="20"/>
        <v>1.6827209999040069E-4</v>
      </c>
      <c r="W93">
        <f t="shared" si="31"/>
        <v>2.6442250019191606E-3</v>
      </c>
      <c r="X93">
        <f>IF(A93=12*$C$10-1,U93-V93-W93,0)</f>
        <v>0</v>
      </c>
      <c r="Y93">
        <f>FLOOR(A93/12,1)</f>
        <v>5</v>
      </c>
      <c r="Z93">
        <f t="shared" si="21"/>
        <v>5</v>
      </c>
      <c r="AA93">
        <f t="shared" si="32"/>
        <v>2.7136094027346847E-4</v>
      </c>
      <c r="AB93">
        <f t="shared" si="22"/>
        <v>3.2514756505155232E-3</v>
      </c>
      <c r="AC93">
        <f>VLOOKUP(AD93,mortality!$A$4:$G$76,saving_model!Z93+2,FALSE)</f>
        <v>1.6257378252577616E-3</v>
      </c>
      <c r="AD93">
        <f t="shared" si="23"/>
        <v>54</v>
      </c>
      <c r="AE93" s="10">
        <f t="shared" si="33"/>
        <v>4.2653187775606449E-3</v>
      </c>
      <c r="AF93" s="8">
        <f>VLOOKUP(saving_model!Y93,lapse!$B$4:$C$134,2,FALSE)</f>
        <v>5.0000000000000017E-2</v>
      </c>
      <c r="AH93">
        <f>discount_curve!K78</f>
        <v>0.94631380676140542</v>
      </c>
    </row>
    <row r="94" spans="1:34" x14ac:dyDescent="0.55000000000000004">
      <c r="A94">
        <f t="shared" si="18"/>
        <v>72</v>
      </c>
      <c r="B94">
        <f t="shared" si="24"/>
        <v>20.40659376759244</v>
      </c>
      <c r="C94">
        <f>K94*U94</f>
        <v>0</v>
      </c>
      <c r="D94">
        <f>M94*V94</f>
        <v>17.907887264967659</v>
      </c>
      <c r="E94">
        <f>N94*W94</f>
        <v>196.40340448713573</v>
      </c>
      <c r="F94">
        <f>(O94+P94+Q94-R94)*X94</f>
        <v>0</v>
      </c>
      <c r="G94">
        <f>U94*$F$6/12*T94</f>
        <v>26.501818495095812</v>
      </c>
      <c r="H94">
        <v>0</v>
      </c>
      <c r="I94">
        <f t="shared" si="25"/>
        <v>48.033888981664752</v>
      </c>
      <c r="K94">
        <f>IF(A94=0, $C$6, $C$7/12)</f>
        <v>0</v>
      </c>
      <c r="L94">
        <f t="shared" si="26"/>
        <v>100000</v>
      </c>
      <c r="M94" s="19">
        <f t="shared" si="27"/>
        <v>100000</v>
      </c>
      <c r="N94" s="19">
        <f t="shared" si="28"/>
        <v>93715.189836054997</v>
      </c>
      <c r="O94" s="19">
        <f t="shared" si="19"/>
        <v>93630.211492317292</v>
      </c>
      <c r="P94" s="19">
        <f>IF(A94=0,K94*(1-$C$15),K94)</f>
        <v>0</v>
      </c>
      <c r="Q94" s="19">
        <f t="shared" si="29"/>
        <v>91.854965427266038</v>
      </c>
      <c r="R94" s="19">
        <f t="shared" si="30"/>
        <v>78.101722048120465</v>
      </c>
      <c r="S94" s="3">
        <f>Return!Q78</f>
        <v>9.8103981570951682E-4</v>
      </c>
      <c r="T94" s="9">
        <f>IF(A94=0,1,T93*(1+$F$5)^(1/12))</f>
        <v>1.030377509393767</v>
      </c>
      <c r="U94">
        <f>IF(A94=0,$C$12,U93-V93-W93-X93)</f>
        <v>0.61729185476546566</v>
      </c>
      <c r="V94">
        <f t="shared" si="20"/>
        <v>1.7907887264967658E-4</v>
      </c>
      <c r="W94">
        <f t="shared" si="31"/>
        <v>2.0957478166636926E-3</v>
      </c>
      <c r="X94">
        <f>IF(A94=12*$C$10-1,U94-V94-W94,0)</f>
        <v>0</v>
      </c>
      <c r="Y94">
        <f>FLOOR(A94/12,1)</f>
        <v>6</v>
      </c>
      <c r="Z94">
        <f t="shared" si="21"/>
        <v>5</v>
      </c>
      <c r="AA94">
        <f t="shared" si="32"/>
        <v>2.9010405899121405E-4</v>
      </c>
      <c r="AB94">
        <f t="shared" si="22"/>
        <v>3.4756994916553641E-3</v>
      </c>
      <c r="AC94">
        <f>VLOOKUP(AD94,mortality!$A$4:$G$76,saving_model!Z94+2,FALSE)</f>
        <v>1.737849745827682E-3</v>
      </c>
      <c r="AD94">
        <f t="shared" si="23"/>
        <v>55</v>
      </c>
      <c r="AE94" s="10">
        <f t="shared" si="33"/>
        <v>3.3960531989175591E-3</v>
      </c>
      <c r="AF94" s="8">
        <f>VLOOKUP(saving_model!Y94,lapse!$B$4:$C$134,2,FALSE)</f>
        <v>4.0000000000000015E-2</v>
      </c>
      <c r="AH94">
        <f>discount_curve!K79</f>
        <v>0.94221314195926376</v>
      </c>
    </row>
    <row r="95" spans="1:34" x14ac:dyDescent="0.55000000000000004">
      <c r="A95">
        <f t="shared" si="18"/>
        <v>73</v>
      </c>
      <c r="B95">
        <f t="shared" si="24"/>
        <v>20.383638910106161</v>
      </c>
      <c r="C95">
        <f>K95*U95</f>
        <v>0</v>
      </c>
      <c r="D95">
        <f>M95*V95</f>
        <v>17.841893619360523</v>
      </c>
      <c r="E95">
        <f>N95*W95</f>
        <v>195.80196433630027</v>
      </c>
      <c r="F95">
        <f>(O95+P95+Q95-R95)*X95</f>
        <v>0</v>
      </c>
      <c r="G95">
        <f>U95*$F$6/12*T95</f>
        <v>26.415131333413179</v>
      </c>
      <c r="H95">
        <v>0</v>
      </c>
      <c r="I95">
        <f t="shared" si="25"/>
        <v>47.909645580462346</v>
      </c>
      <c r="K95">
        <f>IF(A95=0, $C$6, $C$7/12)</f>
        <v>0</v>
      </c>
      <c r="L95">
        <f t="shared" si="26"/>
        <v>100000</v>
      </c>
      <c r="M95" s="19">
        <f t="shared" si="27"/>
        <v>100000</v>
      </c>
      <c r="N95" s="19">
        <f t="shared" si="28"/>
        <v>93773.781188014837</v>
      </c>
      <c r="O95" s="19">
        <f t="shared" si="19"/>
        <v>93643.964735696441</v>
      </c>
      <c r="P95" s="19">
        <f>IF(A95=0,K95*(1-$C$15),K95)</f>
        <v>0</v>
      </c>
      <c r="Q95" s="19">
        <f t="shared" si="29"/>
        <v>181.44506313777813</v>
      </c>
      <c r="R95" s="19">
        <f t="shared" si="30"/>
        <v>78.187841499028522</v>
      </c>
      <c r="S95" s="3">
        <f>Return!Q79</f>
        <v>1.9376055216147048E-3</v>
      </c>
      <c r="T95" s="9">
        <f>IF(A95=0,1,T94*(1+$F$5)^(1/12))</f>
        <v>1.0308058526200969</v>
      </c>
      <c r="U95">
        <f>IF(A95=0,$C$12,U94-V94-W94-X94)</f>
        <v>0.61501702807615233</v>
      </c>
      <c r="V95">
        <f t="shared" si="20"/>
        <v>1.7841893619360524E-4</v>
      </c>
      <c r="W95">
        <f t="shared" si="31"/>
        <v>2.0880246253877793E-3</v>
      </c>
      <c r="X95">
        <f>IF(A95=12*$C$10-1,U95-V95-W95,0)</f>
        <v>0</v>
      </c>
      <c r="Y95">
        <f>FLOOR(A95/12,1)</f>
        <v>6</v>
      </c>
      <c r="Z95">
        <f t="shared" si="21"/>
        <v>5</v>
      </c>
      <c r="AA95">
        <f t="shared" si="32"/>
        <v>2.9010405899121405E-4</v>
      </c>
      <c r="AB95">
        <f t="shared" si="22"/>
        <v>3.4756994916553641E-3</v>
      </c>
      <c r="AC95">
        <f>VLOOKUP(AD95,mortality!$A$4:$G$76,saving_model!Z95+2,FALSE)</f>
        <v>1.737849745827682E-3</v>
      </c>
      <c r="AD95">
        <f t="shared" si="23"/>
        <v>55</v>
      </c>
      <c r="AE95" s="10">
        <f t="shared" si="33"/>
        <v>3.3960531989175591E-3</v>
      </c>
      <c r="AF95" s="8">
        <f>VLOOKUP(saving_model!Y95,lapse!$B$4:$C$134,2,FALSE)</f>
        <v>4.0000000000000015E-2</v>
      </c>
      <c r="AH95">
        <f>discount_curve!K80</f>
        <v>0.94143451839236747</v>
      </c>
    </row>
    <row r="96" spans="1:34" x14ac:dyDescent="0.55000000000000004">
      <c r="A96">
        <f t="shared" si="18"/>
        <v>74</v>
      </c>
      <c r="B96">
        <f t="shared" si="24"/>
        <v>20.075645746426787</v>
      </c>
      <c r="C96">
        <f>K96*U96</f>
        <v>0</v>
      </c>
      <c r="D96">
        <f>M96*V96</f>
        <v>17.776143171691594</v>
      </c>
      <c r="E96">
        <f>N96*W96</f>
        <v>194.78526791856757</v>
      </c>
      <c r="F96">
        <f>(O96+P96+Q96-R96)*X96</f>
        <v>0</v>
      </c>
      <c r="G96">
        <f>U96*$F$6/12*T96</f>
        <v>26.32872772449889</v>
      </c>
      <c r="H96">
        <v>0</v>
      </c>
      <c r="I96">
        <f t="shared" si="25"/>
        <v>47.536373721284171</v>
      </c>
      <c r="K96">
        <f>IF(A96=0, $C$6, $C$7/12)</f>
        <v>0</v>
      </c>
      <c r="L96">
        <f t="shared" si="26"/>
        <v>100000</v>
      </c>
      <c r="M96" s="19">
        <f t="shared" si="27"/>
        <v>100000</v>
      </c>
      <c r="N96" s="19">
        <f t="shared" si="28"/>
        <v>93631.913067840273</v>
      </c>
      <c r="O96" s="19">
        <f t="shared" si="19"/>
        <v>93747.22195733519</v>
      </c>
      <c r="P96" s="19">
        <f>IF(A96=0,K96*(1-$C$15),K96)</f>
        <v>0</v>
      </c>
      <c r="Q96" s="19">
        <f t="shared" si="29"/>
        <v>-308.48339445888286</v>
      </c>
      <c r="R96" s="19">
        <f t="shared" si="30"/>
        <v>77.865615469063584</v>
      </c>
      <c r="S96" s="3">
        <f>Return!Q80</f>
        <v>-3.2905870490677058E-3</v>
      </c>
      <c r="T96" s="9">
        <f>IF(A96=0,1,T95*(1+$F$5)^(1/12))</f>
        <v>1.0312343739150647</v>
      </c>
      <c r="U96">
        <f>IF(A96=0,$C$12,U95-V95-W95-X95)</f>
        <v>0.61275058451457087</v>
      </c>
      <c r="V96">
        <f t="shared" si="20"/>
        <v>1.7776143171691595E-4</v>
      </c>
      <c r="W96">
        <f t="shared" si="31"/>
        <v>2.0803298954004861E-3</v>
      </c>
      <c r="X96">
        <f>IF(A96=12*$C$10-1,U96-V96-W96,0)</f>
        <v>0</v>
      </c>
      <c r="Y96">
        <f>FLOOR(A96/12,1)</f>
        <v>6</v>
      </c>
      <c r="Z96">
        <f t="shared" si="21"/>
        <v>5</v>
      </c>
      <c r="AA96">
        <f t="shared" si="32"/>
        <v>2.9010405899121405E-4</v>
      </c>
      <c r="AB96">
        <f t="shared" si="22"/>
        <v>3.4756994916553641E-3</v>
      </c>
      <c r="AC96">
        <f>VLOOKUP(AD96,mortality!$A$4:$G$76,saving_model!Z96+2,FALSE)</f>
        <v>1.737849745827682E-3</v>
      </c>
      <c r="AD96">
        <f t="shared" si="23"/>
        <v>55</v>
      </c>
      <c r="AE96" s="10">
        <f t="shared" si="33"/>
        <v>3.3960531989175591E-3</v>
      </c>
      <c r="AF96" s="8">
        <f>VLOOKUP(saving_model!Y96,lapse!$B$4:$C$134,2,FALSE)</f>
        <v>4.0000000000000015E-2</v>
      </c>
      <c r="AH96">
        <f>discount_curve!K81</f>
        <v>0.9406565382623242</v>
      </c>
    </row>
    <row r="97" spans="1:34" x14ac:dyDescent="0.55000000000000004">
      <c r="A97">
        <f t="shared" si="18"/>
        <v>75</v>
      </c>
      <c r="B97">
        <f t="shared" si="24"/>
        <v>19.688415047061032</v>
      </c>
      <c r="C97">
        <f>K97*U97</f>
        <v>0</v>
      </c>
      <c r="D97">
        <f>M97*V97</f>
        <v>17.710635025734636</v>
      </c>
      <c r="E97">
        <f>N97*W97</f>
        <v>193.20005184371601</v>
      </c>
      <c r="F97">
        <f>(O97+P97+Q97-R97)*X97</f>
        <v>0</v>
      </c>
      <c r="G97">
        <f>U97*$F$6/12*T97</f>
        <v>26.242606740854917</v>
      </c>
      <c r="H97">
        <v>0</v>
      </c>
      <c r="I97">
        <f t="shared" si="25"/>
        <v>47.132968504429392</v>
      </c>
      <c r="K97">
        <f>IF(A97=0, $C$6, $C$7/12)</f>
        <v>0</v>
      </c>
      <c r="L97">
        <f t="shared" si="26"/>
        <v>100000</v>
      </c>
      <c r="M97" s="19">
        <f t="shared" si="27"/>
        <v>100000</v>
      </c>
      <c r="N97" s="19">
        <f t="shared" si="28"/>
        <v>93213.418294900548</v>
      </c>
      <c r="O97" s="19">
        <f t="shared" si="19"/>
        <v>93360.872947407232</v>
      </c>
      <c r="P97" s="19">
        <f>IF(A97=0,K97*(1-$C$15),K97)</f>
        <v>0</v>
      </c>
      <c r="Q97" s="19">
        <f t="shared" si="29"/>
        <v>-372.39969938670805</v>
      </c>
      <c r="R97" s="19">
        <f t="shared" si="30"/>
        <v>77.490394373350441</v>
      </c>
      <c r="S97" s="3">
        <f>Return!Q81</f>
        <v>-3.9888198088774418E-3</v>
      </c>
      <c r="T97" s="9">
        <f>IF(A97=0,1,T96*(1+$F$5)^(1/12))</f>
        <v>1.0316630733526959</v>
      </c>
      <c r="U97">
        <f>IF(A97=0,$C$12,U96-V96-W96-X96)</f>
        <v>0.61049249318745347</v>
      </c>
      <c r="V97">
        <f t="shared" si="20"/>
        <v>1.7710635025734636E-4</v>
      </c>
      <c r="W97">
        <f t="shared" si="31"/>
        <v>2.0726635218170672E-3</v>
      </c>
      <c r="X97">
        <f>IF(A97=12*$C$10-1,U97-V97-W97,0)</f>
        <v>0</v>
      </c>
      <c r="Y97">
        <f>FLOOR(A97/12,1)</f>
        <v>6</v>
      </c>
      <c r="Z97">
        <f t="shared" si="21"/>
        <v>5</v>
      </c>
      <c r="AA97">
        <f t="shared" si="32"/>
        <v>2.9010405899121405E-4</v>
      </c>
      <c r="AB97">
        <f t="shared" si="22"/>
        <v>3.4756994916553641E-3</v>
      </c>
      <c r="AC97">
        <f>VLOOKUP(AD97,mortality!$A$4:$G$76,saving_model!Z97+2,FALSE)</f>
        <v>1.737849745827682E-3</v>
      </c>
      <c r="AD97">
        <f t="shared" si="23"/>
        <v>55</v>
      </c>
      <c r="AE97" s="10">
        <f t="shared" si="33"/>
        <v>3.3960531989175591E-3</v>
      </c>
      <c r="AF97" s="8">
        <f>VLOOKUP(saving_model!Y97,lapse!$B$4:$C$134,2,FALSE)</f>
        <v>4.0000000000000015E-2</v>
      </c>
      <c r="AH97">
        <f>discount_curve!K82</f>
        <v>0.93987920103741218</v>
      </c>
    </row>
    <row r="98" spans="1:34" x14ac:dyDescent="0.55000000000000004">
      <c r="A98">
        <f t="shared" si="18"/>
        <v>76</v>
      </c>
      <c r="B98">
        <f t="shared" si="24"/>
        <v>19.220604116695327</v>
      </c>
      <c r="C98">
        <f>K98*U98</f>
        <v>0</v>
      </c>
      <c r="D98">
        <f>M98*V98</f>
        <v>17.645368288566139</v>
      </c>
      <c r="E98">
        <f>N98*W98</f>
        <v>191.42319377504472</v>
      </c>
      <c r="F98">
        <f>(O98+P98+Q98-R98)*X98</f>
        <v>0</v>
      </c>
      <c r="G98">
        <f>U98*$F$6/12*T98</f>
        <v>26.15676745801705</v>
      </c>
      <c r="H98">
        <v>0</v>
      </c>
      <c r="I98">
        <f t="shared" si="25"/>
        <v>46.665881720485793</v>
      </c>
      <c r="K98">
        <f>IF(A98=0, $C$6, $C$7/12)</f>
        <v>0</v>
      </c>
      <c r="L98">
        <f t="shared" si="26"/>
        <v>100000</v>
      </c>
      <c r="M98" s="19">
        <f t="shared" si="27"/>
        <v>100000</v>
      </c>
      <c r="N98" s="19">
        <f t="shared" si="28"/>
        <v>92697.742973104483</v>
      </c>
      <c r="O98" s="19">
        <f t="shared" si="19"/>
        <v>92910.982853647176</v>
      </c>
      <c r="P98" s="19">
        <f>IF(A98=0,K98*(1-$C$15),K98)</f>
        <v>0</v>
      </c>
      <c r="Q98" s="19">
        <f t="shared" si="29"/>
        <v>-503.48600845638765</v>
      </c>
      <c r="R98" s="19">
        <f t="shared" si="30"/>
        <v>77.006247370992327</v>
      </c>
      <c r="S98" s="3">
        <f>Return!Q82</f>
        <v>-5.4190149860913195E-3</v>
      </c>
      <c r="T98" s="9">
        <f>IF(A98=0,1,T97*(1+$F$5)^(1/12))</f>
        <v>1.0320919510070474</v>
      </c>
      <c r="U98">
        <f>IF(A98=0,$C$12,U97-V97-W97-X97)</f>
        <v>0.60824272331537899</v>
      </c>
      <c r="V98">
        <f t="shared" si="20"/>
        <v>1.764536828856614E-4</v>
      </c>
      <c r="W98">
        <f t="shared" si="31"/>
        <v>2.0650254001392961E-3</v>
      </c>
      <c r="X98">
        <f>IF(A98=12*$C$10-1,U98-V98-W98,0)</f>
        <v>0</v>
      </c>
      <c r="Y98">
        <f>FLOOR(A98/12,1)</f>
        <v>6</v>
      </c>
      <c r="Z98">
        <f t="shared" si="21"/>
        <v>5</v>
      </c>
      <c r="AA98">
        <f t="shared" si="32"/>
        <v>2.9010405899121405E-4</v>
      </c>
      <c r="AB98">
        <f t="shared" si="22"/>
        <v>3.4756994916553641E-3</v>
      </c>
      <c r="AC98">
        <f>VLOOKUP(AD98,mortality!$A$4:$G$76,saving_model!Z98+2,FALSE)</f>
        <v>1.737849745827682E-3</v>
      </c>
      <c r="AD98">
        <f t="shared" si="23"/>
        <v>55</v>
      </c>
      <c r="AE98" s="10">
        <f t="shared" si="33"/>
        <v>3.3960531989175591E-3</v>
      </c>
      <c r="AF98" s="8">
        <f>VLOOKUP(saving_model!Y98,lapse!$B$4:$C$134,2,FALSE)</f>
        <v>4.0000000000000015E-2</v>
      </c>
      <c r="AH98">
        <f>discount_curve!K83</f>
        <v>0.93910250618634938</v>
      </c>
    </row>
    <row r="99" spans="1:34" x14ac:dyDescent="0.55000000000000004">
      <c r="A99">
        <f t="shared" si="18"/>
        <v>77</v>
      </c>
      <c r="B99">
        <f t="shared" si="24"/>
        <v>18.907246572970585</v>
      </c>
      <c r="C99">
        <f>K99*U99</f>
        <v>0</v>
      </c>
      <c r="D99">
        <f>M99*V99</f>
        <v>17.580342070553193</v>
      </c>
      <c r="E99">
        <f>N99*W99</f>
        <v>189.80593679131749</v>
      </c>
      <c r="F99">
        <f>(O99+P99+Q99-R99)*X99</f>
        <v>0</v>
      </c>
      <c r="G99">
        <f>U99*$F$6/12*T99</f>
        <v>26.071208954545003</v>
      </c>
      <c r="H99">
        <v>0</v>
      </c>
      <c r="I99">
        <f t="shared" si="25"/>
        <v>46.340131920575502</v>
      </c>
      <c r="K99">
        <f>IF(A99=0, $C$6, $C$7/12)</f>
        <v>0</v>
      </c>
      <c r="L99">
        <f t="shared" si="26"/>
        <v>100000</v>
      </c>
      <c r="M99" s="19">
        <f t="shared" si="27"/>
        <v>100000</v>
      </c>
      <c r="N99" s="19">
        <f t="shared" si="28"/>
        <v>92254.551205003576</v>
      </c>
      <c r="O99" s="19">
        <f t="shared" si="19"/>
        <v>92330.490597819793</v>
      </c>
      <c r="P99" s="19">
        <f>IF(A99=0,K99*(1-$C$15),K99)</f>
        <v>0</v>
      </c>
      <c r="Q99" s="19">
        <f t="shared" si="29"/>
        <v>-228.63033585071506</v>
      </c>
      <c r="R99" s="19">
        <f t="shared" si="30"/>
        <v>76.751550218307571</v>
      </c>
      <c r="S99" s="3">
        <f>Return!Q83</f>
        <v>-2.4762170586377641E-3</v>
      </c>
      <c r="T99" s="9">
        <f>IF(A99=0,1,T98*(1+$F$5)^(1/12))</f>
        <v>1.0325210069522064</v>
      </c>
      <c r="U99">
        <f>IF(A99=0,$C$12,U98-V98-W98-X98)</f>
        <v>0.60600124423235402</v>
      </c>
      <c r="V99">
        <f t="shared" si="20"/>
        <v>1.7580342070553195E-4</v>
      </c>
      <c r="W99">
        <f t="shared" si="31"/>
        <v>2.0574154262540389E-3</v>
      </c>
      <c r="X99">
        <f>IF(A99=12*$C$10-1,U99-V99-W99,0)</f>
        <v>0</v>
      </c>
      <c r="Y99">
        <f>FLOOR(A99/12,1)</f>
        <v>6</v>
      </c>
      <c r="Z99">
        <f t="shared" si="21"/>
        <v>5</v>
      </c>
      <c r="AA99">
        <f t="shared" si="32"/>
        <v>2.9010405899121405E-4</v>
      </c>
      <c r="AB99">
        <f t="shared" si="22"/>
        <v>3.4756994916553641E-3</v>
      </c>
      <c r="AC99">
        <f>VLOOKUP(AD99,mortality!$A$4:$G$76,saving_model!Z99+2,FALSE)</f>
        <v>1.737849745827682E-3</v>
      </c>
      <c r="AD99">
        <f t="shared" si="23"/>
        <v>55</v>
      </c>
      <c r="AE99" s="10">
        <f t="shared" si="33"/>
        <v>3.3960531989175591E-3</v>
      </c>
      <c r="AF99" s="8">
        <f>VLOOKUP(saving_model!Y99,lapse!$B$4:$C$134,2,FALSE)</f>
        <v>4.0000000000000015E-2</v>
      </c>
      <c r="AH99">
        <f>discount_curve!K84</f>
        <v>0.93832645317829255</v>
      </c>
    </row>
    <row r="100" spans="1:34" x14ac:dyDescent="0.55000000000000004">
      <c r="A100">
        <f t="shared" si="18"/>
        <v>78</v>
      </c>
      <c r="B100">
        <f t="shared" si="24"/>
        <v>18.784756270953125</v>
      </c>
      <c r="C100">
        <f>K100*U100</f>
        <v>0</v>
      </c>
      <c r="D100">
        <f>M100*V100</f>
        <v>17.515555485341331</v>
      </c>
      <c r="E100">
        <f>N100*W100</f>
        <v>188.76688035209699</v>
      </c>
      <c r="F100">
        <f>(O100+P100+Q100-R100)*X100</f>
        <v>0</v>
      </c>
      <c r="G100">
        <f>U100*$F$6/12*T100</f>
        <v>25.985930312012513</v>
      </c>
      <c r="H100">
        <v>0</v>
      </c>
      <c r="I100">
        <f t="shared" si="25"/>
        <v>46.156362386092077</v>
      </c>
      <c r="K100">
        <f>IF(A100=0, $C$6, $C$7/12)</f>
        <v>0</v>
      </c>
      <c r="L100">
        <f t="shared" si="26"/>
        <v>100000</v>
      </c>
      <c r="M100" s="19">
        <f t="shared" si="27"/>
        <v>100000</v>
      </c>
      <c r="N100" s="19">
        <f t="shared" si="28"/>
        <v>92088.884624378014</v>
      </c>
      <c r="O100" s="19">
        <f t="shared" si="19"/>
        <v>92025.10871175077</v>
      </c>
      <c r="P100" s="19">
        <f>IF(A100=0,K100*(1-$C$15),K100)</f>
        <v>0</v>
      </c>
      <c r="Q100" s="19">
        <f t="shared" si="29"/>
        <v>50.821883092115471</v>
      </c>
      <c r="R100" s="19">
        <f t="shared" si="30"/>
        <v>76.729942162369071</v>
      </c>
      <c r="S100" s="3">
        <f>Return!Q84</f>
        <v>5.5226104922412311E-4</v>
      </c>
      <c r="T100" s="9">
        <f>IF(A100=0,1,T99*(1+$F$5)^(1/12))</f>
        <v>1.0329502412622911</v>
      </c>
      <c r="U100">
        <f>IF(A100=0,$C$12,U99-V99-W99-X99)</f>
        <v>0.60376802538539442</v>
      </c>
      <c r="V100">
        <f t="shared" si="20"/>
        <v>1.751555548534133E-4</v>
      </c>
      <c r="W100">
        <f t="shared" si="31"/>
        <v>2.0498334964318388E-3</v>
      </c>
      <c r="X100">
        <f>IF(A100=12*$C$10-1,U100-V100-W100,0)</f>
        <v>0</v>
      </c>
      <c r="Y100">
        <f>FLOOR(A100/12,1)</f>
        <v>6</v>
      </c>
      <c r="Z100">
        <f t="shared" si="21"/>
        <v>5</v>
      </c>
      <c r="AA100">
        <f t="shared" si="32"/>
        <v>2.9010405899121405E-4</v>
      </c>
      <c r="AB100">
        <f t="shared" si="22"/>
        <v>3.4756994916553641E-3</v>
      </c>
      <c r="AC100">
        <f>VLOOKUP(AD100,mortality!$A$4:$G$76,saving_model!Z100+2,FALSE)</f>
        <v>1.737849745827682E-3</v>
      </c>
      <c r="AD100">
        <f t="shared" si="23"/>
        <v>55</v>
      </c>
      <c r="AE100" s="10">
        <f t="shared" si="33"/>
        <v>3.3960531989175591E-3</v>
      </c>
      <c r="AF100" s="8">
        <f>VLOOKUP(saving_model!Y100,lapse!$B$4:$C$134,2,FALSE)</f>
        <v>4.0000000000000015E-2</v>
      </c>
      <c r="AH100">
        <f>discount_curve!K85</f>
        <v>0.9375510414828373</v>
      </c>
    </row>
    <row r="101" spans="1:34" x14ac:dyDescent="0.55000000000000004">
      <c r="A101">
        <f t="shared" si="18"/>
        <v>79</v>
      </c>
      <c r="B101">
        <f t="shared" si="24"/>
        <v>17.919872304262569</v>
      </c>
      <c r="C101">
        <f>K101*U101</f>
        <v>0</v>
      </c>
      <c r="D101">
        <f>M101*V101</f>
        <v>17.451007649842445</v>
      </c>
      <c r="E101">
        <f>N101*W101</f>
        <v>186.68164365902391</v>
      </c>
      <c r="F101">
        <f>(O101+P101+Q101-R101)*X101</f>
        <v>0</v>
      </c>
      <c r="G101">
        <f>U101*$F$6/12*T101</f>
        <v>25.900930614997456</v>
      </c>
      <c r="H101">
        <v>0</v>
      </c>
      <c r="I101">
        <f t="shared" si="25"/>
        <v>45.320111597960789</v>
      </c>
      <c r="K101">
        <f>IF(A101=0, $C$6, $C$7/12)</f>
        <v>0</v>
      </c>
      <c r="L101">
        <f t="shared" si="26"/>
        <v>100000</v>
      </c>
      <c r="M101" s="19">
        <f t="shared" si="27"/>
        <v>100000</v>
      </c>
      <c r="N101" s="19">
        <f t="shared" si="28"/>
        <v>91408.469305700521</v>
      </c>
      <c r="O101" s="19">
        <f t="shared" si="19"/>
        <v>91999.200652680505</v>
      </c>
      <c r="P101" s="19">
        <f>IF(A101=0,K101*(1-$C$15),K101)</f>
        <v>0</v>
      </c>
      <c r="Q101" s="19">
        <f t="shared" si="29"/>
        <v>-1257.0811268981172</v>
      </c>
      <c r="R101" s="19">
        <f t="shared" si="30"/>
        <v>75.618432938151997</v>
      </c>
      <c r="S101" s="3">
        <f>Return!Q85</f>
        <v>-1.366404401320731E-2</v>
      </c>
      <c r="T101" s="9">
        <f>IF(A101=0,1,T100*(1+$F$5)^(1/12))</f>
        <v>1.0333796540114502</v>
      </c>
      <c r="U101">
        <f>IF(A101=0,$C$12,U100-V100-W100-X100)</f>
        <v>0.60154303633410922</v>
      </c>
      <c r="V101">
        <f t="shared" si="20"/>
        <v>1.7451007649842444E-4</v>
      </c>
      <c r="W101">
        <f t="shared" si="31"/>
        <v>2.0422795073254973E-3</v>
      </c>
      <c r="X101">
        <f>IF(A101=12*$C$10-1,U101-V101-W101,0)</f>
        <v>0</v>
      </c>
      <c r="Y101">
        <f>FLOOR(A101/12,1)</f>
        <v>6</v>
      </c>
      <c r="Z101">
        <f t="shared" si="21"/>
        <v>5</v>
      </c>
      <c r="AA101">
        <f t="shared" si="32"/>
        <v>2.9010405899121405E-4</v>
      </c>
      <c r="AB101">
        <f t="shared" si="22"/>
        <v>3.4756994916553641E-3</v>
      </c>
      <c r="AC101">
        <f>VLOOKUP(AD101,mortality!$A$4:$G$76,saving_model!Z101+2,FALSE)</f>
        <v>1.737849745827682E-3</v>
      </c>
      <c r="AD101">
        <f t="shared" si="23"/>
        <v>55</v>
      </c>
      <c r="AE101" s="10">
        <f t="shared" si="33"/>
        <v>3.3960531989175591E-3</v>
      </c>
      <c r="AF101" s="8">
        <f>VLOOKUP(saving_model!Y101,lapse!$B$4:$C$134,2,FALSE)</f>
        <v>4.0000000000000015E-2</v>
      </c>
      <c r="AH101">
        <f>discount_curve!K86</f>
        <v>0.93677627057001744</v>
      </c>
    </row>
    <row r="102" spans="1:34" x14ac:dyDescent="0.55000000000000004">
      <c r="A102">
        <f t="shared" si="18"/>
        <v>80</v>
      </c>
      <c r="B102">
        <f t="shared" si="24"/>
        <v>17.503037257745788</v>
      </c>
      <c r="C102">
        <f>K102*U102</f>
        <v>0</v>
      </c>
      <c r="D102">
        <f>M102*V102</f>
        <v>17.386697684222771</v>
      </c>
      <c r="E102">
        <f>N102*W102</f>
        <v>184.24731235700676</v>
      </c>
      <c r="F102">
        <f>(O102+P102+Q102-R102)*X102</f>
        <v>0</v>
      </c>
      <c r="G102">
        <f>U102*$F$6/12*T102</f>
        <v>25.816208951072078</v>
      </c>
      <c r="H102">
        <v>0</v>
      </c>
      <c r="I102">
        <f t="shared" si="25"/>
        <v>44.962255304519815</v>
      </c>
      <c r="K102">
        <f>IF(A102=0, $C$6, $C$7/12)</f>
        <v>0</v>
      </c>
      <c r="L102">
        <f t="shared" si="26"/>
        <v>100000</v>
      </c>
      <c r="M102" s="19">
        <f t="shared" si="27"/>
        <v>100000</v>
      </c>
      <c r="N102" s="19">
        <f t="shared" si="28"/>
        <v>90550.194605426033</v>
      </c>
      <c r="O102" s="19">
        <f t="shared" si="19"/>
        <v>90666.501092844235</v>
      </c>
      <c r="P102" s="19">
        <f>IF(A102=0,K102*(1-$C$15),K102)</f>
        <v>0</v>
      </c>
      <c r="Q102" s="19">
        <f t="shared" si="29"/>
        <v>-307.91179924771444</v>
      </c>
      <c r="R102" s="19">
        <f t="shared" si="30"/>
        <v>75.298824411330443</v>
      </c>
      <c r="S102" s="3">
        <f>Return!Q86</f>
        <v>-3.3960922229965274E-3</v>
      </c>
      <c r="T102" s="9">
        <f>IF(A102=0,1,T101*(1+$F$5)^(1/12))</f>
        <v>1.0338092452738636</v>
      </c>
      <c r="U102">
        <f>IF(A102=0,$C$12,U101-V101-W101-X101)</f>
        <v>0.59932624675028534</v>
      </c>
      <c r="V102">
        <f t="shared" si="20"/>
        <v>1.7386697684222769E-4</v>
      </c>
      <c r="W102">
        <f t="shared" si="31"/>
        <v>2.0347533559686697E-3</v>
      </c>
      <c r="X102">
        <f>IF(A102=12*$C$10-1,U102-V102-W102,0)</f>
        <v>0</v>
      </c>
      <c r="Y102">
        <f>FLOOR(A102/12,1)</f>
        <v>6</v>
      </c>
      <c r="Z102">
        <f t="shared" si="21"/>
        <v>5</v>
      </c>
      <c r="AA102">
        <f t="shared" si="32"/>
        <v>2.9010405899121405E-4</v>
      </c>
      <c r="AB102">
        <f t="shared" si="22"/>
        <v>3.4756994916553641E-3</v>
      </c>
      <c r="AC102">
        <f>VLOOKUP(AD102,mortality!$A$4:$G$76,saving_model!Z102+2,FALSE)</f>
        <v>1.737849745827682E-3</v>
      </c>
      <c r="AD102">
        <f t="shared" si="23"/>
        <v>55</v>
      </c>
      <c r="AE102" s="10">
        <f t="shared" si="33"/>
        <v>3.3960531989175591E-3</v>
      </c>
      <c r="AF102" s="8">
        <f>VLOOKUP(saving_model!Y102,lapse!$B$4:$C$134,2,FALSE)</f>
        <v>4.0000000000000015E-2</v>
      </c>
      <c r="AH102">
        <f>discount_curve!K87</f>
        <v>0.93600213991030434</v>
      </c>
    </row>
    <row r="103" spans="1:34" x14ac:dyDescent="0.55000000000000004">
      <c r="A103">
        <f t="shared" ref="A103:A134" si="34">A102+1</f>
        <v>81</v>
      </c>
      <c r="B103">
        <f t="shared" si="24"/>
        <v>17.708914509547839</v>
      </c>
      <c r="C103">
        <f>K103*U103</f>
        <v>0</v>
      </c>
      <c r="D103">
        <f>M103*V103</f>
        <v>17.322624711890874</v>
      </c>
      <c r="E103">
        <f>N103*W103</f>
        <v>183.72725839922612</v>
      </c>
      <c r="F103">
        <f>(O103+P103+Q103-R103)*X103</f>
        <v>0</v>
      </c>
      <c r="G103">
        <f>U103*$F$6/12*T103</f>
        <v>25.73176441079314</v>
      </c>
      <c r="H103">
        <v>0</v>
      </c>
      <c r="I103">
        <f t="shared" si="25"/>
        <v>45.064052964979929</v>
      </c>
      <c r="K103">
        <f>IF(A103=0, $C$6, $C$7/12)</f>
        <v>0</v>
      </c>
      <c r="L103">
        <f t="shared" si="26"/>
        <v>100000</v>
      </c>
      <c r="M103" s="19">
        <f t="shared" si="27"/>
        <v>100000</v>
      </c>
      <c r="N103" s="19">
        <f t="shared" si="28"/>
        <v>90628.590807462286</v>
      </c>
      <c r="O103" s="19">
        <f t="shared" si="19"/>
        <v>90283.290469185187</v>
      </c>
      <c r="P103" s="19">
        <f>IF(A103=0,K103*(1-$C$15),K103)</f>
        <v>0</v>
      </c>
      <c r="Q103" s="19">
        <f t="shared" si="29"/>
        <v>614.85222430959971</v>
      </c>
      <c r="R103" s="19">
        <f t="shared" si="30"/>
        <v>75.748452244578985</v>
      </c>
      <c r="S103" s="3">
        <f>Return!Q87</f>
        <v>6.8102549332698104E-3</v>
      </c>
      <c r="T103" s="9">
        <f>IF(A103=0,1,T102*(1+$F$5)^(1/12))</f>
        <v>1.0342390151237422</v>
      </c>
      <c r="U103">
        <f>IF(A103=0,$C$12,U102-V102-W102-X102)</f>
        <v>0.59711762641747446</v>
      </c>
      <c r="V103">
        <f t="shared" si="20"/>
        <v>1.7322624711890874E-4</v>
      </c>
      <c r="W103">
        <f t="shared" si="31"/>
        <v>2.0272549397744597E-3</v>
      </c>
      <c r="X103">
        <f>IF(A103=12*$C$10-1,U103-V103-W103,0)</f>
        <v>0</v>
      </c>
      <c r="Y103">
        <f>FLOOR(A103/12,1)</f>
        <v>6</v>
      </c>
      <c r="Z103">
        <f t="shared" si="21"/>
        <v>5</v>
      </c>
      <c r="AA103">
        <f t="shared" si="32"/>
        <v>2.9010405899121405E-4</v>
      </c>
      <c r="AB103">
        <f t="shared" si="22"/>
        <v>3.4756994916553641E-3</v>
      </c>
      <c r="AC103">
        <f>VLOOKUP(AD103,mortality!$A$4:$G$76,saving_model!Z103+2,FALSE)</f>
        <v>1.737849745827682E-3</v>
      </c>
      <c r="AD103">
        <f t="shared" si="23"/>
        <v>55</v>
      </c>
      <c r="AE103" s="10">
        <f t="shared" si="33"/>
        <v>3.3960531989175591E-3</v>
      </c>
      <c r="AF103" s="8">
        <f>VLOOKUP(saving_model!Y103,lapse!$B$4:$C$134,2,FALSE)</f>
        <v>4.0000000000000015E-2</v>
      </c>
      <c r="AH103">
        <f>discount_curve!K88</f>
        <v>0.93522864897460811</v>
      </c>
    </row>
    <row r="104" spans="1:34" x14ac:dyDescent="0.55000000000000004">
      <c r="A104">
        <f t="shared" si="34"/>
        <v>82</v>
      </c>
      <c r="B104">
        <f t="shared" si="24"/>
        <v>17.845079510233681</v>
      </c>
      <c r="C104">
        <f>K104*U104</f>
        <v>0</v>
      </c>
      <c r="D104">
        <f>M104*V104</f>
        <v>17.258787859485714</v>
      </c>
      <c r="E104">
        <f>N104*W104</f>
        <v>183.88299282562105</v>
      </c>
      <c r="F104">
        <f>(O104+P104+Q104-R104)*X104</f>
        <v>0</v>
      </c>
      <c r="G104">
        <f>U104*$F$6/12*T104</f>
        <v>25.64759608769219</v>
      </c>
      <c r="H104">
        <v>0</v>
      </c>
      <c r="I104">
        <f t="shared" si="25"/>
        <v>45.038905489877727</v>
      </c>
      <c r="K104">
        <f>IF(A104=0, $C$6, $C$7/12)</f>
        <v>0</v>
      </c>
      <c r="L104">
        <f t="shared" si="26"/>
        <v>100000</v>
      </c>
      <c r="M104" s="19">
        <f t="shared" si="27"/>
        <v>100000</v>
      </c>
      <c r="N104" s="19">
        <f t="shared" si="28"/>
        <v>91040.912580068456</v>
      </c>
      <c r="O104" s="19">
        <f t="shared" si="19"/>
        <v>90822.394241250207</v>
      </c>
      <c r="P104" s="19">
        <f>IF(A104=0,K104*(1-$C$15),K104)</f>
        <v>0</v>
      </c>
      <c r="Q104" s="19">
        <f t="shared" si="29"/>
        <v>361.05047370736781</v>
      </c>
      <c r="R104" s="19">
        <f t="shared" si="30"/>
        <v>75.986203929131307</v>
      </c>
      <c r="S104" s="3">
        <f>Return!Q88</f>
        <v>3.975346352886433E-3</v>
      </c>
      <c r="T104" s="9">
        <f>IF(A104=0,1,T103*(1+$F$5)^(1/12))</f>
        <v>1.034668963635327</v>
      </c>
      <c r="U104">
        <f>IF(A104=0,$C$12,U103-V103-W103-X103)</f>
        <v>0.59491714523058103</v>
      </c>
      <c r="V104">
        <f t="shared" si="20"/>
        <v>1.7258787859485714E-4</v>
      </c>
      <c r="W104">
        <f t="shared" si="31"/>
        <v>2.0197841565340203E-3</v>
      </c>
      <c r="X104">
        <f>IF(A104=12*$C$10-1,U104-V104-W104,0)</f>
        <v>0</v>
      </c>
      <c r="Y104">
        <f>FLOOR(A104/12,1)</f>
        <v>6</v>
      </c>
      <c r="Z104">
        <f t="shared" si="21"/>
        <v>5</v>
      </c>
      <c r="AA104">
        <f t="shared" si="32"/>
        <v>2.9010405899121405E-4</v>
      </c>
      <c r="AB104">
        <f t="shared" si="22"/>
        <v>3.4756994916553641E-3</v>
      </c>
      <c r="AC104">
        <f>VLOOKUP(AD104,mortality!$A$4:$G$76,saving_model!Z104+2,FALSE)</f>
        <v>1.737849745827682E-3</v>
      </c>
      <c r="AD104">
        <f t="shared" si="23"/>
        <v>55</v>
      </c>
      <c r="AE104" s="10">
        <f t="shared" si="33"/>
        <v>3.3960531989175591E-3</v>
      </c>
      <c r="AF104" s="8">
        <f>VLOOKUP(saving_model!Y104,lapse!$B$4:$C$134,2,FALSE)</f>
        <v>4.0000000000000015E-2</v>
      </c>
      <c r="AH104">
        <f>discount_curve!K89</f>
        <v>0.93445579723427452</v>
      </c>
    </row>
    <row r="105" spans="1:34" x14ac:dyDescent="0.55000000000000004">
      <c r="A105">
        <f t="shared" si="34"/>
        <v>83</v>
      </c>
      <c r="B105">
        <f t="shared" si="24"/>
        <v>18.248673420823277</v>
      </c>
      <c r="C105">
        <f>K105*U105</f>
        <v>0</v>
      </c>
      <c r="D105">
        <f>M105*V105</f>
        <v>17.195186256864741</v>
      </c>
      <c r="E105">
        <f>N105*W105</f>
        <v>184.28548351416532</v>
      </c>
      <c r="F105">
        <f>(O105+P105+Q105-R105)*X105</f>
        <v>0</v>
      </c>
      <c r="G105">
        <f>U105*$F$6/12*T105</f>
        <v>25.563703078265835</v>
      </c>
      <c r="H105">
        <v>0</v>
      </c>
      <c r="I105">
        <f t="shared" si="25"/>
        <v>45.260612492656449</v>
      </c>
      <c r="K105">
        <f>IF(A105=0, $C$6, $C$7/12)</f>
        <v>0</v>
      </c>
      <c r="L105">
        <f t="shared" si="26"/>
        <v>100000</v>
      </c>
      <c r="M105" s="19">
        <f t="shared" si="27"/>
        <v>100000</v>
      </c>
      <c r="N105" s="19">
        <f t="shared" si="28"/>
        <v>91577.666144853967</v>
      </c>
      <c r="O105" s="19">
        <f t="shared" ref="O105:O168" si="35">O104+P104+Q104-R104</f>
        <v>91107.458511028439</v>
      </c>
      <c r="P105" s="19">
        <f>IF(A105=0,K105*(1-$C$15),K105)</f>
        <v>0</v>
      </c>
      <c r="Q105" s="19">
        <f t="shared" si="29"/>
        <v>863.77257507928812</v>
      </c>
      <c r="R105" s="19">
        <f t="shared" si="30"/>
        <v>76.642692571756442</v>
      </c>
      <c r="S105" s="3">
        <f>Return!Q89</f>
        <v>9.4808107831778621E-3</v>
      </c>
      <c r="T105" s="9">
        <f>IF(A105=0,1,T104*(1+$F$5)^(1/12))</f>
        <v>1.0350990908828905</v>
      </c>
      <c r="U105">
        <f>IF(A105=0,$C$12,U104-V104-W104-X104)</f>
        <v>0.59272477319545214</v>
      </c>
      <c r="V105">
        <f t="shared" si="20"/>
        <v>1.7195186256864742E-4</v>
      </c>
      <c r="W105">
        <f t="shared" si="31"/>
        <v>2.0123409044151635E-3</v>
      </c>
      <c r="X105">
        <f>IF(A105=12*$C$10-1,U105-V105-W105,0)</f>
        <v>0</v>
      </c>
      <c r="Y105">
        <f>FLOOR(A105/12,1)</f>
        <v>6</v>
      </c>
      <c r="Z105">
        <f t="shared" si="21"/>
        <v>5</v>
      </c>
      <c r="AA105">
        <f t="shared" si="32"/>
        <v>2.9010405899121405E-4</v>
      </c>
      <c r="AB105">
        <f t="shared" si="22"/>
        <v>3.4756994916553641E-3</v>
      </c>
      <c r="AC105">
        <f>VLOOKUP(AD105,mortality!$A$4:$G$76,saving_model!Z105+2,FALSE)</f>
        <v>1.737849745827682E-3</v>
      </c>
      <c r="AD105">
        <f t="shared" si="23"/>
        <v>55</v>
      </c>
      <c r="AE105" s="10">
        <f t="shared" si="33"/>
        <v>3.3960531989175591E-3</v>
      </c>
      <c r="AF105" s="8">
        <f>VLOOKUP(saving_model!Y105,lapse!$B$4:$C$134,2,FALSE)</f>
        <v>4.0000000000000015E-2</v>
      </c>
      <c r="AH105">
        <f>discount_curve!K90</f>
        <v>0.93368358416108754</v>
      </c>
    </row>
    <row r="106" spans="1:34" x14ac:dyDescent="0.55000000000000004">
      <c r="A106">
        <f t="shared" si="34"/>
        <v>84</v>
      </c>
      <c r="B106">
        <f t="shared" si="24"/>
        <v>17.480563399226639</v>
      </c>
      <c r="C106">
        <f>K106*U106</f>
        <v>0</v>
      </c>
      <c r="D106">
        <f>M106*V106</f>
        <v>18.342265929328693</v>
      </c>
      <c r="E106">
        <f>N106*W106</f>
        <v>136.74455049772061</v>
      </c>
      <c r="F106">
        <f>(O106+P106+Q106-R106)*X106</f>
        <v>0</v>
      </c>
      <c r="G106">
        <f>U106*$F$6/12*T106</f>
        <v>25.480084481966013</v>
      </c>
      <c r="H106">
        <v>0</v>
      </c>
      <c r="I106">
        <f t="shared" si="25"/>
        <v>44.543378922078489</v>
      </c>
      <c r="K106">
        <f>IF(A106=0, $C$6, $C$7/12)</f>
        <v>0</v>
      </c>
      <c r="L106">
        <f t="shared" si="26"/>
        <v>100000</v>
      </c>
      <c r="M106" s="19">
        <f t="shared" si="27"/>
        <v>100000</v>
      </c>
      <c r="N106" s="19">
        <f t="shared" si="28"/>
        <v>91371.125863162306</v>
      </c>
      <c r="O106" s="19">
        <f t="shared" si="35"/>
        <v>91894.588393535974</v>
      </c>
      <c r="P106" s="19">
        <f>IF(A106=0,K106*(1-$C$15),K106)</f>
        <v>0</v>
      </c>
      <c r="Q106" s="19">
        <f t="shared" si="29"/>
        <v>-1122.5684107330051</v>
      </c>
      <c r="R106" s="19">
        <f t="shared" si="30"/>
        <v>75.643349985669147</v>
      </c>
      <c r="S106" s="3">
        <f>Return!Q90</f>
        <v>-1.2215827181527139E-2</v>
      </c>
      <c r="T106" s="9">
        <f>IF(A106=0,1,T105*(1+$F$5)^(1/12))</f>
        <v>1.035529396940736</v>
      </c>
      <c r="U106">
        <f>IF(A106=0,$C$12,U105-V105-W105-X105)</f>
        <v>0.5905404804284683</v>
      </c>
      <c r="V106">
        <f t="shared" si="20"/>
        <v>1.8342265929328694E-4</v>
      </c>
      <c r="W106">
        <f t="shared" si="31"/>
        <v>1.4965838409664526E-3</v>
      </c>
      <c r="X106">
        <f>IF(A106=12*$C$10-1,U106-V106-W106,0)</f>
        <v>0</v>
      </c>
      <c r="Y106">
        <f>FLOOR(A106/12,1)</f>
        <v>7</v>
      </c>
      <c r="Z106">
        <f t="shared" si="21"/>
        <v>5</v>
      </c>
      <c r="AA106">
        <f t="shared" si="32"/>
        <v>3.1060133110638599E-4</v>
      </c>
      <c r="AB106">
        <f t="shared" si="22"/>
        <v>3.720855330571181E-3</v>
      </c>
      <c r="AC106">
        <f>VLOOKUP(AD106,mortality!$A$4:$G$76,saving_model!Z106+2,FALSE)</f>
        <v>1.8604276652855905E-3</v>
      </c>
      <c r="AD106">
        <f t="shared" si="23"/>
        <v>56</v>
      </c>
      <c r="AE106" s="10">
        <f t="shared" si="33"/>
        <v>2.5350486138366879E-3</v>
      </c>
      <c r="AF106" s="8">
        <f>VLOOKUP(saving_model!Y106,lapse!$B$4:$C$134,2,FALSE)</f>
        <v>3.0000000000000013E-2</v>
      </c>
      <c r="AH106">
        <f>discount_curve!K91</f>
        <v>0.92949225431346516</v>
      </c>
    </row>
    <row r="107" spans="1:34" x14ac:dyDescent="0.55000000000000004">
      <c r="A107">
        <f t="shared" si="34"/>
        <v>85</v>
      </c>
      <c r="B107">
        <f t="shared" si="24"/>
        <v>17.094043590703983</v>
      </c>
      <c r="C107">
        <f>K107*U107</f>
        <v>0</v>
      </c>
      <c r="D107">
        <f>M107*V107</f>
        <v>18.290084703803892</v>
      </c>
      <c r="E107">
        <f>N107*W107</f>
        <v>135.18292584587874</v>
      </c>
      <c r="F107">
        <f>(O107+P107+Q107-R107)*X107</f>
        <v>0</v>
      </c>
      <c r="G107">
        <f>U107*$F$6/12*T107</f>
        <v>25.41815945901461</v>
      </c>
      <c r="H107">
        <v>0</v>
      </c>
      <c r="I107">
        <f t="shared" si="25"/>
        <v>44.234146984552289</v>
      </c>
      <c r="K107">
        <f>IF(A107=0, $C$6, $C$7/12)</f>
        <v>0</v>
      </c>
      <c r="L107">
        <f t="shared" si="26"/>
        <v>100000</v>
      </c>
      <c r="M107" s="19">
        <f t="shared" si="27"/>
        <v>100000</v>
      </c>
      <c r="N107" s="19">
        <f t="shared" si="28"/>
        <v>90585.369271277494</v>
      </c>
      <c r="O107" s="19">
        <f t="shared" si="35"/>
        <v>90696.376632817308</v>
      </c>
      <c r="P107" s="19">
        <f>IF(A107=0,K107*(1-$C$15),K107)</f>
        <v>0</v>
      </c>
      <c r="Q107" s="19">
        <f t="shared" si="29"/>
        <v>-297.34724756735432</v>
      </c>
      <c r="R107" s="19">
        <f t="shared" si="30"/>
        <v>75.332524487708298</v>
      </c>
      <c r="S107" s="3">
        <f>Return!Q91</f>
        <v>-3.2784909233051218E-3</v>
      </c>
      <c r="T107" s="9">
        <f>IF(A107=0,1,T106*(1+$F$5)^(1/12))</f>
        <v>1.0359598818831974</v>
      </c>
      <c r="U107">
        <f>IF(A107=0,$C$12,U106-V106-W106-X106)</f>
        <v>0.58886047392820862</v>
      </c>
      <c r="V107">
        <f t="shared" si="20"/>
        <v>1.8290084703803891E-4</v>
      </c>
      <c r="W107">
        <f t="shared" si="31"/>
        <v>1.4923262656361669E-3</v>
      </c>
      <c r="X107">
        <f>IF(A107=12*$C$10-1,U107-V107-W107,0)</f>
        <v>0</v>
      </c>
      <c r="Y107">
        <f>FLOOR(A107/12,1)</f>
        <v>7</v>
      </c>
      <c r="Z107">
        <f t="shared" si="21"/>
        <v>5</v>
      </c>
      <c r="AA107">
        <f t="shared" si="32"/>
        <v>3.1060133110638599E-4</v>
      </c>
      <c r="AB107">
        <f t="shared" si="22"/>
        <v>3.720855330571181E-3</v>
      </c>
      <c r="AC107">
        <f>VLOOKUP(AD107,mortality!$A$4:$G$76,saving_model!Z107+2,FALSE)</f>
        <v>1.8604276652855905E-3</v>
      </c>
      <c r="AD107">
        <f t="shared" si="23"/>
        <v>56</v>
      </c>
      <c r="AE107" s="10">
        <f t="shared" si="33"/>
        <v>2.5350486138366879E-3</v>
      </c>
      <c r="AF107" s="8">
        <f>VLOOKUP(saving_model!Y107,lapse!$B$4:$C$134,2,FALSE)</f>
        <v>3.0000000000000013E-2</v>
      </c>
      <c r="AH107">
        <f>discount_curve!K92</f>
        <v>0.92868354080902127</v>
      </c>
    </row>
    <row r="108" spans="1:34" x14ac:dyDescent="0.55000000000000004">
      <c r="A108">
        <f t="shared" si="34"/>
        <v>86</v>
      </c>
      <c r="B108">
        <f t="shared" si="24"/>
        <v>16.663181895428703</v>
      </c>
      <c r="C108">
        <f>K108*U108</f>
        <v>0</v>
      </c>
      <c r="D108">
        <f>M108*V108</f>
        <v>18.238051926693679</v>
      </c>
      <c r="E108">
        <f>N108*W108</f>
        <v>134.08687269111326</v>
      </c>
      <c r="F108">
        <f>(O108+P108+Q108-R108)*X108</f>
        <v>0</v>
      </c>
      <c r="G108">
        <f>U108*$F$6/12*T108</f>
        <v>25.356384934326677</v>
      </c>
      <c r="H108">
        <v>0</v>
      </c>
      <c r="I108">
        <f t="shared" si="25"/>
        <v>43.823811246245079</v>
      </c>
      <c r="K108">
        <f>IF(A108=0, $C$6, $C$7/12)</f>
        <v>0</v>
      </c>
      <c r="L108">
        <f t="shared" si="26"/>
        <v>100000</v>
      </c>
      <c r="M108" s="19">
        <f t="shared" si="27"/>
        <v>100000</v>
      </c>
      <c r="N108" s="19">
        <f t="shared" si="28"/>
        <v>90107.252552291728</v>
      </c>
      <c r="O108" s="19">
        <f t="shared" si="35"/>
        <v>90323.696860762255</v>
      </c>
      <c r="P108" s="19">
        <f>IF(A108=0,K108*(1-$C$15),K108)</f>
        <v>0</v>
      </c>
      <c r="Q108" s="19">
        <f t="shared" si="29"/>
        <v>-507.73525161534963</v>
      </c>
      <c r="R108" s="19">
        <f t="shared" si="30"/>
        <v>74.846634674289092</v>
      </c>
      <c r="S108" s="3">
        <f>Return!Q92</f>
        <v>-5.6212851030449373E-3</v>
      </c>
      <c r="T108" s="9">
        <f>IF(A108=0,1,T107*(1+$F$5)^(1/12))</f>
        <v>1.0363905457846401</v>
      </c>
      <c r="U108">
        <f>IF(A108=0,$C$12,U107-V107-W107-X107)</f>
        <v>0.58718524681553441</v>
      </c>
      <c r="V108">
        <f t="shared" si="20"/>
        <v>1.8238051926693679E-4</v>
      </c>
      <c r="W108">
        <f t="shared" si="31"/>
        <v>1.4880808025225156E-3</v>
      </c>
      <c r="X108">
        <f>IF(A108=12*$C$10-1,U108-V108-W108,0)</f>
        <v>0</v>
      </c>
      <c r="Y108">
        <f>FLOOR(A108/12,1)</f>
        <v>7</v>
      </c>
      <c r="Z108">
        <f t="shared" si="21"/>
        <v>5</v>
      </c>
      <c r="AA108">
        <f t="shared" si="32"/>
        <v>3.1060133110638599E-4</v>
      </c>
      <c r="AB108">
        <f t="shared" si="22"/>
        <v>3.720855330571181E-3</v>
      </c>
      <c r="AC108">
        <f>VLOOKUP(AD108,mortality!$A$4:$G$76,saving_model!Z108+2,FALSE)</f>
        <v>1.8604276652855905E-3</v>
      </c>
      <c r="AD108">
        <f t="shared" si="23"/>
        <v>56</v>
      </c>
      <c r="AE108" s="10">
        <f t="shared" si="33"/>
        <v>2.5350486138366879E-3</v>
      </c>
      <c r="AF108" s="8">
        <f>VLOOKUP(saving_model!Y108,lapse!$B$4:$C$134,2,FALSE)</f>
        <v>3.0000000000000013E-2</v>
      </c>
      <c r="AH108">
        <f>discount_curve!K93</f>
        <v>0.9278755309333907</v>
      </c>
    </row>
    <row r="109" spans="1:34" x14ac:dyDescent="0.55000000000000004">
      <c r="A109">
        <f t="shared" si="34"/>
        <v>87</v>
      </c>
      <c r="B109">
        <f t="shared" si="24"/>
        <v>17.39090094054421</v>
      </c>
      <c r="C109">
        <f>K109*U109</f>
        <v>0</v>
      </c>
      <c r="D109">
        <f>M109*V109</f>
        <v>18.186167175682726</v>
      </c>
      <c r="E109">
        <f>N109*W109</f>
        <v>134.3513667472113</v>
      </c>
      <c r="F109">
        <f>(O109+P109+Q109-R109)*X109</f>
        <v>0</v>
      </c>
      <c r="G109">
        <f>U109*$F$6/12*T109</f>
        <v>25.29476054214172</v>
      </c>
      <c r="H109">
        <v>0</v>
      </c>
      <c r="I109">
        <f t="shared" si="25"/>
        <v>44.405604519166836</v>
      </c>
      <c r="K109">
        <f>IF(A109=0, $C$6, $C$7/12)</f>
        <v>0</v>
      </c>
      <c r="L109">
        <f t="shared" si="26"/>
        <v>100000</v>
      </c>
      <c r="M109" s="19">
        <f t="shared" si="27"/>
        <v>100000</v>
      </c>
      <c r="N109" s="19">
        <f t="shared" si="28"/>
        <v>90542.575464825291</v>
      </c>
      <c r="O109" s="19">
        <f t="shared" si="35"/>
        <v>89741.114974472614</v>
      </c>
      <c r="P109" s="19">
        <f>IF(A109=0,K109*(1-$C$15),K109)</f>
        <v>0</v>
      </c>
      <c r="Q109" s="19">
        <f t="shared" si="29"/>
        <v>1526.8643312839097</v>
      </c>
      <c r="R109" s="19">
        <f t="shared" si="30"/>
        <v>76.056649421463774</v>
      </c>
      <c r="S109" s="3">
        <f>Return!Q93</f>
        <v>1.701410030082906E-2</v>
      </c>
      <c r="T109" s="9">
        <f>IF(A109=0,1,T108*(1+$F$5)^(1/12))</f>
        <v>1.0368213887194595</v>
      </c>
      <c r="U109">
        <f>IF(A109=0,$C$12,U108-V108-W108-X108)</f>
        <v>0.58551478549374503</v>
      </c>
      <c r="V109">
        <f t="shared" si="20"/>
        <v>1.8186167175682726E-4</v>
      </c>
      <c r="W109">
        <f t="shared" si="31"/>
        <v>1.4838474171679069E-3</v>
      </c>
      <c r="X109">
        <f>IF(A109=12*$C$10-1,U109-V109-W109,0)</f>
        <v>0</v>
      </c>
      <c r="Y109">
        <f>FLOOR(A109/12,1)</f>
        <v>7</v>
      </c>
      <c r="Z109">
        <f t="shared" si="21"/>
        <v>5</v>
      </c>
      <c r="AA109">
        <f t="shared" si="32"/>
        <v>3.1060133110638599E-4</v>
      </c>
      <c r="AB109">
        <f t="shared" si="22"/>
        <v>3.720855330571181E-3</v>
      </c>
      <c r="AC109">
        <f>VLOOKUP(AD109,mortality!$A$4:$G$76,saving_model!Z109+2,FALSE)</f>
        <v>1.8604276652855905E-3</v>
      </c>
      <c r="AD109">
        <f t="shared" si="23"/>
        <v>56</v>
      </c>
      <c r="AE109" s="10">
        <f t="shared" si="33"/>
        <v>2.5350486138366879E-3</v>
      </c>
      <c r="AF109" s="8">
        <f>VLOOKUP(saving_model!Y109,lapse!$B$4:$C$134,2,FALSE)</f>
        <v>3.0000000000000013E-2</v>
      </c>
      <c r="AH109">
        <f>discount_curve!K94</f>
        <v>0.92706822407437539</v>
      </c>
    </row>
    <row r="110" spans="1:34" x14ac:dyDescent="0.55000000000000004">
      <c r="A110">
        <f t="shared" si="34"/>
        <v>88</v>
      </c>
      <c r="B110">
        <f t="shared" si="24"/>
        <v>17.010363311403143</v>
      </c>
      <c r="C110">
        <f>K110*U110</f>
        <v>0</v>
      </c>
      <c r="D110">
        <f>M110*V110</f>
        <v>18.134430029657125</v>
      </c>
      <c r="E110">
        <f>N110*W110</f>
        <v>134.46119305519508</v>
      </c>
      <c r="F110">
        <f>(O110+P110+Q110-R110)*X110</f>
        <v>0</v>
      </c>
      <c r="G110">
        <f>U110*$F$6/12*T110</f>
        <v>25.233285917588134</v>
      </c>
      <c r="H110">
        <v>0</v>
      </c>
      <c r="I110">
        <f t="shared" si="25"/>
        <v>43.89839470852985</v>
      </c>
      <c r="K110">
        <f>IF(A110=0, $C$6, $C$7/12)</f>
        <v>0</v>
      </c>
      <c r="L110">
        <f t="shared" si="26"/>
        <v>100000</v>
      </c>
      <c r="M110" s="19">
        <f t="shared" si="27"/>
        <v>100000</v>
      </c>
      <c r="N110" s="19">
        <f t="shared" si="28"/>
        <v>90875.117239238316</v>
      </c>
      <c r="O110" s="19">
        <f t="shared" si="35"/>
        <v>91191.922656335068</v>
      </c>
      <c r="P110" s="19">
        <f>IF(A110=0,K110*(1-$C$15),K110)</f>
        <v>0</v>
      </c>
      <c r="Q110" s="19">
        <f t="shared" si="29"/>
        <v>-709.01325869153516</v>
      </c>
      <c r="R110" s="19">
        <f t="shared" si="30"/>
        <v>75.402424498036268</v>
      </c>
      <c r="S110" s="3">
        <f>Return!Q94</f>
        <v>-7.7749567948415255E-3</v>
      </c>
      <c r="T110" s="9">
        <f>IF(A110=0,1,T109*(1+$F$5)^(1/12))</f>
        <v>1.0372524107620826</v>
      </c>
      <c r="U110">
        <f>IF(A110=0,$C$12,U109-V109-W109-X109)</f>
        <v>0.58384907640482031</v>
      </c>
      <c r="V110">
        <f t="shared" si="20"/>
        <v>1.8134430029657125E-4</v>
      </c>
      <c r="W110">
        <f t="shared" si="31"/>
        <v>1.4796260752127761E-3</v>
      </c>
      <c r="X110">
        <f>IF(A110=12*$C$10-1,U110-V110-W110,0)</f>
        <v>0</v>
      </c>
      <c r="Y110">
        <f>FLOOR(A110/12,1)</f>
        <v>7</v>
      </c>
      <c r="Z110">
        <f t="shared" si="21"/>
        <v>5</v>
      </c>
      <c r="AA110">
        <f t="shared" si="32"/>
        <v>3.1060133110638599E-4</v>
      </c>
      <c r="AB110">
        <f t="shared" si="22"/>
        <v>3.720855330571181E-3</v>
      </c>
      <c r="AC110">
        <f>VLOOKUP(AD110,mortality!$A$4:$G$76,saving_model!Z110+2,FALSE)</f>
        <v>1.8604276652855905E-3</v>
      </c>
      <c r="AD110">
        <f t="shared" si="23"/>
        <v>56</v>
      </c>
      <c r="AE110" s="10">
        <f t="shared" si="33"/>
        <v>2.5350486138366879E-3</v>
      </c>
      <c r="AF110" s="8">
        <f>VLOOKUP(saving_model!Y110,lapse!$B$4:$C$134,2,FALSE)</f>
        <v>3.0000000000000013E-2</v>
      </c>
      <c r="AH110">
        <f>discount_curve!K95</f>
        <v>0.9262616196203084</v>
      </c>
    </row>
    <row r="111" spans="1:34" x14ac:dyDescent="0.55000000000000004">
      <c r="A111">
        <f t="shared" si="34"/>
        <v>89</v>
      </c>
      <c r="B111">
        <f t="shared" si="24"/>
        <v>16.743245316857156</v>
      </c>
      <c r="C111">
        <f>K111*U111</f>
        <v>0</v>
      </c>
      <c r="D111">
        <f>M111*V111</f>
        <v>18.082840068700975</v>
      </c>
      <c r="E111">
        <f>N111*W111</f>
        <v>133.32341943962695</v>
      </c>
      <c r="F111">
        <f>(O111+P111+Q111-R111)*X111</f>
        <v>0</v>
      </c>
      <c r="G111">
        <f>U111*$F$6/12*T111</f>
        <v>25.171960696681122</v>
      </c>
      <c r="H111">
        <v>0</v>
      </c>
      <c r="I111">
        <f t="shared" si="25"/>
        <v>43.657808088022627</v>
      </c>
      <c r="K111">
        <f>IF(A111=0, $C$6, $C$7/12)</f>
        <v>0</v>
      </c>
      <c r="L111">
        <f t="shared" si="26"/>
        <v>100000</v>
      </c>
      <c r="M111" s="19">
        <f t="shared" si="27"/>
        <v>100000</v>
      </c>
      <c r="N111" s="19">
        <f t="shared" si="28"/>
        <v>90363.227967156752</v>
      </c>
      <c r="O111" s="19">
        <f t="shared" si="35"/>
        <v>90407.506973145486</v>
      </c>
      <c r="P111" s="19">
        <f>IF(A111=0,K111*(1-$C$15),K111)</f>
        <v>0</v>
      </c>
      <c r="Q111" s="19">
        <f t="shared" si="29"/>
        <v>-163.7611335105031</v>
      </c>
      <c r="R111" s="19">
        <f t="shared" si="30"/>
        <v>75.203121533029147</v>
      </c>
      <c r="S111" s="3">
        <f>Return!Q95</f>
        <v>-1.8113665445851357E-3</v>
      </c>
      <c r="T111" s="9">
        <f>IF(A111=0,1,T110*(1+$F$5)^(1/12))</f>
        <v>1.0376836119869675</v>
      </c>
      <c r="U111">
        <f>IF(A111=0,$C$12,U110-V110-W110-X110)</f>
        <v>0.58218810602931093</v>
      </c>
      <c r="V111">
        <f t="shared" si="20"/>
        <v>1.8082840068700976E-4</v>
      </c>
      <c r="W111">
        <f t="shared" si="31"/>
        <v>1.4754167423953073E-3</v>
      </c>
      <c r="X111">
        <f>IF(A111=12*$C$10-1,U111-V111-W111,0)</f>
        <v>0</v>
      </c>
      <c r="Y111">
        <f>FLOOR(A111/12,1)</f>
        <v>7</v>
      </c>
      <c r="Z111">
        <f t="shared" si="21"/>
        <v>5</v>
      </c>
      <c r="AA111">
        <f t="shared" si="32"/>
        <v>3.1060133110638599E-4</v>
      </c>
      <c r="AB111">
        <f t="shared" si="22"/>
        <v>3.720855330571181E-3</v>
      </c>
      <c r="AC111">
        <f>VLOOKUP(AD111,mortality!$A$4:$G$76,saving_model!Z111+2,FALSE)</f>
        <v>1.8604276652855905E-3</v>
      </c>
      <c r="AD111">
        <f t="shared" si="23"/>
        <v>56</v>
      </c>
      <c r="AE111" s="10">
        <f t="shared" si="33"/>
        <v>2.5350486138366879E-3</v>
      </c>
      <c r="AF111" s="8">
        <f>VLOOKUP(saving_model!Y111,lapse!$B$4:$C$134,2,FALSE)</f>
        <v>3.0000000000000013E-2</v>
      </c>
      <c r="AH111">
        <f>discount_curve!K96</f>
        <v>0.92545571696005624</v>
      </c>
    </row>
    <row r="112" spans="1:34" x14ac:dyDescent="0.55000000000000004">
      <c r="A112">
        <f t="shared" si="34"/>
        <v>90</v>
      </c>
      <c r="B112">
        <f t="shared" si="24"/>
        <v>17.388274599770263</v>
      </c>
      <c r="C112">
        <f>K112*U112</f>
        <v>0</v>
      </c>
      <c r="D112">
        <f>M112*V112</f>
        <v>18.031396874092994</v>
      </c>
      <c r="E112">
        <f>N112*W112</f>
        <v>133.70000475744635</v>
      </c>
      <c r="F112">
        <f>(O112+P112+Q112-R112)*X112</f>
        <v>0</v>
      </c>
      <c r="G112">
        <f>U112*$F$6/12*T112</f>
        <v>25.110784516320457</v>
      </c>
      <c r="H112">
        <v>0</v>
      </c>
      <c r="I112">
        <f t="shared" si="25"/>
        <v>44.144063361288794</v>
      </c>
      <c r="K112">
        <f>IF(A112=0, $C$6, $C$7/12)</f>
        <v>0</v>
      </c>
      <c r="L112">
        <f t="shared" si="26"/>
        <v>100000</v>
      </c>
      <c r="M112" s="19">
        <f t="shared" si="27"/>
        <v>100000</v>
      </c>
      <c r="N112" s="19">
        <f t="shared" si="28"/>
        <v>90877.000508143828</v>
      </c>
      <c r="O112" s="19">
        <f t="shared" si="35"/>
        <v>90168.542718101948</v>
      </c>
      <c r="P112" s="19">
        <f>IF(A112=0,K112*(1-$C$15),K112)</f>
        <v>0</v>
      </c>
      <c r="Q112" s="19">
        <f t="shared" si="29"/>
        <v>1340.6579128912681</v>
      </c>
      <c r="R112" s="19">
        <f t="shared" si="30"/>
        <v>76.257667192494353</v>
      </c>
      <c r="S112" s="3">
        <f>Return!Q96</f>
        <v>1.4868355110081222E-2</v>
      </c>
      <c r="T112" s="9">
        <f>IF(A112=0,1,T111*(1+$F$5)^(1/12))</f>
        <v>1.0381149924686024</v>
      </c>
      <c r="U112">
        <f>IF(A112=0,$C$12,U111-V111-W111-X111)</f>
        <v>0.58053186088622866</v>
      </c>
      <c r="V112">
        <f t="shared" si="20"/>
        <v>1.8031396874092993E-4</v>
      </c>
      <c r="W112">
        <f t="shared" si="31"/>
        <v>1.4712193845511548E-3</v>
      </c>
      <c r="X112">
        <f>IF(A112=12*$C$10-1,U112-V112-W112,0)</f>
        <v>0</v>
      </c>
      <c r="Y112">
        <f>FLOOR(A112/12,1)</f>
        <v>7</v>
      </c>
      <c r="Z112">
        <f t="shared" si="21"/>
        <v>5</v>
      </c>
      <c r="AA112">
        <f t="shared" si="32"/>
        <v>3.1060133110638599E-4</v>
      </c>
      <c r="AB112">
        <f t="shared" si="22"/>
        <v>3.720855330571181E-3</v>
      </c>
      <c r="AC112">
        <f>VLOOKUP(AD112,mortality!$A$4:$G$76,saving_model!Z112+2,FALSE)</f>
        <v>1.8604276652855905E-3</v>
      </c>
      <c r="AD112">
        <f t="shared" si="23"/>
        <v>56</v>
      </c>
      <c r="AE112" s="10">
        <f t="shared" si="33"/>
        <v>2.5350486138366879E-3</v>
      </c>
      <c r="AF112" s="8">
        <f>VLOOKUP(saving_model!Y112,lapse!$B$4:$C$134,2,FALSE)</f>
        <v>3.0000000000000013E-2</v>
      </c>
      <c r="AH112">
        <f>discount_curve!K97</f>
        <v>0.92465051548301602</v>
      </c>
    </row>
    <row r="113" spans="1:34" x14ac:dyDescent="0.55000000000000004">
      <c r="A113">
        <f t="shared" si="34"/>
        <v>91</v>
      </c>
      <c r="B113">
        <f t="shared" si="24"/>
        <v>17.594231437044709</v>
      </c>
      <c r="C113">
        <f>K113*U113</f>
        <v>0</v>
      </c>
      <c r="D113">
        <f>M113*V113</f>
        <v>17.980100028303077</v>
      </c>
      <c r="E113">
        <f>N113*W113</f>
        <v>134.44273891643988</v>
      </c>
      <c r="F113">
        <f>(O113+P113+Q113-R113)*X113</f>
        <v>0</v>
      </c>
      <c r="G113">
        <f>U113*$F$6/12*T113</f>
        <v>25.049757014288371</v>
      </c>
      <c r="H113">
        <v>0</v>
      </c>
      <c r="I113">
        <f t="shared" si="25"/>
        <v>44.146665685332948</v>
      </c>
      <c r="K113">
        <f>IF(A113=0, $C$6, $C$7/12)</f>
        <v>0</v>
      </c>
      <c r="L113">
        <f t="shared" si="26"/>
        <v>100000</v>
      </c>
      <c r="M113" s="19">
        <f t="shared" si="27"/>
        <v>100000</v>
      </c>
      <c r="N113" s="19">
        <f t="shared" si="28"/>
        <v>91642.553536218082</v>
      </c>
      <c r="O113" s="19">
        <f t="shared" si="35"/>
        <v>91432.942963800728</v>
      </c>
      <c r="P113" s="19">
        <f>IF(A113=0,K113*(1-$C$15),K113)</f>
        <v>0</v>
      </c>
      <c r="Q113" s="19">
        <f t="shared" si="29"/>
        <v>342.74140785831611</v>
      </c>
      <c r="R113" s="19">
        <f t="shared" si="30"/>
        <v>76.47973697638254</v>
      </c>
      <c r="S113" s="3">
        <f>Return!Q97</f>
        <v>3.7485549162954435E-3</v>
      </c>
      <c r="T113" s="9">
        <f>IF(A113=0,1,T112*(1+$F$5)^(1/12))</f>
        <v>1.0385465522815074</v>
      </c>
      <c r="U113">
        <f>IF(A113=0,$C$12,U112-V112-W112-X112)</f>
        <v>0.5788803275329365</v>
      </c>
      <c r="V113">
        <f t="shared" si="20"/>
        <v>1.7980100028303078E-4</v>
      </c>
      <c r="W113">
        <f t="shared" si="31"/>
        <v>1.4670339676131647E-3</v>
      </c>
      <c r="X113">
        <f>IF(A113=12*$C$10-1,U113-V113-W113,0)</f>
        <v>0</v>
      </c>
      <c r="Y113">
        <f>FLOOR(A113/12,1)</f>
        <v>7</v>
      </c>
      <c r="Z113">
        <f t="shared" si="21"/>
        <v>5</v>
      </c>
      <c r="AA113">
        <f t="shared" si="32"/>
        <v>3.1060133110638599E-4</v>
      </c>
      <c r="AB113">
        <f t="shared" si="22"/>
        <v>3.720855330571181E-3</v>
      </c>
      <c r="AC113">
        <f>VLOOKUP(AD113,mortality!$A$4:$G$76,saving_model!Z113+2,FALSE)</f>
        <v>1.8604276652855905E-3</v>
      </c>
      <c r="AD113">
        <f t="shared" si="23"/>
        <v>56</v>
      </c>
      <c r="AE113" s="10">
        <f t="shared" si="33"/>
        <v>2.5350486138366879E-3</v>
      </c>
      <c r="AF113" s="8">
        <f>VLOOKUP(saving_model!Y113,lapse!$B$4:$C$134,2,FALSE)</f>
        <v>3.0000000000000013E-2</v>
      </c>
      <c r="AH113">
        <f>discount_curve!K98</f>
        <v>0.92384601457911697</v>
      </c>
    </row>
    <row r="114" spans="1:34" x14ac:dyDescent="0.55000000000000004">
      <c r="A114">
        <f t="shared" si="34"/>
        <v>92</v>
      </c>
      <c r="B114">
        <f t="shared" si="24"/>
        <v>17.511076786166281</v>
      </c>
      <c r="C114">
        <f>K114*U114</f>
        <v>0</v>
      </c>
      <c r="D114">
        <f>M114*V114</f>
        <v>17.928949114988967</v>
      </c>
      <c r="E114">
        <f>N114*W114</f>
        <v>134.19512423744175</v>
      </c>
      <c r="F114">
        <f>(O114+P114+Q114-R114)*X114</f>
        <v>0</v>
      </c>
      <c r="G114">
        <f>U114*$F$6/12*T114</f>
        <v>24.988877829247418</v>
      </c>
      <c r="H114">
        <v>0</v>
      </c>
      <c r="I114">
        <f t="shared" si="25"/>
        <v>43.98182881348437</v>
      </c>
      <c r="K114">
        <f>IF(A114=0, $C$6, $C$7/12)</f>
        <v>0</v>
      </c>
      <c r="L114">
        <f t="shared" si="26"/>
        <v>100000</v>
      </c>
      <c r="M114" s="19">
        <f t="shared" si="27"/>
        <v>100000</v>
      </c>
      <c r="N114" s="19">
        <f t="shared" si="28"/>
        <v>91734.74034330438</v>
      </c>
      <c r="O114" s="19">
        <f t="shared" si="35"/>
        <v>91699.204634682654</v>
      </c>
      <c r="P114" s="19">
        <f>IF(A114=0,K114*(1-$C$15),K114)</f>
        <v>0</v>
      </c>
      <c r="Q114" s="19">
        <f t="shared" si="29"/>
        <v>-5.3401365050246872</v>
      </c>
      <c r="R114" s="19">
        <f t="shared" si="30"/>
        <v>76.411553748481353</v>
      </c>
      <c r="S114" s="3">
        <f>Return!Q98</f>
        <v>-5.8235363395997553E-5</v>
      </c>
      <c r="T114" s="9">
        <f>IF(A114=0,1,T113*(1+$F$5)^(1/12))</f>
        <v>1.038978291500233</v>
      </c>
      <c r="U114">
        <f>IF(A114=0,$C$12,U113-V113-W113-X113)</f>
        <v>0.57723349256504031</v>
      </c>
      <c r="V114">
        <f t="shared" si="20"/>
        <v>1.7928949114988968E-4</v>
      </c>
      <c r="W114">
        <f t="shared" si="31"/>
        <v>1.4628604576111006E-3</v>
      </c>
      <c r="X114">
        <f>IF(A114=12*$C$10-1,U114-V114-W114,0)</f>
        <v>0</v>
      </c>
      <c r="Y114">
        <f>FLOOR(A114/12,1)</f>
        <v>7</v>
      </c>
      <c r="Z114">
        <f t="shared" si="21"/>
        <v>5</v>
      </c>
      <c r="AA114">
        <f t="shared" si="32"/>
        <v>3.1060133110638599E-4</v>
      </c>
      <c r="AB114">
        <f t="shared" si="22"/>
        <v>3.720855330571181E-3</v>
      </c>
      <c r="AC114">
        <f>VLOOKUP(AD114,mortality!$A$4:$G$76,saving_model!Z114+2,FALSE)</f>
        <v>1.8604276652855905E-3</v>
      </c>
      <c r="AD114">
        <f t="shared" si="23"/>
        <v>56</v>
      </c>
      <c r="AE114" s="10">
        <f t="shared" si="33"/>
        <v>2.5350486138366879E-3</v>
      </c>
      <c r="AF114" s="8">
        <f>VLOOKUP(saving_model!Y114,lapse!$B$4:$C$134,2,FALSE)</f>
        <v>3.0000000000000013E-2</v>
      </c>
      <c r="AH114">
        <f>discount_curve!K99</f>
        <v>0.92304221363881889</v>
      </c>
    </row>
    <row r="115" spans="1:34" x14ac:dyDescent="0.55000000000000004">
      <c r="A115">
        <f t="shared" si="34"/>
        <v>93</v>
      </c>
      <c r="B115">
        <f t="shared" si="24"/>
        <v>18.358075455605444</v>
      </c>
      <c r="C115">
        <f>K115*U115</f>
        <v>0</v>
      </c>
      <c r="D115">
        <f>M115*V115</f>
        <v>17.877943718992821</v>
      </c>
      <c r="E115">
        <f>N115*W115</f>
        <v>134.92946398264888</v>
      </c>
      <c r="F115">
        <f>(O115+P115+Q115-R115)*X115</f>
        <v>0</v>
      </c>
      <c r="G115">
        <f>U115*$F$6/12*T115</f>
        <v>24.928146600738298</v>
      </c>
      <c r="H115">
        <v>0</v>
      </c>
      <c r="I115">
        <f t="shared" si="25"/>
        <v>44.627089519900764</v>
      </c>
      <c r="K115">
        <f>IF(A115=0, $C$6, $C$7/12)</f>
        <v>0</v>
      </c>
      <c r="L115">
        <f t="shared" si="26"/>
        <v>100000</v>
      </c>
      <c r="M115" s="19">
        <f t="shared" si="27"/>
        <v>100000</v>
      </c>
      <c r="N115" s="19">
        <f t="shared" si="28"/>
        <v>92499.878707345211</v>
      </c>
      <c r="O115" s="19">
        <f t="shared" si="35"/>
        <v>91617.452944429155</v>
      </c>
      <c r="P115" s="19">
        <f>IF(A115=0,K115*(1-$C$15),K115)</f>
        <v>0</v>
      </c>
      <c r="Q115" s="19">
        <f t="shared" si="29"/>
        <v>1687.0977336004169</v>
      </c>
      <c r="R115" s="19">
        <f t="shared" si="30"/>
        <v>77.753792231691307</v>
      </c>
      <c r="S115" s="3">
        <f>Return!Q99</f>
        <v>1.8414588917067265E-2</v>
      </c>
      <c r="T115" s="9">
        <f>IF(A115=0,1,T114*(1+$F$5)^(1/12))</f>
        <v>1.0394102101993608</v>
      </c>
      <c r="U115">
        <f>IF(A115=0,$C$12,U114-V114-W114-X114)</f>
        <v>0.57559134261627931</v>
      </c>
      <c r="V115">
        <f t="shared" si="20"/>
        <v>1.7877943718992823E-4</v>
      </c>
      <c r="W115">
        <f t="shared" si="31"/>
        <v>1.4586988206713662E-3</v>
      </c>
      <c r="X115">
        <f>IF(A115=12*$C$10-1,U115-V115-W115,0)</f>
        <v>0</v>
      </c>
      <c r="Y115">
        <f>FLOOR(A115/12,1)</f>
        <v>7</v>
      </c>
      <c r="Z115">
        <f t="shared" si="21"/>
        <v>5</v>
      </c>
      <c r="AA115">
        <f t="shared" si="32"/>
        <v>3.1060133110638599E-4</v>
      </c>
      <c r="AB115">
        <f t="shared" si="22"/>
        <v>3.720855330571181E-3</v>
      </c>
      <c r="AC115">
        <f>VLOOKUP(AD115,mortality!$A$4:$G$76,saving_model!Z115+2,FALSE)</f>
        <v>1.8604276652855905E-3</v>
      </c>
      <c r="AD115">
        <f t="shared" si="23"/>
        <v>56</v>
      </c>
      <c r="AE115" s="10">
        <f t="shared" si="33"/>
        <v>2.5350486138366879E-3</v>
      </c>
      <c r="AF115" s="8">
        <f>VLOOKUP(saving_model!Y115,lapse!$B$4:$C$134,2,FALSE)</f>
        <v>3.0000000000000013E-2</v>
      </c>
      <c r="AH115">
        <f>discount_curve!K100</f>
        <v>0.92223911205311193</v>
      </c>
    </row>
    <row r="116" spans="1:34" x14ac:dyDescent="0.55000000000000004">
      <c r="A116">
        <f t="shared" si="34"/>
        <v>94</v>
      </c>
      <c r="B116">
        <f t="shared" si="24"/>
        <v>18.18046277553044</v>
      </c>
      <c r="C116">
        <f>K116*U116</f>
        <v>0</v>
      </c>
      <c r="D116">
        <f>M116*V116</f>
        <v>17.827083426337875</v>
      </c>
      <c r="E116">
        <f>N116*W116</f>
        <v>135.38369122166674</v>
      </c>
      <c r="F116">
        <f>(O116+P116+Q116-R116)*X116</f>
        <v>0</v>
      </c>
      <c r="G116">
        <f>U116*$F$6/12*T116</f>
        <v>24.867562969177769</v>
      </c>
      <c r="H116">
        <v>0</v>
      </c>
      <c r="I116">
        <f t="shared" si="25"/>
        <v>44.282362417357206</v>
      </c>
      <c r="K116">
        <f>IF(A116=0, $C$6, $C$7/12)</f>
        <v>0</v>
      </c>
      <c r="L116">
        <f t="shared" si="26"/>
        <v>100000</v>
      </c>
      <c r="M116" s="19">
        <f t="shared" si="27"/>
        <v>100000</v>
      </c>
      <c r="N116" s="19">
        <f t="shared" si="28"/>
        <v>93076.059369165363</v>
      </c>
      <c r="O116" s="19">
        <f t="shared" si="35"/>
        <v>93226.796885797885</v>
      </c>
      <c r="P116" s="19">
        <f>IF(A116=0,K116*(1-$C$15),K116)</f>
        <v>0</v>
      </c>
      <c r="Q116" s="19">
        <f t="shared" si="29"/>
        <v>-378.84832373343846</v>
      </c>
      <c r="R116" s="19">
        <f t="shared" si="30"/>
        <v>77.37329046838704</v>
      </c>
      <c r="S116" s="3">
        <f>Return!Q100</f>
        <v>-4.0637277734375532E-3</v>
      </c>
      <c r="T116" s="9">
        <f>IF(A116=0,1,T115*(1+$F$5)^(1/12))</f>
        <v>1.0398423084535036</v>
      </c>
      <c r="U116">
        <f>IF(A116=0,$C$12,U115-V115-W115-X115)</f>
        <v>0.573953864358418</v>
      </c>
      <c r="V116">
        <f t="shared" si="20"/>
        <v>1.7827083426337874E-4</v>
      </c>
      <c r="W116">
        <f t="shared" si="31"/>
        <v>1.4545490230167312E-3</v>
      </c>
      <c r="X116">
        <f>IF(A116=12*$C$10-1,U116-V116-W116,0)</f>
        <v>0</v>
      </c>
      <c r="Y116">
        <f>FLOOR(A116/12,1)</f>
        <v>7</v>
      </c>
      <c r="Z116">
        <f t="shared" si="21"/>
        <v>5</v>
      </c>
      <c r="AA116">
        <f t="shared" si="32"/>
        <v>3.1060133110638599E-4</v>
      </c>
      <c r="AB116">
        <f t="shared" si="22"/>
        <v>3.720855330571181E-3</v>
      </c>
      <c r="AC116">
        <f>VLOOKUP(AD116,mortality!$A$4:$G$76,saving_model!Z116+2,FALSE)</f>
        <v>1.8604276652855905E-3</v>
      </c>
      <c r="AD116">
        <f t="shared" si="23"/>
        <v>56</v>
      </c>
      <c r="AE116" s="10">
        <f t="shared" si="33"/>
        <v>2.5350486138366879E-3</v>
      </c>
      <c r="AF116" s="8">
        <f>VLOOKUP(saving_model!Y116,lapse!$B$4:$C$134,2,FALSE)</f>
        <v>3.0000000000000013E-2</v>
      </c>
      <c r="AH116">
        <f>discount_curve!K101</f>
        <v>0.9214367092135155</v>
      </c>
    </row>
    <row r="117" spans="1:34" x14ac:dyDescent="0.55000000000000004">
      <c r="A117">
        <f t="shared" si="34"/>
        <v>95</v>
      </c>
      <c r="B117">
        <f t="shared" si="24"/>
        <v>17.531404871535241</v>
      </c>
      <c r="C117">
        <f>K117*U117</f>
        <v>0</v>
      </c>
      <c r="D117">
        <f>M117*V117</f>
        <v>17.776367824225058</v>
      </c>
      <c r="E117">
        <f>N117*W117</f>
        <v>133.96509131883536</v>
      </c>
      <c r="F117">
        <f>(O117+P117+Q117-R117)*X117</f>
        <v>0</v>
      </c>
      <c r="G117">
        <f>U117*$F$6/12*T117</f>
        <v>24.807126575856483</v>
      </c>
      <c r="H117">
        <v>0</v>
      </c>
      <c r="I117">
        <f t="shared" si="25"/>
        <v>43.696017395743567</v>
      </c>
      <c r="K117">
        <f>IF(A117=0, $C$6, $C$7/12)</f>
        <v>0</v>
      </c>
      <c r="L117">
        <f t="shared" si="26"/>
        <v>100000</v>
      </c>
      <c r="M117" s="19">
        <f t="shared" si="27"/>
        <v>100000</v>
      </c>
      <c r="N117" s="19">
        <f t="shared" si="28"/>
        <v>92363.535893412904</v>
      </c>
      <c r="O117" s="19">
        <f t="shared" si="35"/>
        <v>92770.575271596055</v>
      </c>
      <c r="P117" s="19">
        <f>IF(A117=0,K117*(1-$C$15),K117)</f>
        <v>0</v>
      </c>
      <c r="Q117" s="19">
        <f t="shared" si="29"/>
        <v>-890.645364622123</v>
      </c>
      <c r="R117" s="19">
        <f t="shared" si="30"/>
        <v>76.566608255811616</v>
      </c>
      <c r="S117" s="3">
        <f>Return!Q101</f>
        <v>-9.6005157024698917E-3</v>
      </c>
      <c r="T117" s="9">
        <f>IF(A117=0,1,T116*(1+$F$5)^(1/12))</f>
        <v>1.0402745863373051</v>
      </c>
      <c r="U117">
        <f>IF(A117=0,$C$12,U116-V116-W116-X116)</f>
        <v>0.57232104450113785</v>
      </c>
      <c r="V117">
        <f t="shared" si="20"/>
        <v>1.7776367824225058E-4</v>
      </c>
      <c r="W117">
        <f t="shared" si="31"/>
        <v>1.4504110309660563E-3</v>
      </c>
      <c r="X117">
        <f>IF(A117=12*$C$10-1,U117-V117-W117,0)</f>
        <v>0</v>
      </c>
      <c r="Y117">
        <f>FLOOR(A117/12,1)</f>
        <v>7</v>
      </c>
      <c r="Z117">
        <f t="shared" si="21"/>
        <v>5</v>
      </c>
      <c r="AA117">
        <f t="shared" si="32"/>
        <v>3.1060133110638599E-4</v>
      </c>
      <c r="AB117">
        <f t="shared" si="22"/>
        <v>3.720855330571181E-3</v>
      </c>
      <c r="AC117">
        <f>VLOOKUP(AD117,mortality!$A$4:$G$76,saving_model!Z117+2,FALSE)</f>
        <v>1.8604276652855905E-3</v>
      </c>
      <c r="AD117">
        <f t="shared" si="23"/>
        <v>56</v>
      </c>
      <c r="AE117" s="10">
        <f t="shared" si="33"/>
        <v>2.5350486138366879E-3</v>
      </c>
      <c r="AF117" s="8">
        <f>VLOOKUP(saving_model!Y117,lapse!$B$4:$C$134,2,FALSE)</f>
        <v>3.0000000000000013E-2</v>
      </c>
      <c r="AH117">
        <f>discount_curve!K102</f>
        <v>0.92063500451207969</v>
      </c>
    </row>
    <row r="118" spans="1:34" x14ac:dyDescent="0.55000000000000004">
      <c r="A118">
        <f t="shared" si="34"/>
        <v>96</v>
      </c>
      <c r="B118">
        <f t="shared" si="24"/>
        <v>17.305555174198634</v>
      </c>
      <c r="C118">
        <f>K118*U118</f>
        <v>0</v>
      </c>
      <c r="D118">
        <f>M118*V118</f>
        <v>19.006452352440647</v>
      </c>
      <c r="E118">
        <f>N118*W118</f>
        <v>88.163809382658158</v>
      </c>
      <c r="F118">
        <f>(O118+P118+Q118-R118)*X118</f>
        <v>0</v>
      </c>
      <c r="G118">
        <f>U118*$F$6/12*T118</f>
        <v>24.746837062936866</v>
      </c>
      <c r="H118">
        <v>0</v>
      </c>
      <c r="I118">
        <f t="shared" si="25"/>
        <v>43.59777566339266</v>
      </c>
      <c r="K118">
        <f>IF(A118=0, $C$6, $C$7/12)</f>
        <v>0</v>
      </c>
      <c r="L118">
        <f t="shared" si="26"/>
        <v>100000</v>
      </c>
      <c r="M118" s="19">
        <f t="shared" si="27"/>
        <v>100000</v>
      </c>
      <c r="N118" s="19">
        <f t="shared" si="28"/>
        <v>91869.164231173752</v>
      </c>
      <c r="O118" s="19">
        <f t="shared" si="35"/>
        <v>91803.363298718119</v>
      </c>
      <c r="P118" s="19">
        <f>IF(A118=0,K118*(1-$C$15),K118)</f>
        <v>0</v>
      </c>
      <c r="Q118" s="19">
        <f t="shared" si="29"/>
        <v>55.053184508585424</v>
      </c>
      <c r="R118" s="19">
        <f t="shared" si="30"/>
        <v>76.548680402688916</v>
      </c>
      <c r="S118" s="3">
        <f>Return!Q102</f>
        <v>5.9968592141279586E-4</v>
      </c>
      <c r="T118" s="9">
        <f>IF(A118=0,1,T117*(1+$F$5)^(1/12))</f>
        <v>1.0407070439254398</v>
      </c>
      <c r="U118">
        <f>IF(A118=0,$C$12,U117-V117-W117-X117)</f>
        <v>0.57069286979192946</v>
      </c>
      <c r="V118">
        <f t="shared" si="20"/>
        <v>1.9006452352440649E-4</v>
      </c>
      <c r="W118">
        <f t="shared" si="31"/>
        <v>9.5966704519928289E-4</v>
      </c>
      <c r="X118">
        <f>IF(A118=12*$C$10-1,U118-V118-W118,0)</f>
        <v>0</v>
      </c>
      <c r="Y118">
        <f>FLOOR(A118/12,1)</f>
        <v>8</v>
      </c>
      <c r="Z118">
        <f t="shared" si="21"/>
        <v>5</v>
      </c>
      <c r="AA118">
        <f t="shared" si="32"/>
        <v>3.3304169998427113E-4</v>
      </c>
      <c r="AB118">
        <f t="shared" si="22"/>
        <v>3.9891880134259473E-3</v>
      </c>
      <c r="AC118">
        <f>VLOOKUP(AD118,mortality!$A$4:$G$76,saving_model!Z118+2,FALSE)</f>
        <v>1.9945940067129736E-3</v>
      </c>
      <c r="AD118">
        <f t="shared" si="23"/>
        <v>57</v>
      </c>
      <c r="AE118" s="10">
        <f t="shared" si="33"/>
        <v>1.6821425527395739E-3</v>
      </c>
      <c r="AF118" s="8">
        <f>VLOOKUP(saving_model!Y118,lapse!$B$4:$C$134,2,FALSE)</f>
        <v>2.0000000000000011E-2</v>
      </c>
      <c r="AH118">
        <f>discount_curve!K103</f>
        <v>0.91634599704952102</v>
      </c>
    </row>
    <row r="119" spans="1:34" x14ac:dyDescent="0.55000000000000004">
      <c r="A119">
        <f t="shared" si="34"/>
        <v>97</v>
      </c>
      <c r="B119">
        <f t="shared" si="24"/>
        <v>17.364284795454967</v>
      </c>
      <c r="C119">
        <f>K119*U119</f>
        <v>0</v>
      </c>
      <c r="D119">
        <f>M119*V119</f>
        <v>18.968161496823317</v>
      </c>
      <c r="E119">
        <f>N119*W119</f>
        <v>88.065162909990292</v>
      </c>
      <c r="F119">
        <f>(O119+P119+Q119-R119)*X119</f>
        <v>0</v>
      </c>
      <c r="G119">
        <f>U119*$F$6/12*T119</f>
        <v>24.707248392170978</v>
      </c>
      <c r="H119">
        <v>0</v>
      </c>
      <c r="I119">
        <f t="shared" si="25"/>
        <v>43.598162945583788</v>
      </c>
      <c r="K119">
        <f>IF(A119=0, $C$6, $C$7/12)</f>
        <v>0</v>
      </c>
      <c r="L119">
        <f t="shared" si="26"/>
        <v>100000</v>
      </c>
      <c r="M119" s="19">
        <f t="shared" si="27"/>
        <v>100000</v>
      </c>
      <c r="N119" s="19">
        <f t="shared" si="28"/>
        <v>91951.619780264344</v>
      </c>
      <c r="O119" s="19">
        <f t="shared" si="35"/>
        <v>91781.86780282401</v>
      </c>
      <c r="P119" s="19">
        <f>IF(A119=0,K119*(1-$C$15),K119)</f>
        <v>0</v>
      </c>
      <c r="Q119" s="19">
        <f t="shared" si="29"/>
        <v>262.80006499082106</v>
      </c>
      <c r="R119" s="19">
        <f t="shared" si="30"/>
        <v>76.703889889845698</v>
      </c>
      <c r="S119" s="3">
        <f>Return!Q103</f>
        <v>2.8633113629306095E-3</v>
      </c>
      <c r="T119" s="9">
        <f>IF(A119=0,1,T118*(1+$F$5)^(1/12))</f>
        <v>1.0411396812926137</v>
      </c>
      <c r="U119">
        <f>IF(A119=0,$C$12,U118-V118-W118-X118)</f>
        <v>0.56954313822320579</v>
      </c>
      <c r="V119">
        <f t="shared" si="20"/>
        <v>1.8968161496823316E-4</v>
      </c>
      <c r="W119">
        <f t="shared" si="31"/>
        <v>9.5773367691008094E-4</v>
      </c>
      <c r="X119">
        <f>IF(A119=12*$C$10-1,U119-V119-W119,0)</f>
        <v>0</v>
      </c>
      <c r="Y119">
        <f>FLOOR(A119/12,1)</f>
        <v>8</v>
      </c>
      <c r="Z119">
        <f t="shared" si="21"/>
        <v>5</v>
      </c>
      <c r="AA119">
        <f t="shared" si="32"/>
        <v>3.3304169998427113E-4</v>
      </c>
      <c r="AB119">
        <f t="shared" si="22"/>
        <v>3.9891880134259473E-3</v>
      </c>
      <c r="AC119">
        <f>VLOOKUP(AD119,mortality!$A$4:$G$76,saving_model!Z119+2,FALSE)</f>
        <v>1.9945940067129736E-3</v>
      </c>
      <c r="AD119">
        <f t="shared" si="23"/>
        <v>57</v>
      </c>
      <c r="AE119" s="10">
        <f t="shared" si="33"/>
        <v>1.6821425527395739E-3</v>
      </c>
      <c r="AF119" s="8">
        <f>VLOOKUP(saving_model!Y119,lapse!$B$4:$C$134,2,FALSE)</f>
        <v>2.0000000000000011E-2</v>
      </c>
      <c r="AH119">
        <f>discount_curve!K104</f>
        <v>0.91551248947799357</v>
      </c>
    </row>
    <row r="120" spans="1:34" x14ac:dyDescent="0.55000000000000004">
      <c r="A120">
        <f t="shared" si="34"/>
        <v>98</v>
      </c>
      <c r="B120">
        <f t="shared" si="24"/>
        <v>17.503820012667425</v>
      </c>
      <c r="C120">
        <f>K120*U120</f>
        <v>0</v>
      </c>
      <c r="D120">
        <f>M120*V120</f>
        <v>18.929947782883804</v>
      </c>
      <c r="E120">
        <f>N120*W120</f>
        <v>88.117576938618569</v>
      </c>
      <c r="F120">
        <f>(O120+P120+Q120-R120)*X120</f>
        <v>0</v>
      </c>
      <c r="G120">
        <f>U120*$F$6/12*T120</f>
        <v>24.667723053250246</v>
      </c>
      <c r="H120">
        <v>0</v>
      </c>
      <c r="I120">
        <f t="shared" si="25"/>
        <v>43.64957837692338</v>
      </c>
      <c r="K120">
        <f>IF(A120=0, $C$6, $C$7/12)</f>
        <v>0</v>
      </c>
      <c r="L120">
        <f t="shared" si="26"/>
        <v>100000</v>
      </c>
      <c r="M120" s="19">
        <f t="shared" si="27"/>
        <v>100000</v>
      </c>
      <c r="N120" s="19">
        <f t="shared" si="28"/>
        <v>92192.079302288796</v>
      </c>
      <c r="O120" s="19">
        <f t="shared" si="35"/>
        <v>91967.963977924985</v>
      </c>
      <c r="P120" s="19">
        <f>IF(A120=0,K120*(1-$C$15),K120)</f>
        <v>0</v>
      </c>
      <c r="Q120" s="19">
        <f t="shared" si="29"/>
        <v>371.28127768129065</v>
      </c>
      <c r="R120" s="19">
        <f t="shared" si="30"/>
        <v>76.94937104633857</v>
      </c>
      <c r="S120" s="3">
        <f>Return!Q104</f>
        <v>4.0370718413469397E-3</v>
      </c>
      <c r="T120" s="9">
        <f>IF(A120=0,1,T119*(1+$F$5)^(1/12))</f>
        <v>1.0415724985135635</v>
      </c>
      <c r="U120">
        <f>IF(A120=0,$C$12,U119-V119-W119-X119)</f>
        <v>0.56839572293132745</v>
      </c>
      <c r="V120">
        <f t="shared" si="20"/>
        <v>1.8929947782883805E-4</v>
      </c>
      <c r="W120">
        <f t="shared" si="31"/>
        <v>9.5580420363109147E-4</v>
      </c>
      <c r="X120">
        <f>IF(A120=12*$C$10-1,U120-V120-W120,0)</f>
        <v>0</v>
      </c>
      <c r="Y120">
        <f>FLOOR(A120/12,1)</f>
        <v>8</v>
      </c>
      <c r="Z120">
        <f t="shared" si="21"/>
        <v>5</v>
      </c>
      <c r="AA120">
        <f t="shared" si="32"/>
        <v>3.3304169998427113E-4</v>
      </c>
      <c r="AB120">
        <f t="shared" si="22"/>
        <v>3.9891880134259473E-3</v>
      </c>
      <c r="AC120">
        <f>VLOOKUP(AD120,mortality!$A$4:$G$76,saving_model!Z120+2,FALSE)</f>
        <v>1.9945940067129736E-3</v>
      </c>
      <c r="AD120">
        <f t="shared" si="23"/>
        <v>57</v>
      </c>
      <c r="AE120" s="10">
        <f t="shared" si="33"/>
        <v>1.6821425527395739E-3</v>
      </c>
      <c r="AF120" s="8">
        <f>VLOOKUP(saving_model!Y120,lapse!$B$4:$C$134,2,FALSE)</f>
        <v>2.0000000000000011E-2</v>
      </c>
      <c r="AH120">
        <f>discount_curve!K105</f>
        <v>0.91467974006427355</v>
      </c>
    </row>
    <row r="121" spans="1:34" x14ac:dyDescent="0.55000000000000004">
      <c r="A121">
        <f t="shared" si="34"/>
        <v>99</v>
      </c>
      <c r="B121">
        <f t="shared" si="24"/>
        <v>17.156107600626996</v>
      </c>
      <c r="C121">
        <f>K121*U121</f>
        <v>0</v>
      </c>
      <c r="D121">
        <f>M121*V121</f>
        <v>18.891811055210638</v>
      </c>
      <c r="E121">
        <f>N121*W121</f>
        <v>87.802255997123751</v>
      </c>
      <c r="F121">
        <f>(O121+P121+Q121-R121)*X121</f>
        <v>0</v>
      </c>
      <c r="G121">
        <f>U121*$F$6/12*T121</f>
        <v>24.628260944859765</v>
      </c>
      <c r="H121">
        <v>0</v>
      </c>
      <c r="I121">
        <f t="shared" si="25"/>
        <v>43.286717251288636</v>
      </c>
      <c r="K121">
        <f>IF(A121=0, $C$6, $C$7/12)</f>
        <v>0</v>
      </c>
      <c r="L121">
        <f t="shared" si="26"/>
        <v>100000</v>
      </c>
      <c r="M121" s="19">
        <f t="shared" si="27"/>
        <v>100000</v>
      </c>
      <c r="N121" s="19">
        <f t="shared" si="28"/>
        <v>92047.619461091817</v>
      </c>
      <c r="O121" s="19">
        <f t="shared" si="35"/>
        <v>92262.295884559935</v>
      </c>
      <c r="P121" s="19">
        <f>IF(A121=0,K121*(1-$C$15),K121)</f>
        <v>0</v>
      </c>
      <c r="Q121" s="19">
        <f t="shared" si="29"/>
        <v>-505.81657969030402</v>
      </c>
      <c r="R121" s="19">
        <f t="shared" si="30"/>
        <v>76.463732754058029</v>
      </c>
      <c r="S121" s="3">
        <f>Return!Q105</f>
        <v>-5.4823758160450486E-3</v>
      </c>
      <c r="T121" s="9">
        <f>IF(A121=0,1,T120*(1+$F$5)^(1/12))</f>
        <v>1.0420054956630571</v>
      </c>
      <c r="U121">
        <f>IF(A121=0,$C$12,U120-V120-W120-X120)</f>
        <v>0.56725061924986753</v>
      </c>
      <c r="V121">
        <f t="shared" si="20"/>
        <v>1.8891811055210639E-4</v>
      </c>
      <c r="W121">
        <f t="shared" si="31"/>
        <v>9.5387861751533337E-4</v>
      </c>
      <c r="X121">
        <f>IF(A121=12*$C$10-1,U121-V121-W121,0)</f>
        <v>0</v>
      </c>
      <c r="Y121">
        <f>FLOOR(A121/12,1)</f>
        <v>8</v>
      </c>
      <c r="Z121">
        <f t="shared" si="21"/>
        <v>5</v>
      </c>
      <c r="AA121">
        <f t="shared" si="32"/>
        <v>3.3304169998427113E-4</v>
      </c>
      <c r="AB121">
        <f t="shared" si="22"/>
        <v>3.9891880134259473E-3</v>
      </c>
      <c r="AC121">
        <f>VLOOKUP(AD121,mortality!$A$4:$G$76,saving_model!Z121+2,FALSE)</f>
        <v>1.9945940067129736E-3</v>
      </c>
      <c r="AD121">
        <f t="shared" si="23"/>
        <v>57</v>
      </c>
      <c r="AE121" s="10">
        <f t="shared" si="33"/>
        <v>1.6821425527395739E-3</v>
      </c>
      <c r="AF121" s="8">
        <f>VLOOKUP(saving_model!Y121,lapse!$B$4:$C$134,2,FALSE)</f>
        <v>2.0000000000000011E-2</v>
      </c>
      <c r="AH121">
        <f>discount_curve!K106</f>
        <v>0.91384774811874081</v>
      </c>
    </row>
    <row r="122" spans="1:34" x14ac:dyDescent="0.55000000000000004">
      <c r="A122">
        <f t="shared" si="34"/>
        <v>100</v>
      </c>
      <c r="B122">
        <f t="shared" si="24"/>
        <v>17.127461696740415</v>
      </c>
      <c r="C122">
        <f>K122*U122</f>
        <v>0</v>
      </c>
      <c r="D122">
        <f>M122*V122</f>
        <v>18.853751158705435</v>
      </c>
      <c r="E122">
        <f>N122*W122</f>
        <v>87.408083099579073</v>
      </c>
      <c r="F122">
        <f>(O122+P122+Q122-R122)*X122</f>
        <v>0</v>
      </c>
      <c r="G122">
        <f>U122*$F$6/12*T122</f>
        <v>24.588861965846696</v>
      </c>
      <c r="H122">
        <v>0</v>
      </c>
      <c r="I122">
        <f t="shared" si="25"/>
        <v>43.258679426806161</v>
      </c>
      <c r="K122">
        <f>IF(A122=0, $C$6, $C$7/12)</f>
        <v>0</v>
      </c>
      <c r="L122">
        <f t="shared" si="26"/>
        <v>100000</v>
      </c>
      <c r="M122" s="19">
        <f t="shared" si="27"/>
        <v>100000</v>
      </c>
      <c r="N122" s="19">
        <f t="shared" si="28"/>
        <v>91819.369253174373</v>
      </c>
      <c r="O122" s="19">
        <f t="shared" si="35"/>
        <v>91680.015572115575</v>
      </c>
      <c r="P122" s="19">
        <f>IF(A122=0,K122*(1-$C$15),K122)</f>
        <v>0</v>
      </c>
      <c r="Q122" s="19">
        <f t="shared" si="29"/>
        <v>202.13890005743221</v>
      </c>
      <c r="R122" s="19">
        <f t="shared" si="30"/>
        <v>76.568462060144171</v>
      </c>
      <c r="S122" s="3">
        <f>Return!Q106</f>
        <v>2.20483055981191E-3</v>
      </c>
      <c r="T122" s="9">
        <f>IF(A122=0,1,T121*(1+$F$5)^(1/12))</f>
        <v>1.0424386728158934</v>
      </c>
      <c r="U122">
        <f>IF(A122=0,$C$12,U121-V121-W121-X121)</f>
        <v>0.56610782252180014</v>
      </c>
      <c r="V122">
        <f t="shared" si="20"/>
        <v>1.8853751158705436E-4</v>
      </c>
      <c r="W122">
        <f t="shared" si="31"/>
        <v>9.5195691073163421E-4</v>
      </c>
      <c r="X122">
        <f>IF(A122=12*$C$10-1,U122-V122-W122,0)</f>
        <v>0</v>
      </c>
      <c r="Y122">
        <f>FLOOR(A122/12,1)</f>
        <v>8</v>
      </c>
      <c r="Z122">
        <f t="shared" si="21"/>
        <v>5</v>
      </c>
      <c r="AA122">
        <f t="shared" si="32"/>
        <v>3.3304169998427113E-4</v>
      </c>
      <c r="AB122">
        <f t="shared" si="22"/>
        <v>3.9891880134259473E-3</v>
      </c>
      <c r="AC122">
        <f>VLOOKUP(AD122,mortality!$A$4:$G$76,saving_model!Z122+2,FALSE)</f>
        <v>1.9945940067129736E-3</v>
      </c>
      <c r="AD122">
        <f t="shared" si="23"/>
        <v>57</v>
      </c>
      <c r="AE122" s="10">
        <f t="shared" si="33"/>
        <v>1.6821425527395739E-3</v>
      </c>
      <c r="AF122" s="8">
        <f>VLOOKUP(saving_model!Y122,lapse!$B$4:$C$134,2,FALSE)</f>
        <v>2.0000000000000011E-2</v>
      </c>
      <c r="AH122">
        <f>discount_curve!K107</f>
        <v>0.91301651295240338</v>
      </c>
    </row>
    <row r="123" spans="1:34" x14ac:dyDescent="0.55000000000000004">
      <c r="A123">
        <f t="shared" si="34"/>
        <v>101</v>
      </c>
      <c r="B123">
        <f t="shared" si="24"/>
        <v>17.392634537122436</v>
      </c>
      <c r="C123">
        <f>K123*U123</f>
        <v>0</v>
      </c>
      <c r="D123">
        <f>M123*V123</f>
        <v>18.815767938582272</v>
      </c>
      <c r="E123">
        <f>N123*W123</f>
        <v>87.542880825445337</v>
      </c>
      <c r="F123">
        <f>(O123+P123+Q123-R123)*X123</f>
        <v>0</v>
      </c>
      <c r="G123">
        <f>U123*$F$6/12*T123</f>
        <v>24.549526015220025</v>
      </c>
      <c r="H123">
        <v>0</v>
      </c>
      <c r="I123">
        <f t="shared" si="25"/>
        <v>43.419836060557927</v>
      </c>
      <c r="K123">
        <f>IF(A123=0, $C$6, $C$7/12)</f>
        <v>0</v>
      </c>
      <c r="L123">
        <f t="shared" si="26"/>
        <v>100000</v>
      </c>
      <c r="M123" s="19">
        <f t="shared" si="27"/>
        <v>100000</v>
      </c>
      <c r="N123" s="19">
        <f t="shared" si="28"/>
        <v>92146.610688233195</v>
      </c>
      <c r="O123" s="19">
        <f t="shared" si="35"/>
        <v>91805.586010112864</v>
      </c>
      <c r="P123" s="19">
        <f>IF(A123=0,K123*(1-$C$15),K123)</f>
        <v>0</v>
      </c>
      <c r="Q123" s="19">
        <f t="shared" si="29"/>
        <v>605.04050081489436</v>
      </c>
      <c r="R123" s="19">
        <f t="shared" si="30"/>
        <v>77.008855425773135</v>
      </c>
      <c r="S123" s="3">
        <f>Return!Q107</f>
        <v>6.5904541009982331E-3</v>
      </c>
      <c r="T123" s="9">
        <f>IF(A123=0,1,T122*(1+$F$5)^(1/12))</f>
        <v>1.0428720300469025</v>
      </c>
      <c r="U123">
        <f>IF(A123=0,$C$12,U122-V122-W122-X122)</f>
        <v>0.56496732809948136</v>
      </c>
      <c r="V123">
        <f t="shared" si="20"/>
        <v>1.8815767938582274E-4</v>
      </c>
      <c r="W123">
        <f t="shared" si="31"/>
        <v>9.5003907546459829E-4</v>
      </c>
      <c r="X123">
        <f>IF(A123=12*$C$10-1,U123-V123-W123,0)</f>
        <v>0</v>
      </c>
      <c r="Y123">
        <f>FLOOR(A123/12,1)</f>
        <v>8</v>
      </c>
      <c r="Z123">
        <f t="shared" si="21"/>
        <v>5</v>
      </c>
      <c r="AA123">
        <f t="shared" si="32"/>
        <v>3.3304169998427113E-4</v>
      </c>
      <c r="AB123">
        <f t="shared" si="22"/>
        <v>3.9891880134259473E-3</v>
      </c>
      <c r="AC123">
        <f>VLOOKUP(AD123,mortality!$A$4:$G$76,saving_model!Z123+2,FALSE)</f>
        <v>1.9945940067129736E-3</v>
      </c>
      <c r="AD123">
        <f t="shared" si="23"/>
        <v>57</v>
      </c>
      <c r="AE123" s="10">
        <f t="shared" si="33"/>
        <v>1.6821425527395739E-3</v>
      </c>
      <c r="AF123" s="8">
        <f>VLOOKUP(saving_model!Y123,lapse!$B$4:$C$134,2,FALSE)</f>
        <v>2.0000000000000011E-2</v>
      </c>
      <c r="AH123">
        <f>discount_curve!K108</f>
        <v>0.91218603387689501</v>
      </c>
    </row>
    <row r="124" spans="1:34" x14ac:dyDescent="0.55000000000000004">
      <c r="A124">
        <f t="shared" si="34"/>
        <v>102</v>
      </c>
      <c r="B124">
        <f t="shared" si="24"/>
        <v>18.030680000433438</v>
      </c>
      <c r="C124">
        <f>K124*U124</f>
        <v>0</v>
      </c>
      <c r="D124">
        <f>M124*V124</f>
        <v>18.777861240367077</v>
      </c>
      <c r="E124">
        <f>N124*W124</f>
        <v>88.150983369008131</v>
      </c>
      <c r="F124">
        <f>(O124+P124+Q124-R124)*X124</f>
        <v>0</v>
      </c>
      <c r="G124">
        <f>U124*$F$6/12*T124</f>
        <v>24.510252992150303</v>
      </c>
      <c r="H124">
        <v>0</v>
      </c>
      <c r="I124">
        <f t="shared" si="25"/>
        <v>43.860265531718582</v>
      </c>
      <c r="K124">
        <f>IF(A124=0, $C$6, $C$7/12)</f>
        <v>0</v>
      </c>
      <c r="L124">
        <f t="shared" si="26"/>
        <v>100000</v>
      </c>
      <c r="M124" s="19">
        <f t="shared" si="27"/>
        <v>100000</v>
      </c>
      <c r="N124" s="19">
        <f t="shared" si="28"/>
        <v>92973.999955337567</v>
      </c>
      <c r="O124" s="19">
        <f t="shared" si="35"/>
        <v>92333.617655501992</v>
      </c>
      <c r="P124" s="19">
        <f>IF(A124=0,K124*(1-$C$15),K124)</f>
        <v>0</v>
      </c>
      <c r="Q124" s="19">
        <f t="shared" si="29"/>
        <v>1202.8175703163104</v>
      </c>
      <c r="R124" s="19">
        <f t="shared" si="30"/>
        <v>77.947029354848596</v>
      </c>
      <c r="S124" s="3">
        <f>Return!Q108</f>
        <v>1.3026864980034025E-2</v>
      </c>
      <c r="T124" s="9">
        <f>IF(A124=0,1,T123*(1+$F$5)^(1/12))</f>
        <v>1.0433055674309457</v>
      </c>
      <c r="U124">
        <f>IF(A124=0,$C$12,U123-V123-W123-X123)</f>
        <v>0.56382913134463086</v>
      </c>
      <c r="V124">
        <f t="shared" si="20"/>
        <v>1.8777861240367076E-4</v>
      </c>
      <c r="W124">
        <f t="shared" si="31"/>
        <v>9.4812510391457515E-4</v>
      </c>
      <c r="X124">
        <f>IF(A124=12*$C$10-1,U124-V124-W124,0)</f>
        <v>0</v>
      </c>
      <c r="Y124">
        <f>FLOOR(A124/12,1)</f>
        <v>8</v>
      </c>
      <c r="Z124">
        <f t="shared" si="21"/>
        <v>5</v>
      </c>
      <c r="AA124">
        <f t="shared" si="32"/>
        <v>3.3304169998427113E-4</v>
      </c>
      <c r="AB124">
        <f t="shared" si="22"/>
        <v>3.9891880134259473E-3</v>
      </c>
      <c r="AC124">
        <f>VLOOKUP(AD124,mortality!$A$4:$G$76,saving_model!Z124+2,FALSE)</f>
        <v>1.9945940067129736E-3</v>
      </c>
      <c r="AD124">
        <f t="shared" si="23"/>
        <v>57</v>
      </c>
      <c r="AE124" s="10">
        <f t="shared" si="33"/>
        <v>1.6821425527395739E-3</v>
      </c>
      <c r="AF124" s="8">
        <f>VLOOKUP(saving_model!Y124,lapse!$B$4:$C$134,2,FALSE)</f>
        <v>2.0000000000000011E-2</v>
      </c>
      <c r="AH124">
        <f>discount_curve!K109</f>
        <v>0.91135631020447683</v>
      </c>
    </row>
    <row r="125" spans="1:34" x14ac:dyDescent="0.55000000000000004">
      <c r="A125">
        <f t="shared" si="34"/>
        <v>103</v>
      </c>
      <c r="B125">
        <f t="shared" si="24"/>
        <v>18.209703086866011</v>
      </c>
      <c r="C125">
        <f>K125*U125</f>
        <v>0</v>
      </c>
      <c r="D125">
        <f>M125*V125</f>
        <v>18.740030909896966</v>
      </c>
      <c r="E125">
        <f>N125*W125</f>
        <v>88.606824567954064</v>
      </c>
      <c r="F125">
        <f>(O125+P125+Q125-R125)*X125</f>
        <v>0</v>
      </c>
      <c r="G125">
        <f>U125*$F$6/12*T125</f>
        <v>24.471042795969389</v>
      </c>
      <c r="H125">
        <v>0</v>
      </c>
      <c r="I125">
        <f t="shared" si="25"/>
        <v>43.871967571069781</v>
      </c>
      <c r="K125">
        <f>IF(A125=0, $C$6, $C$7/12)</f>
        <v>0</v>
      </c>
      <c r="L125">
        <f t="shared" si="26"/>
        <v>100000</v>
      </c>
      <c r="M125" s="19">
        <f t="shared" si="27"/>
        <v>100000</v>
      </c>
      <c r="N125" s="19">
        <f t="shared" si="28"/>
        <v>93643.437975306253</v>
      </c>
      <c r="O125" s="19">
        <f t="shared" si="35"/>
        <v>93458.488196463455</v>
      </c>
      <c r="P125" s="19">
        <f>IF(A125=0,K125*(1-$C$15),K125)</f>
        <v>0</v>
      </c>
      <c r="Q125" s="19">
        <f t="shared" si="29"/>
        <v>291.77433890612127</v>
      </c>
      <c r="R125" s="19">
        <f t="shared" si="30"/>
        <v>78.12521877947465</v>
      </c>
      <c r="S125" s="3">
        <f>Return!Q109</f>
        <v>3.1219672448881131E-3</v>
      </c>
      <c r="T125" s="9">
        <f>IF(A125=0,1,T124*(1+$F$5)^(1/12))</f>
        <v>1.0437392850429152</v>
      </c>
      <c r="U125">
        <f>IF(A125=0,$C$12,U124-V124-W124-X124)</f>
        <v>0.56269322762831253</v>
      </c>
      <c r="V125">
        <f t="shared" si="20"/>
        <v>1.8740030909896965E-4</v>
      </c>
      <c r="W125">
        <f t="shared" si="31"/>
        <v>9.46214988297628E-4</v>
      </c>
      <c r="X125">
        <f>IF(A125=12*$C$10-1,U125-V125-W125,0)</f>
        <v>0</v>
      </c>
      <c r="Y125">
        <f>FLOOR(A125/12,1)</f>
        <v>8</v>
      </c>
      <c r="Z125">
        <f t="shared" si="21"/>
        <v>5</v>
      </c>
      <c r="AA125">
        <f t="shared" si="32"/>
        <v>3.3304169998427113E-4</v>
      </c>
      <c r="AB125">
        <f t="shared" si="22"/>
        <v>3.9891880134259473E-3</v>
      </c>
      <c r="AC125">
        <f>VLOOKUP(AD125,mortality!$A$4:$G$76,saving_model!Z125+2,FALSE)</f>
        <v>1.9945940067129736E-3</v>
      </c>
      <c r="AD125">
        <f t="shared" si="23"/>
        <v>57</v>
      </c>
      <c r="AE125" s="10">
        <f t="shared" si="33"/>
        <v>1.6821425527395739E-3</v>
      </c>
      <c r="AF125" s="8">
        <f>VLOOKUP(saving_model!Y125,lapse!$B$4:$C$134,2,FALSE)</f>
        <v>2.0000000000000011E-2</v>
      </c>
      <c r="AH125">
        <f>discount_curve!K110</f>
        <v>0.91052734124803392</v>
      </c>
    </row>
    <row r="126" spans="1:34" x14ac:dyDescent="0.55000000000000004">
      <c r="A126">
        <f t="shared" si="34"/>
        <v>104</v>
      </c>
      <c r="B126">
        <f t="shared" si="24"/>
        <v>18.388168901448868</v>
      </c>
      <c r="C126">
        <f>K126*U126</f>
        <v>0</v>
      </c>
      <c r="D126">
        <f>M126*V126</f>
        <v>18.702276793319655</v>
      </c>
      <c r="E126">
        <f>N126*W126</f>
        <v>88.70226190048075</v>
      </c>
      <c r="F126">
        <f>(O126+P126+Q126-R126)*X126</f>
        <v>0</v>
      </c>
      <c r="G126">
        <f>U126*$F$6/12*T126</f>
        <v>24.431895326170171</v>
      </c>
      <c r="H126">
        <v>0</v>
      </c>
      <c r="I126">
        <f t="shared" si="25"/>
        <v>43.954630190406796</v>
      </c>
      <c r="K126">
        <f>IF(A126=0, $C$6, $C$7/12)</f>
        <v>0</v>
      </c>
      <c r="L126">
        <f t="shared" si="26"/>
        <v>100000</v>
      </c>
      <c r="M126" s="19">
        <f t="shared" si="27"/>
        <v>100000</v>
      </c>
      <c r="N126" s="19">
        <f t="shared" si="28"/>
        <v>93933.540951586081</v>
      </c>
      <c r="O126" s="19">
        <f t="shared" si="35"/>
        <v>93672.137316590102</v>
      </c>
      <c r="P126" s="19">
        <f>IF(A126=0,K126*(1-$C$15),K126)</f>
        <v>0</v>
      </c>
      <c r="Q126" s="19">
        <f t="shared" si="29"/>
        <v>444.37684152684761</v>
      </c>
      <c r="R126" s="19">
        <f t="shared" si="30"/>
        <v>78.430428465097449</v>
      </c>
      <c r="S126" s="3">
        <f>Return!Q110</f>
        <v>4.7439596688709784E-3</v>
      </c>
      <c r="T126" s="9">
        <f>IF(A126=0,1,T125*(1+$F$5)^(1/12))</f>
        <v>1.0441731829577345</v>
      </c>
      <c r="U126">
        <f>IF(A126=0,$C$12,U125-V125-W125-X125)</f>
        <v>0.561559612330916</v>
      </c>
      <c r="V126">
        <f t="shared" si="20"/>
        <v>1.8702276793319654E-4</v>
      </c>
      <c r="W126">
        <f t="shared" si="31"/>
        <v>9.4430872084550106E-4</v>
      </c>
      <c r="X126">
        <f>IF(A126=12*$C$10-1,U126-V126-W126,0)</f>
        <v>0</v>
      </c>
      <c r="Y126">
        <f>FLOOR(A126/12,1)</f>
        <v>8</v>
      </c>
      <c r="Z126">
        <f t="shared" si="21"/>
        <v>5</v>
      </c>
      <c r="AA126">
        <f t="shared" si="32"/>
        <v>3.3304169998427113E-4</v>
      </c>
      <c r="AB126">
        <f t="shared" si="22"/>
        <v>3.9891880134259473E-3</v>
      </c>
      <c r="AC126">
        <f>VLOOKUP(AD126,mortality!$A$4:$G$76,saving_model!Z126+2,FALSE)</f>
        <v>1.9945940067129736E-3</v>
      </c>
      <c r="AD126">
        <f t="shared" si="23"/>
        <v>57</v>
      </c>
      <c r="AE126" s="10">
        <f t="shared" si="33"/>
        <v>1.6821425527395739E-3</v>
      </c>
      <c r="AF126" s="8">
        <f>VLOOKUP(saving_model!Y126,lapse!$B$4:$C$134,2,FALSE)</f>
        <v>2.0000000000000011E-2</v>
      </c>
      <c r="AH126">
        <f>discount_curve!K111</f>
        <v>0.90969912632107774</v>
      </c>
    </row>
    <row r="127" spans="1:34" x14ac:dyDescent="0.55000000000000004">
      <c r="A127">
        <f t="shared" si="34"/>
        <v>105</v>
      </c>
      <c r="B127">
        <f t="shared" si="24"/>
        <v>18.619591287293243</v>
      </c>
      <c r="C127">
        <f>K127*U127</f>
        <v>0</v>
      </c>
      <c r="D127">
        <f>M127*V127</f>
        <v>18.664598737092795</v>
      </c>
      <c r="E127">
        <f>N127*W127</f>
        <v>88.902047590464747</v>
      </c>
      <c r="F127">
        <f>(O127+P127+Q127-R127)*X127</f>
        <v>0</v>
      </c>
      <c r="G127">
        <f>U127*$F$6/12*T127</f>
        <v>24.392810482406318</v>
      </c>
      <c r="H127">
        <v>0</v>
      </c>
      <c r="I127">
        <f t="shared" si="25"/>
        <v>44.069721607143407</v>
      </c>
      <c r="K127">
        <f>IF(A127=0, $C$6, $C$7/12)</f>
        <v>0</v>
      </c>
      <c r="L127">
        <f t="shared" si="26"/>
        <v>100000</v>
      </c>
      <c r="M127" s="19">
        <f t="shared" si="27"/>
        <v>100000</v>
      </c>
      <c r="N127" s="19">
        <f t="shared" si="28"/>
        <v>94335.159023040789</v>
      </c>
      <c r="O127" s="19">
        <f t="shared" si="35"/>
        <v>94038.083729651844</v>
      </c>
      <c r="P127" s="19">
        <f>IF(A127=0,K127*(1-$C$15),K127)</f>
        <v>0</v>
      </c>
      <c r="Q127" s="19">
        <f t="shared" si="29"/>
        <v>515.35605362515469</v>
      </c>
      <c r="R127" s="19">
        <f t="shared" si="30"/>
        <v>78.794533152730835</v>
      </c>
      <c r="S127" s="3">
        <f>Return!Q111</f>
        <v>5.4802908905156045E-3</v>
      </c>
      <c r="T127" s="9">
        <f>IF(A127=0,1,T126*(1+$F$5)^(1/12))</f>
        <v>1.0446072612503581</v>
      </c>
      <c r="U127">
        <f>IF(A127=0,$C$12,U126-V126-W126-X126)</f>
        <v>0.56042828084213736</v>
      </c>
      <c r="V127">
        <f t="shared" si="20"/>
        <v>1.8664598737092795E-4</v>
      </c>
      <c r="W127">
        <f t="shared" si="31"/>
        <v>9.4240629380558903E-4</v>
      </c>
      <c r="X127">
        <f>IF(A127=12*$C$10-1,U127-V127-W127,0)</f>
        <v>0</v>
      </c>
      <c r="Y127">
        <f>FLOOR(A127/12,1)</f>
        <v>8</v>
      </c>
      <c r="Z127">
        <f t="shared" si="21"/>
        <v>5</v>
      </c>
      <c r="AA127">
        <f t="shared" si="32"/>
        <v>3.3304169998427113E-4</v>
      </c>
      <c r="AB127">
        <f t="shared" si="22"/>
        <v>3.9891880134259473E-3</v>
      </c>
      <c r="AC127">
        <f>VLOOKUP(AD127,mortality!$A$4:$G$76,saving_model!Z127+2,FALSE)</f>
        <v>1.9945940067129736E-3</v>
      </c>
      <c r="AD127">
        <f t="shared" si="23"/>
        <v>57</v>
      </c>
      <c r="AE127" s="10">
        <f t="shared" si="33"/>
        <v>1.6821425527395739E-3</v>
      </c>
      <c r="AF127" s="8">
        <f>VLOOKUP(saving_model!Y127,lapse!$B$4:$C$134,2,FALSE)</f>
        <v>2.0000000000000011E-2</v>
      </c>
      <c r="AH127">
        <f>discount_curve!K112</f>
        <v>0.90887166473774361</v>
      </c>
    </row>
    <row r="128" spans="1:34" x14ac:dyDescent="0.55000000000000004">
      <c r="A128">
        <f t="shared" si="34"/>
        <v>106</v>
      </c>
      <c r="B128">
        <f t="shared" si="24"/>
        <v>18.418672944881905</v>
      </c>
      <c r="C128">
        <f>K128*U128</f>
        <v>0</v>
      </c>
      <c r="D128">
        <f>M128*V128</f>
        <v>18.626996587983381</v>
      </c>
      <c r="E128">
        <f>N128*W128</f>
        <v>88.76475854765809</v>
      </c>
      <c r="F128">
        <f>(O128+P128+Q128-R128)*X128</f>
        <v>0</v>
      </c>
      <c r="G128">
        <f>U128*$F$6/12*T128</f>
        <v>24.353788164492041</v>
      </c>
      <c r="H128">
        <v>0</v>
      </c>
      <c r="I128">
        <f t="shared" si="25"/>
        <v>43.819369245308614</v>
      </c>
      <c r="K128">
        <f>IF(A128=0, $C$6, $C$7/12)</f>
        <v>0</v>
      </c>
      <c r="L128">
        <f t="shared" si="26"/>
        <v>100000</v>
      </c>
      <c r="M128" s="19">
        <f t="shared" si="27"/>
        <v>100000</v>
      </c>
      <c r="N128" s="19">
        <f t="shared" si="28"/>
        <v>94379.61922100716</v>
      </c>
      <c r="O128" s="19">
        <f t="shared" si="35"/>
        <v>94474.645250124275</v>
      </c>
      <c r="P128" s="19">
        <f>IF(A128=0,K128*(1-$C$15),K128)</f>
        <v>0</v>
      </c>
      <c r="Q128" s="19">
        <f t="shared" si="29"/>
        <v>-268.55713166628391</v>
      </c>
      <c r="R128" s="19">
        <f t="shared" si="30"/>
        <v>78.50507343204832</v>
      </c>
      <c r="S128" s="3">
        <f>Return!Q112</f>
        <v>-2.8426371007297391E-3</v>
      </c>
      <c r="T128" s="9">
        <f>IF(A128=0,1,T127*(1+$F$5)^(1/12))</f>
        <v>1.0450415199957717</v>
      </c>
      <c r="U128">
        <f>IF(A128=0,$C$12,U127-V127-W127-X127)</f>
        <v>0.55929922856096081</v>
      </c>
      <c r="V128">
        <f t="shared" si="20"/>
        <v>1.862699658798338E-4</v>
      </c>
      <c r="W128">
        <f t="shared" si="31"/>
        <v>9.405076994409053E-4</v>
      </c>
      <c r="X128">
        <f>IF(A128=12*$C$10-1,U128-V128-W128,0)</f>
        <v>0</v>
      </c>
      <c r="Y128">
        <f>FLOOR(A128/12,1)</f>
        <v>8</v>
      </c>
      <c r="Z128">
        <f t="shared" si="21"/>
        <v>5</v>
      </c>
      <c r="AA128">
        <f t="shared" si="32"/>
        <v>3.3304169998427113E-4</v>
      </c>
      <c r="AB128">
        <f t="shared" si="22"/>
        <v>3.9891880134259473E-3</v>
      </c>
      <c r="AC128">
        <f>VLOOKUP(AD128,mortality!$A$4:$G$76,saving_model!Z128+2,FALSE)</f>
        <v>1.9945940067129736E-3</v>
      </c>
      <c r="AD128">
        <f t="shared" si="23"/>
        <v>57</v>
      </c>
      <c r="AE128" s="10">
        <f t="shared" si="33"/>
        <v>1.6821425527395739E-3</v>
      </c>
      <c r="AF128" s="8">
        <f>VLOOKUP(saving_model!Y128,lapse!$B$4:$C$134,2,FALSE)</f>
        <v>2.0000000000000011E-2</v>
      </c>
      <c r="AH128">
        <f>discount_curve!K113</f>
        <v>0.90804495581279099</v>
      </c>
    </row>
    <row r="129" spans="1:34" x14ac:dyDescent="0.55000000000000004">
      <c r="A129">
        <f t="shared" si="34"/>
        <v>107</v>
      </c>
      <c r="B129">
        <f t="shared" si="24"/>
        <v>18.445510183070262</v>
      </c>
      <c r="C129">
        <f>K129*U129</f>
        <v>0</v>
      </c>
      <c r="D129">
        <f>M129*V129</f>
        <v>18.589470193067108</v>
      </c>
      <c r="E129">
        <f>N129*W129</f>
        <v>88.5126593351265</v>
      </c>
      <c r="F129">
        <f>(O129+P129+Q129-R129)*X129</f>
        <v>0</v>
      </c>
      <c r="G129">
        <f>U129*$F$6/12*T129</f>
        <v>24.314828272401826</v>
      </c>
      <c r="H129">
        <v>0</v>
      </c>
      <c r="I129">
        <f t="shared" si="25"/>
        <v>43.819649093132703</v>
      </c>
      <c r="K129">
        <f>IF(A129=0, $C$6, $C$7/12)</f>
        <v>0</v>
      </c>
      <c r="L129">
        <f t="shared" si="26"/>
        <v>100000</v>
      </c>
      <c r="M129" s="19">
        <f t="shared" si="27"/>
        <v>100000</v>
      </c>
      <c r="N129" s="19">
        <f t="shared" si="28"/>
        <v>94301.55552224569</v>
      </c>
      <c r="O129" s="19">
        <f t="shared" si="35"/>
        <v>94127.583045025938</v>
      </c>
      <c r="P129" s="19">
        <f>IF(A129=0,K129*(1-$C$15),K129)</f>
        <v>0</v>
      </c>
      <c r="Q129" s="19">
        <f t="shared" si="29"/>
        <v>269.28090115100611</v>
      </c>
      <c r="R129" s="19">
        <f t="shared" si="30"/>
        <v>78.664053288480787</v>
      </c>
      <c r="S129" s="3">
        <f>Return!Q113</f>
        <v>2.8608075596947558E-3</v>
      </c>
      <c r="T129" s="9">
        <f>IF(A129=0,1,T128*(1+$F$5)^(1/12))</f>
        <v>1.0454759592689922</v>
      </c>
      <c r="U129">
        <f>IF(A129=0,$C$12,U128-V128-W128-X128)</f>
        <v>0.55817245089564016</v>
      </c>
      <c r="V129">
        <f t="shared" si="20"/>
        <v>1.8589470193067109E-4</v>
      </c>
      <c r="W129">
        <f t="shared" si="31"/>
        <v>9.3861293003005028E-4</v>
      </c>
      <c r="X129">
        <f>IF(A129=12*$C$10-1,U129-V129-W129,0)</f>
        <v>0</v>
      </c>
      <c r="Y129">
        <f>FLOOR(A129/12,1)</f>
        <v>8</v>
      </c>
      <c r="Z129">
        <f t="shared" si="21"/>
        <v>5</v>
      </c>
      <c r="AA129">
        <f t="shared" si="32"/>
        <v>3.3304169998427113E-4</v>
      </c>
      <c r="AB129">
        <f t="shared" si="22"/>
        <v>3.9891880134259473E-3</v>
      </c>
      <c r="AC129">
        <f>VLOOKUP(AD129,mortality!$A$4:$G$76,saving_model!Z129+2,FALSE)</f>
        <v>1.9945940067129736E-3</v>
      </c>
      <c r="AD129">
        <f t="shared" si="23"/>
        <v>57</v>
      </c>
      <c r="AE129" s="10">
        <f t="shared" si="33"/>
        <v>1.6821425527395739E-3</v>
      </c>
      <c r="AF129" s="8">
        <f>VLOOKUP(saving_model!Y129,lapse!$B$4:$C$134,2,FALSE)</f>
        <v>2.0000000000000011E-2</v>
      </c>
      <c r="AH129">
        <f>discount_curve!K114</f>
        <v>0.90721899886160196</v>
      </c>
    </row>
    <row r="130" spans="1:34" x14ac:dyDescent="0.55000000000000004">
      <c r="A130">
        <f t="shared" si="34"/>
        <v>108</v>
      </c>
      <c r="B130">
        <f t="shared" si="24"/>
        <v>19.475509997522639</v>
      </c>
      <c r="C130">
        <f>K130*U130</f>
        <v>0</v>
      </c>
      <c r="D130">
        <f>M130*V130</f>
        <v>19.922097715200781</v>
      </c>
      <c r="E130">
        <f>N130*W130</f>
        <v>44.461718967190706</v>
      </c>
      <c r="F130">
        <f>(O130+P130+Q130-R130)*X130</f>
        <v>0</v>
      </c>
      <c r="G130">
        <f>U130*$F$6/12*T130</f>
        <v>24.275930706270159</v>
      </c>
      <c r="H130">
        <v>0</v>
      </c>
      <c r="I130">
        <f t="shared" si="25"/>
        <v>44.67296914203088</v>
      </c>
      <c r="K130">
        <f>IF(A130=0, $C$6, $C$7/12)</f>
        <v>0</v>
      </c>
      <c r="L130">
        <f t="shared" si="26"/>
        <v>100000</v>
      </c>
      <c r="M130" s="19">
        <f t="shared" si="27"/>
        <v>100000</v>
      </c>
      <c r="N130" s="19">
        <f t="shared" si="28"/>
        <v>95374.34033598307</v>
      </c>
      <c r="O130" s="19">
        <f t="shared" si="35"/>
        <v>94318.199892888471</v>
      </c>
      <c r="P130" s="19">
        <f>IF(A130=0,K130*(1-$C$15),K130)</f>
        <v>0</v>
      </c>
      <c r="Q130" s="19">
        <f t="shared" si="29"/>
        <v>2031.9890620600802</v>
      </c>
      <c r="R130" s="19">
        <f t="shared" si="30"/>
        <v>80.291824129123796</v>
      </c>
      <c r="S130" s="3">
        <f>Return!Q114</f>
        <v>2.1543976288433075E-2</v>
      </c>
      <c r="T130" s="9">
        <f>IF(A130=0,1,T129*(1+$F$5)^(1/12))</f>
        <v>1.0459105791450676</v>
      </c>
      <c r="U130">
        <f>IF(A130=0,$C$12,U129-V129-W129-X129)</f>
        <v>0.55704794326367946</v>
      </c>
      <c r="V130">
        <f t="shared" si="20"/>
        <v>1.9922097715200781E-4</v>
      </c>
      <c r="W130">
        <f t="shared" si="31"/>
        <v>4.6618114275350929E-4</v>
      </c>
      <c r="X130">
        <f>IF(A130=12*$C$10-1,U130-V130-W130,0)</f>
        <v>0</v>
      </c>
      <c r="Y130">
        <f>FLOOR(A130/12,1)</f>
        <v>9</v>
      </c>
      <c r="Z130">
        <f t="shared" si="21"/>
        <v>5</v>
      </c>
      <c r="AA130">
        <f t="shared" si="32"/>
        <v>3.5763703925517643E-4</v>
      </c>
      <c r="AB130">
        <f t="shared" si="22"/>
        <v>4.2832128458719105E-3</v>
      </c>
      <c r="AC130">
        <f>VLOOKUP(AD130,mortality!$A$4:$G$76,saving_model!Z130+2,FALSE)</f>
        <v>2.1416064229359552E-3</v>
      </c>
      <c r="AD130">
        <f t="shared" si="23"/>
        <v>58</v>
      </c>
      <c r="AE130" s="10">
        <f t="shared" si="33"/>
        <v>8.3717735912058888E-4</v>
      </c>
      <c r="AF130" s="8">
        <f>VLOOKUP(saving_model!Y130,lapse!$B$4:$C$134,2,FALSE)</f>
        <v>1.0000000000000011E-2</v>
      </c>
      <c r="AH130">
        <f>discount_curve!K115</f>
        <v>0.90269050769404913</v>
      </c>
    </row>
    <row r="131" spans="1:34" x14ac:dyDescent="0.55000000000000004">
      <c r="A131">
        <f t="shared" si="34"/>
        <v>109</v>
      </c>
      <c r="B131">
        <f t="shared" si="24"/>
        <v>19.945117834817346</v>
      </c>
      <c r="C131">
        <f>K131*U131</f>
        <v>0</v>
      </c>
      <c r="D131">
        <f>M131*V131</f>
        <v>19.898300470793071</v>
      </c>
      <c r="E131">
        <f>N131*W131</f>
        <v>44.990852824349176</v>
      </c>
      <c r="F131">
        <f>(O131+P131+Q131-R131)*X131</f>
        <v>0</v>
      </c>
      <c r="G131">
        <f>U131*$F$6/12*T131</f>
        <v>24.25701255295915</v>
      </c>
      <c r="H131">
        <v>0</v>
      </c>
      <c r="I131">
        <f t="shared" si="25"/>
        <v>44.87373796913149</v>
      </c>
      <c r="K131">
        <f>IF(A131=0, $C$6, $C$7/12)</f>
        <v>0</v>
      </c>
      <c r="L131">
        <f t="shared" si="26"/>
        <v>100000</v>
      </c>
      <c r="M131" s="19">
        <f t="shared" si="27"/>
        <v>100000</v>
      </c>
      <c r="N131" s="19">
        <f t="shared" si="28"/>
        <v>96624.799276999634</v>
      </c>
      <c r="O131" s="19">
        <f t="shared" si="35"/>
        <v>96269.89713081943</v>
      </c>
      <c r="P131" s="19">
        <f>IF(A131=0,K131*(1-$C$15),K131)</f>
        <v>0</v>
      </c>
      <c r="Q131" s="19">
        <f t="shared" si="29"/>
        <v>629.05516544684838</v>
      </c>
      <c r="R131" s="19">
        <f t="shared" si="30"/>
        <v>80.74912691355523</v>
      </c>
      <c r="S131" s="3">
        <f>Return!Q115</f>
        <v>6.5342872922367068E-3</v>
      </c>
      <c r="T131" s="9">
        <f>IF(A131=0,1,T130*(1+$F$5)^(1/12))</f>
        <v>1.0463453796990774</v>
      </c>
      <c r="U131">
        <f>IF(A131=0,$C$12,U130-V130-W130-X130)</f>
        <v>0.55638254114377395</v>
      </c>
      <c r="V131">
        <f t="shared" si="20"/>
        <v>1.989830047079307E-4</v>
      </c>
      <c r="W131">
        <f t="shared" si="31"/>
        <v>4.6562428238915583E-4</v>
      </c>
      <c r="X131">
        <f>IF(A131=12*$C$10-1,U131-V131-W131,0)</f>
        <v>0</v>
      </c>
      <c r="Y131">
        <f>FLOOR(A131/12,1)</f>
        <v>9</v>
      </c>
      <c r="Z131">
        <f t="shared" si="21"/>
        <v>5</v>
      </c>
      <c r="AA131">
        <f t="shared" si="32"/>
        <v>3.5763703925517643E-4</v>
      </c>
      <c r="AB131">
        <f t="shared" si="22"/>
        <v>4.2832128458719105E-3</v>
      </c>
      <c r="AC131">
        <f>VLOOKUP(AD131,mortality!$A$4:$G$76,saving_model!Z131+2,FALSE)</f>
        <v>2.1416064229359552E-3</v>
      </c>
      <c r="AD131">
        <f t="shared" si="23"/>
        <v>58</v>
      </c>
      <c r="AE131" s="10">
        <f t="shared" si="33"/>
        <v>8.3717735912058888E-4</v>
      </c>
      <c r="AF131" s="8">
        <f>VLOOKUP(saving_model!Y131,lapse!$B$4:$C$134,2,FALSE)</f>
        <v>1.0000000000000011E-2</v>
      </c>
      <c r="AH131">
        <f>discount_curve!K116</f>
        <v>0.90183523338283977</v>
      </c>
    </row>
    <row r="132" spans="1:34" x14ac:dyDescent="0.55000000000000004">
      <c r="A132">
        <f t="shared" si="34"/>
        <v>110</v>
      </c>
      <c r="B132">
        <f t="shared" si="24"/>
        <v>20.233997127086944</v>
      </c>
      <c r="C132">
        <f>K132*U132</f>
        <v>0</v>
      </c>
      <c r="D132">
        <f>M132*V132</f>
        <v>19.874531652550591</v>
      </c>
      <c r="E132">
        <f>N132*W132</f>
        <v>45.175710637190761</v>
      </c>
      <c r="F132">
        <f>(O132+P132+Q132-R132)*X132</f>
        <v>0</v>
      </c>
      <c r="G132">
        <f>U132*$F$6/12*T132</f>
        <v>24.238109142503081</v>
      </c>
      <c r="H132">
        <v>0</v>
      </c>
      <c r="I132">
        <f t="shared" si="25"/>
        <v>45.040946654752368</v>
      </c>
      <c r="K132">
        <f>IF(A132=0, $C$6, $C$7/12)</f>
        <v>0</v>
      </c>
      <c r="L132">
        <f t="shared" si="26"/>
        <v>100000</v>
      </c>
      <c r="M132" s="19">
        <f t="shared" si="27"/>
        <v>100000</v>
      </c>
      <c r="N132" s="19">
        <f t="shared" si="28"/>
        <v>97137.842566019201</v>
      </c>
      <c r="O132" s="19">
        <f t="shared" si="35"/>
        <v>96818.203169352724</v>
      </c>
      <c r="P132" s="19">
        <f>IF(A132=0,K132*(1-$C$15),K132)</f>
        <v>0</v>
      </c>
      <c r="Q132" s="19">
        <f t="shared" si="29"/>
        <v>558.13184748558513</v>
      </c>
      <c r="R132" s="19">
        <f t="shared" si="30"/>
        <v>81.146945847365259</v>
      </c>
      <c r="S132" s="3">
        <f>Return!Q116</f>
        <v>5.7647408154157809E-3</v>
      </c>
      <c r="T132" s="9">
        <f>IF(A132=0,1,T131*(1+$F$5)^(1/12))</f>
        <v>1.0467803610061319</v>
      </c>
      <c r="U132">
        <f>IF(A132=0,$C$12,U131-V131-W131-X131)</f>
        <v>0.55571793385667689</v>
      </c>
      <c r="V132">
        <f t="shared" si="20"/>
        <v>1.987453165255059E-4</v>
      </c>
      <c r="W132">
        <f t="shared" si="31"/>
        <v>4.6506808720285644E-4</v>
      </c>
      <c r="X132">
        <f>IF(A132=12*$C$10-1,U132-V132-W132,0)</f>
        <v>0</v>
      </c>
      <c r="Y132">
        <f>FLOOR(A132/12,1)</f>
        <v>9</v>
      </c>
      <c r="Z132">
        <f t="shared" si="21"/>
        <v>5</v>
      </c>
      <c r="AA132">
        <f t="shared" si="32"/>
        <v>3.5763703925517643E-4</v>
      </c>
      <c r="AB132">
        <f t="shared" si="22"/>
        <v>4.2832128458719105E-3</v>
      </c>
      <c r="AC132">
        <f>VLOOKUP(AD132,mortality!$A$4:$G$76,saving_model!Z132+2,FALSE)</f>
        <v>2.1416064229359552E-3</v>
      </c>
      <c r="AD132">
        <f t="shared" si="23"/>
        <v>58</v>
      </c>
      <c r="AE132" s="10">
        <f t="shared" si="33"/>
        <v>8.3717735912058888E-4</v>
      </c>
      <c r="AF132" s="8">
        <f>VLOOKUP(saving_model!Y132,lapse!$B$4:$C$134,2,FALSE)</f>
        <v>1.0000000000000011E-2</v>
      </c>
      <c r="AH132">
        <f>discount_curve!K117</f>
        <v>0.90098076942040584</v>
      </c>
    </row>
    <row r="133" spans="1:34" x14ac:dyDescent="0.55000000000000004">
      <c r="A133">
        <f t="shared" si="34"/>
        <v>111</v>
      </c>
      <c r="B133">
        <f t="shared" si="24"/>
        <v>19.989341161940782</v>
      </c>
      <c r="C133">
        <f>K133*U133</f>
        <v>0</v>
      </c>
      <c r="D133">
        <f>M133*V133</f>
        <v>19.850791226517856</v>
      </c>
      <c r="E133">
        <f>N133*W133</f>
        <v>45.125788402331594</v>
      </c>
      <c r="F133">
        <f>(O133+P133+Q133-R133)*X133</f>
        <v>0</v>
      </c>
      <c r="G133">
        <f>U133*$F$6/12*T133</f>
        <v>24.219220463412878</v>
      </c>
      <c r="H133">
        <v>0</v>
      </c>
      <c r="I133">
        <f t="shared" si="25"/>
        <v>44.774995687256094</v>
      </c>
      <c r="K133">
        <f>IF(A133=0, $C$6, $C$7/12)</f>
        <v>0</v>
      </c>
      <c r="L133">
        <f t="shared" si="26"/>
        <v>100000</v>
      </c>
      <c r="M133" s="19">
        <f t="shared" si="27"/>
        <v>100000</v>
      </c>
      <c r="N133" s="19">
        <f t="shared" si="28"/>
        <v>97146.541639379298</v>
      </c>
      <c r="O133" s="19">
        <f t="shared" si="35"/>
        <v>97295.188070990946</v>
      </c>
      <c r="P133" s="19">
        <f>IF(A133=0,K133*(1-$C$15),K133)</f>
        <v>0</v>
      </c>
      <c r="Q133" s="19">
        <f t="shared" si="29"/>
        <v>-378.05713899994259</v>
      </c>
      <c r="R133" s="19">
        <f t="shared" si="30"/>
        <v>80.764275776659176</v>
      </c>
      <c r="S133" s="3">
        <f>Return!Q117</f>
        <v>-3.8856714961493788E-3</v>
      </c>
      <c r="T133" s="9">
        <f>IF(A133=0,1,T132*(1+$F$5)^(1/12))</f>
        <v>1.0472155231413729</v>
      </c>
      <c r="U133">
        <f>IF(A133=0,$C$12,U132-V132-W132-X132)</f>
        <v>0.55505412045294855</v>
      </c>
      <c r="V133">
        <f t="shared" si="20"/>
        <v>1.9850791226517858E-4</v>
      </c>
      <c r="W133">
        <f t="shared" si="31"/>
        <v>4.6451255640004603E-4</v>
      </c>
      <c r="X133">
        <f>IF(A133=12*$C$10-1,U133-V133-W133,0)</f>
        <v>0</v>
      </c>
      <c r="Y133">
        <f>FLOOR(A133/12,1)</f>
        <v>9</v>
      </c>
      <c r="Z133">
        <f t="shared" si="21"/>
        <v>5</v>
      </c>
      <c r="AA133">
        <f t="shared" si="32"/>
        <v>3.5763703925517643E-4</v>
      </c>
      <c r="AB133">
        <f t="shared" si="22"/>
        <v>4.2832128458719105E-3</v>
      </c>
      <c r="AC133">
        <f>VLOOKUP(AD133,mortality!$A$4:$G$76,saving_model!Z133+2,FALSE)</f>
        <v>2.1416064229359552E-3</v>
      </c>
      <c r="AD133">
        <f t="shared" si="23"/>
        <v>58</v>
      </c>
      <c r="AE133" s="10">
        <f t="shared" si="33"/>
        <v>8.3717735912058888E-4</v>
      </c>
      <c r="AF133" s="8">
        <f>VLOOKUP(saving_model!Y133,lapse!$B$4:$C$134,2,FALSE)</f>
        <v>1.0000000000000011E-2</v>
      </c>
      <c r="AH133">
        <f>discount_curve!K118</f>
        <v>0.90012711503896381</v>
      </c>
    </row>
    <row r="134" spans="1:34" x14ac:dyDescent="0.55000000000000004">
      <c r="A134">
        <f t="shared" si="34"/>
        <v>112</v>
      </c>
      <c r="B134">
        <f t="shared" si="24"/>
        <v>19.946012633775702</v>
      </c>
      <c r="C134">
        <f>K134*U134</f>
        <v>0</v>
      </c>
      <c r="D134">
        <f>M134*V134</f>
        <v>19.827079158779959</v>
      </c>
      <c r="E134">
        <f>N134*W134</f>
        <v>44.980393504754922</v>
      </c>
      <c r="F134">
        <f>(O134+P134+Q134-R134)*X134</f>
        <v>0</v>
      </c>
      <c r="G134">
        <f>U134*$F$6/12*T134</f>
        <v>24.200346504208451</v>
      </c>
      <c r="H134">
        <v>0</v>
      </c>
      <c r="I134">
        <f t="shared" si="25"/>
        <v>44.751215163132983</v>
      </c>
      <c r="K134">
        <f>IF(A134=0, $C$6, $C$7/12)</f>
        <v>0</v>
      </c>
      <c r="L134">
        <f t="shared" si="26"/>
        <v>100000</v>
      </c>
      <c r="M134" s="19">
        <f t="shared" si="27"/>
        <v>100000</v>
      </c>
      <c r="N134" s="19">
        <f t="shared" si="28"/>
        <v>96949.343772196604</v>
      </c>
      <c r="O134" s="19">
        <f t="shared" si="35"/>
        <v>96836.366656214348</v>
      </c>
      <c r="P134" s="19">
        <f>IF(A134=0,K134*(1-$C$15),K134)</f>
        <v>0</v>
      </c>
      <c r="Q134" s="19">
        <f t="shared" si="29"/>
        <v>145.13631282366569</v>
      </c>
      <c r="R134" s="19">
        <f t="shared" si="30"/>
        <v>80.817919140865015</v>
      </c>
      <c r="S134" s="3">
        <f>Return!Q118</f>
        <v>1.4987790004443724E-3</v>
      </c>
      <c r="T134" s="9">
        <f>IF(A134=0,1,T133*(1+$F$5)^(1/12))</f>
        <v>1.0476508661799735</v>
      </c>
      <c r="U134">
        <f>IF(A134=0,$C$12,U133-V133-W133-X133)</f>
        <v>0.55439109998428338</v>
      </c>
      <c r="V134">
        <f t="shared" si="20"/>
        <v>1.9827079158779958E-4</v>
      </c>
      <c r="W134">
        <f t="shared" si="31"/>
        <v>4.6395768918710845E-4</v>
      </c>
      <c r="X134">
        <f>IF(A134=12*$C$10-1,U134-V134-W134,0)</f>
        <v>0</v>
      </c>
      <c r="Y134">
        <f>FLOOR(A134/12,1)</f>
        <v>9</v>
      </c>
      <c r="Z134">
        <f t="shared" si="21"/>
        <v>5</v>
      </c>
      <c r="AA134">
        <f t="shared" si="32"/>
        <v>3.5763703925517643E-4</v>
      </c>
      <c r="AB134">
        <f t="shared" si="22"/>
        <v>4.2832128458719105E-3</v>
      </c>
      <c r="AC134">
        <f>VLOOKUP(AD134,mortality!$A$4:$G$76,saving_model!Z134+2,FALSE)</f>
        <v>2.1416064229359552E-3</v>
      </c>
      <c r="AD134">
        <f t="shared" si="23"/>
        <v>58</v>
      </c>
      <c r="AE134" s="10">
        <f t="shared" si="33"/>
        <v>8.3717735912058888E-4</v>
      </c>
      <c r="AF134" s="8">
        <f>VLOOKUP(saving_model!Y134,lapse!$B$4:$C$134,2,FALSE)</f>
        <v>1.0000000000000011E-2</v>
      </c>
      <c r="AH134">
        <f>discount_curve!K119</f>
        <v>0.89927426947145861</v>
      </c>
    </row>
    <row r="135" spans="1:34" x14ac:dyDescent="0.55000000000000004">
      <c r="A135">
        <f t="shared" ref="A135:A198" si="36">A134+1</f>
        <v>113</v>
      </c>
      <c r="B135">
        <f t="shared" si="24"/>
        <v>19.994914615836869</v>
      </c>
      <c r="C135">
        <f>K135*U135</f>
        <v>0</v>
      </c>
      <c r="D135">
        <f>M135*V135</f>
        <v>19.803395415462479</v>
      </c>
      <c r="E135">
        <f>N135*W135</f>
        <v>44.973207284340276</v>
      </c>
      <c r="F135">
        <f>(O135+P135+Q135-R135)*X135</f>
        <v>0</v>
      </c>
      <c r="G135">
        <f>U135*$F$6/12*T135</f>
        <v>24.181487253418624</v>
      </c>
      <c r="H135">
        <v>0</v>
      </c>
      <c r="I135">
        <f t="shared" si="25"/>
        <v>44.760645158731165</v>
      </c>
      <c r="K135">
        <f>IF(A135=0, $C$6, $C$7/12)</f>
        <v>0</v>
      </c>
      <c r="L135">
        <f t="shared" si="26"/>
        <v>100000</v>
      </c>
      <c r="M135" s="19">
        <f t="shared" si="27"/>
        <v>100000</v>
      </c>
      <c r="N135" s="19">
        <f t="shared" si="28"/>
        <v>97049.782235729654</v>
      </c>
      <c r="O135" s="19">
        <f t="shared" si="35"/>
        <v>96900.685049897147</v>
      </c>
      <c r="P135" s="19">
        <f>IF(A135=0,K135*(1-$C$15),K135)</f>
        <v>0</v>
      </c>
      <c r="Q135" s="19">
        <f t="shared" si="29"/>
        <v>217.26274849969681</v>
      </c>
      <c r="R135" s="19">
        <f t="shared" si="30"/>
        <v>80.931623165330691</v>
      </c>
      <c r="S135" s="3">
        <f>Return!Q119</f>
        <v>2.2421177764411215E-3</v>
      </c>
      <c r="T135" s="9">
        <f>IF(A135=0,1,T134*(1+$F$5)^(1/12))</f>
        <v>1.0480863901971378</v>
      </c>
      <c r="U135">
        <f>IF(A135=0,$C$12,U134-V134-W134-X134)</f>
        <v>0.55372887150350847</v>
      </c>
      <c r="V135">
        <f t="shared" si="20"/>
        <v>1.980339541546248E-4</v>
      </c>
      <c r="W135">
        <f t="shared" si="31"/>
        <v>4.6340348477137575E-4</v>
      </c>
      <c r="X135">
        <f>IF(A135=12*$C$10-1,U135-V135-W135,0)</f>
        <v>0</v>
      </c>
      <c r="Y135">
        <f>FLOOR(A135/12,1)</f>
        <v>9</v>
      </c>
      <c r="Z135">
        <f t="shared" si="21"/>
        <v>5</v>
      </c>
      <c r="AA135">
        <f t="shared" si="32"/>
        <v>3.5763703925517643E-4</v>
      </c>
      <c r="AB135">
        <f t="shared" si="22"/>
        <v>4.2832128458719105E-3</v>
      </c>
      <c r="AC135">
        <f>VLOOKUP(AD135,mortality!$A$4:$G$76,saving_model!Z135+2,FALSE)</f>
        <v>2.1416064229359552E-3</v>
      </c>
      <c r="AD135">
        <f t="shared" si="23"/>
        <v>58</v>
      </c>
      <c r="AE135" s="10">
        <f t="shared" si="33"/>
        <v>8.3717735912058888E-4</v>
      </c>
      <c r="AF135" s="8">
        <f>VLOOKUP(saving_model!Y135,lapse!$B$4:$C$134,2,FALSE)</f>
        <v>1.0000000000000011E-2</v>
      </c>
      <c r="AH135">
        <f>discount_curve!K120</f>
        <v>0.89842223195156101</v>
      </c>
    </row>
    <row r="136" spans="1:34" x14ac:dyDescent="0.55000000000000004">
      <c r="A136">
        <f t="shared" si="36"/>
        <v>114</v>
      </c>
      <c r="B136">
        <f t="shared" si="24"/>
        <v>19.877963073327454</v>
      </c>
      <c r="C136">
        <f>K136*U136</f>
        <v>0</v>
      </c>
      <c r="D136">
        <f>M136*V136</f>
        <v>19.77973996273148</v>
      </c>
      <c r="E136">
        <f>N136*W136</f>
        <v>44.911071295327787</v>
      </c>
      <c r="F136">
        <f>(O136+P136+Q136-R136)*X136</f>
        <v>0</v>
      </c>
      <c r="G136">
        <f>U136*$F$6/12*T136</f>
        <v>24.162642699581184</v>
      </c>
      <c r="H136">
        <v>0</v>
      </c>
      <c r="I136">
        <f t="shared" si="25"/>
        <v>44.627747220068052</v>
      </c>
      <c r="K136">
        <f>IF(A136=0, $C$6, $C$7/12)</f>
        <v>0</v>
      </c>
      <c r="L136">
        <f t="shared" si="26"/>
        <v>100000</v>
      </c>
      <c r="M136" s="19">
        <f t="shared" si="27"/>
        <v>100000</v>
      </c>
      <c r="N136" s="19">
        <f t="shared" si="28"/>
        <v>97031.601789175736</v>
      </c>
      <c r="O136" s="19">
        <f t="shared" si="35"/>
        <v>97037.016175231503</v>
      </c>
      <c r="P136" s="19">
        <f>IF(A136=0,K136*(1-$C$15),K136)</f>
        <v>0</v>
      </c>
      <c r="Q136" s="19">
        <f t="shared" si="29"/>
        <v>-91.616605086658282</v>
      </c>
      <c r="R136" s="19">
        <f t="shared" si="30"/>
        <v>80.787832975120708</v>
      </c>
      <c r="S136" s="3">
        <f>Return!Q120</f>
        <v>-9.4414078974991433E-4</v>
      </c>
      <c r="T136" s="9">
        <f>IF(A136=0,1,T135*(1+$F$5)^(1/12))</f>
        <v>1.0485220952681011</v>
      </c>
      <c r="U136">
        <f>IF(A136=0,$C$12,U135-V135-W135-X135)</f>
        <v>0.55306743406458247</v>
      </c>
      <c r="V136">
        <f t="shared" si="20"/>
        <v>1.9779739962731479E-4</v>
      </c>
      <c r="W136">
        <f t="shared" si="31"/>
        <v>4.6284994236112667E-4</v>
      </c>
      <c r="X136">
        <f>IF(A136=12*$C$10-1,U136-V136-W136,0)</f>
        <v>0</v>
      </c>
      <c r="Y136">
        <f>FLOOR(A136/12,1)</f>
        <v>9</v>
      </c>
      <c r="Z136">
        <f t="shared" si="21"/>
        <v>5</v>
      </c>
      <c r="AA136">
        <f t="shared" si="32"/>
        <v>3.5763703925517643E-4</v>
      </c>
      <c r="AB136">
        <f t="shared" si="22"/>
        <v>4.2832128458719105E-3</v>
      </c>
      <c r="AC136">
        <f>VLOOKUP(AD136,mortality!$A$4:$G$76,saving_model!Z136+2,FALSE)</f>
        <v>2.1416064229359552E-3</v>
      </c>
      <c r="AD136">
        <f t="shared" si="23"/>
        <v>58</v>
      </c>
      <c r="AE136" s="10">
        <f t="shared" si="33"/>
        <v>8.3717735912058888E-4</v>
      </c>
      <c r="AF136" s="8">
        <f>VLOOKUP(saving_model!Y136,lapse!$B$4:$C$134,2,FALSE)</f>
        <v>1.0000000000000011E-2</v>
      </c>
      <c r="AH136">
        <f>discount_curve!K121</f>
        <v>0.89757100171366866</v>
      </c>
    </row>
    <row r="137" spans="1:34" x14ac:dyDescent="0.55000000000000004">
      <c r="A137">
        <f t="shared" si="36"/>
        <v>115</v>
      </c>
      <c r="B137">
        <f t="shared" si="24"/>
        <v>19.696556116563912</v>
      </c>
      <c r="C137">
        <f>K137*U137</f>
        <v>0</v>
      </c>
      <c r="D137">
        <f>M137*V137</f>
        <v>19.756112766793425</v>
      </c>
      <c r="E137">
        <f>N137*W137</f>
        <v>44.763491294146384</v>
      </c>
      <c r="F137">
        <f>(O137+P137+Q137-R137)*X137</f>
        <v>0</v>
      </c>
      <c r="G137">
        <f>U137*$F$6/12*T137</f>
        <v>24.143812831242844</v>
      </c>
      <c r="H137">
        <v>0</v>
      </c>
      <c r="I137">
        <f t="shared" si="25"/>
        <v>44.466951026846708</v>
      </c>
      <c r="K137">
        <f>IF(A137=0, $C$6, $C$7/12)</f>
        <v>0</v>
      </c>
      <c r="L137">
        <f t="shared" si="26"/>
        <v>100000</v>
      </c>
      <c r="M137" s="19">
        <f t="shared" si="27"/>
        <v>100000</v>
      </c>
      <c r="N137" s="19">
        <f t="shared" si="28"/>
        <v>96828.414139783985</v>
      </c>
      <c r="O137" s="19">
        <f t="shared" si="35"/>
        <v>96864.611737169718</v>
      </c>
      <c r="P137" s="19">
        <f>IF(A137=0,K137*(1-$C$15),K137)</f>
        <v>0</v>
      </c>
      <c r="Q137" s="19">
        <f t="shared" si="29"/>
        <v>-152.98821437377777</v>
      </c>
      <c r="R137" s="19">
        <f t="shared" si="30"/>
        <v>80.59301960232996</v>
      </c>
      <c r="S137" s="3">
        <f>Return!Q121</f>
        <v>-1.579402545781039E-3</v>
      </c>
      <c r="T137" s="9">
        <f>IF(A137=0,1,T136*(1+$F$5)^(1/12))</f>
        <v>1.0489579814681305</v>
      </c>
      <c r="U137">
        <f>IF(A137=0,$C$12,U136-V136-W136-X136)</f>
        <v>0.55240678672259402</v>
      </c>
      <c r="V137">
        <f t="shared" si="20"/>
        <v>1.9756112766793424E-4</v>
      </c>
      <c r="W137">
        <f t="shared" si="31"/>
        <v>4.6229706116558575E-4</v>
      </c>
      <c r="X137">
        <f>IF(A137=12*$C$10-1,U137-V137-W137,0)</f>
        <v>0</v>
      </c>
      <c r="Y137">
        <f>FLOOR(A137/12,1)</f>
        <v>9</v>
      </c>
      <c r="Z137">
        <f t="shared" si="21"/>
        <v>5</v>
      </c>
      <c r="AA137">
        <f t="shared" si="32"/>
        <v>3.5763703925517643E-4</v>
      </c>
      <c r="AB137">
        <f t="shared" si="22"/>
        <v>4.2832128458719105E-3</v>
      </c>
      <c r="AC137">
        <f>VLOOKUP(AD137,mortality!$A$4:$G$76,saving_model!Z137+2,FALSE)</f>
        <v>2.1416064229359552E-3</v>
      </c>
      <c r="AD137">
        <f t="shared" si="23"/>
        <v>58</v>
      </c>
      <c r="AE137" s="10">
        <f t="shared" si="33"/>
        <v>8.3717735912058888E-4</v>
      </c>
      <c r="AF137" s="8">
        <f>VLOOKUP(saving_model!Y137,lapse!$B$4:$C$134,2,FALSE)</f>
        <v>1.0000000000000011E-2</v>
      </c>
      <c r="AH137">
        <f>discount_curve!K122</f>
        <v>0.89672057799290406</v>
      </c>
    </row>
    <row r="138" spans="1:34" x14ac:dyDescent="0.55000000000000004">
      <c r="A138">
        <f t="shared" si="36"/>
        <v>116</v>
      </c>
      <c r="B138">
        <f t="shared" si="24"/>
        <v>19.781230278833142</v>
      </c>
      <c r="C138">
        <f>K138*U138</f>
        <v>0</v>
      </c>
      <c r="D138">
        <f>M138*V138</f>
        <v>19.732513793895155</v>
      </c>
      <c r="E138">
        <f>N138*W138</f>
        <v>44.714595031980132</v>
      </c>
      <c r="F138">
        <f>(O138+P138+Q138-R138)*X138</f>
        <v>0</v>
      </c>
      <c r="G138">
        <f>U138*$F$6/12*T138</f>
        <v>24.124997636959247</v>
      </c>
      <c r="H138">
        <v>0</v>
      </c>
      <c r="I138">
        <f t="shared" si="25"/>
        <v>44.530106678653055</v>
      </c>
      <c r="K138">
        <f>IF(A138=0, $C$6, $C$7/12)</f>
        <v>0</v>
      </c>
      <c r="L138">
        <f t="shared" si="26"/>
        <v>100000</v>
      </c>
      <c r="M138" s="19">
        <f t="shared" si="27"/>
        <v>100000</v>
      </c>
      <c r="N138" s="19">
        <f t="shared" si="28"/>
        <v>96838.320908440553</v>
      </c>
      <c r="O138" s="19">
        <f t="shared" si="35"/>
        <v>96631.030503193615</v>
      </c>
      <c r="P138" s="19">
        <f>IF(A138=0,K138*(1-$C$15),K138)</f>
        <v>0</v>
      </c>
      <c r="Q138" s="19">
        <f t="shared" si="29"/>
        <v>333.77680440420335</v>
      </c>
      <c r="R138" s="19">
        <f t="shared" si="30"/>
        <v>80.804006089664853</v>
      </c>
      <c r="S138" s="3">
        <f>Return!Q122</f>
        <v>3.4541368612763801E-3</v>
      </c>
      <c r="T138" s="9">
        <f>IF(A138=0,1,T137*(1+$F$5)^(1/12))</f>
        <v>1.0493940488725237</v>
      </c>
      <c r="U138">
        <f>IF(A138=0,$C$12,U137-V137-W137-X137)</f>
        <v>0.55174692853376051</v>
      </c>
      <c r="V138">
        <f t="shared" si="20"/>
        <v>1.9732513793895153E-4</v>
      </c>
      <c r="W138">
        <f t="shared" si="31"/>
        <v>4.617448403949221E-4</v>
      </c>
      <c r="X138">
        <f>IF(A138=12*$C$10-1,U138-V138-W138,0)</f>
        <v>0</v>
      </c>
      <c r="Y138">
        <f>FLOOR(A138/12,1)</f>
        <v>9</v>
      </c>
      <c r="Z138">
        <f t="shared" si="21"/>
        <v>5</v>
      </c>
      <c r="AA138">
        <f t="shared" si="32"/>
        <v>3.5763703925517643E-4</v>
      </c>
      <c r="AB138">
        <f t="shared" si="22"/>
        <v>4.2832128458719105E-3</v>
      </c>
      <c r="AC138">
        <f>VLOOKUP(AD138,mortality!$A$4:$G$76,saving_model!Z138+2,FALSE)</f>
        <v>2.1416064229359552E-3</v>
      </c>
      <c r="AD138">
        <f t="shared" si="23"/>
        <v>58</v>
      </c>
      <c r="AE138" s="10">
        <f t="shared" si="33"/>
        <v>8.3717735912058888E-4</v>
      </c>
      <c r="AF138" s="8">
        <f>VLOOKUP(saving_model!Y138,lapse!$B$4:$C$134,2,FALSE)</f>
        <v>1.0000000000000011E-2</v>
      </c>
      <c r="AH138">
        <f>discount_curve!K123</f>
        <v>0.8958709600251139</v>
      </c>
    </row>
    <row r="139" spans="1:34" x14ac:dyDescent="0.55000000000000004">
      <c r="A139">
        <f t="shared" si="36"/>
        <v>117</v>
      </c>
      <c r="B139">
        <f t="shared" si="24"/>
        <v>19.372147962730679</v>
      </c>
      <c r="C139">
        <f>K139*U139</f>
        <v>0</v>
      </c>
      <c r="D139">
        <f>M139*V139</f>
        <v>19.708943010323821</v>
      </c>
      <c r="E139">
        <f>N139*W139</f>
        <v>44.553723758455526</v>
      </c>
      <c r="F139">
        <f>(O139+P139+Q139-R139)*X139</f>
        <v>0</v>
      </c>
      <c r="G139">
        <f>U139*$F$6/12*T139</f>
        <v>24.10619710529495</v>
      </c>
      <c r="H139">
        <v>0</v>
      </c>
      <c r="I139">
        <f t="shared" si="25"/>
        <v>44.147400856627804</v>
      </c>
      <c r="K139">
        <f>IF(A139=0, $C$6, $C$7/12)</f>
        <v>0</v>
      </c>
      <c r="L139">
        <f t="shared" si="26"/>
        <v>100000</v>
      </c>
      <c r="M139" s="19">
        <f t="shared" si="27"/>
        <v>100000</v>
      </c>
      <c r="N139" s="19">
        <f t="shared" si="28"/>
        <v>96605.318772033002</v>
      </c>
      <c r="O139" s="19">
        <f t="shared" si="35"/>
        <v>96884.003301508157</v>
      </c>
      <c r="P139" s="19">
        <f>IF(A139=0,K139*(1-$C$15),K139)</f>
        <v>0</v>
      </c>
      <c r="Q139" s="19">
        <f t="shared" si="29"/>
        <v>-637.57441635459088</v>
      </c>
      <c r="R139" s="19">
        <f t="shared" si="30"/>
        <v>80.205357404294645</v>
      </c>
      <c r="S139" s="3">
        <f>Return!Q123</f>
        <v>-6.5808017281286935E-3</v>
      </c>
      <c r="T139" s="9">
        <f>IF(A139=0,1,T138*(1+$F$5)^(1/12))</f>
        <v>1.0498302975566103</v>
      </c>
      <c r="U139">
        <f>IF(A139=0,$C$12,U138-V138-W138-X138)</f>
        <v>0.55108785855542664</v>
      </c>
      <c r="V139">
        <f t="shared" si="20"/>
        <v>1.9708943010323822E-4</v>
      </c>
      <c r="W139">
        <f t="shared" si="31"/>
        <v>4.6119327926024832E-4</v>
      </c>
      <c r="X139">
        <f>IF(A139=12*$C$10-1,U139-V139-W139,0)</f>
        <v>0</v>
      </c>
      <c r="Y139">
        <f>FLOOR(A139/12,1)</f>
        <v>9</v>
      </c>
      <c r="Z139">
        <f t="shared" si="21"/>
        <v>5</v>
      </c>
      <c r="AA139">
        <f t="shared" si="32"/>
        <v>3.5763703925517643E-4</v>
      </c>
      <c r="AB139">
        <f t="shared" si="22"/>
        <v>4.2832128458719105E-3</v>
      </c>
      <c r="AC139">
        <f>VLOOKUP(AD139,mortality!$A$4:$G$76,saving_model!Z139+2,FALSE)</f>
        <v>2.1416064229359552E-3</v>
      </c>
      <c r="AD139">
        <f t="shared" si="23"/>
        <v>58</v>
      </c>
      <c r="AE139" s="10">
        <f t="shared" si="33"/>
        <v>8.3717735912058888E-4</v>
      </c>
      <c r="AF139" s="8">
        <f>VLOOKUP(saving_model!Y139,lapse!$B$4:$C$134,2,FALSE)</f>
        <v>1.0000000000000011E-2</v>
      </c>
      <c r="AH139">
        <f>discount_curve!K124</f>
        <v>0.89502214704687022</v>
      </c>
    </row>
    <row r="140" spans="1:34" x14ac:dyDescent="0.55000000000000004">
      <c r="A140">
        <f t="shared" si="36"/>
        <v>118</v>
      </c>
      <c r="B140">
        <f t="shared" si="24"/>
        <v>20.052271486100789</v>
      </c>
      <c r="C140">
        <f>K140*U140</f>
        <v>0</v>
      </c>
      <c r="D140">
        <f>M140*V140</f>
        <v>19.685400382406865</v>
      </c>
      <c r="E140">
        <f>N140*W140</f>
        <v>44.659810637411155</v>
      </c>
      <c r="F140">
        <f>(O140+P140+Q140-R140)*X140</f>
        <v>0</v>
      </c>
      <c r="G140">
        <f>U140*$F$6/12*T140</f>
        <v>24.087411224823416</v>
      </c>
      <c r="H140">
        <v>0</v>
      </c>
      <c r="I140">
        <f t="shared" si="25"/>
        <v>44.739859993020005</v>
      </c>
      <c r="K140">
        <f>IF(A140=0, $C$6, $C$7/12)</f>
        <v>0</v>
      </c>
      <c r="L140">
        <f t="shared" si="26"/>
        <v>100000</v>
      </c>
      <c r="M140" s="19">
        <f t="shared" si="27"/>
        <v>100000</v>
      </c>
      <c r="N140" s="19">
        <f t="shared" si="28"/>
        <v>96951.155321015525</v>
      </c>
      <c r="O140" s="19">
        <f t="shared" si="35"/>
        <v>96166.223527749273</v>
      </c>
      <c r="P140" s="19">
        <f>IF(A140=0,K140*(1-$C$15),K140)</f>
        <v>0</v>
      </c>
      <c r="Q140" s="19">
        <f t="shared" si="29"/>
        <v>1488.484663040163</v>
      </c>
      <c r="R140" s="19">
        <f t="shared" si="30"/>
        <v>81.378923492324532</v>
      </c>
      <c r="S140" s="3">
        <f>Return!Q124</f>
        <v>1.5478248062955835E-2</v>
      </c>
      <c r="T140" s="9">
        <f>IF(A140=0,1,T139*(1+$F$5)^(1/12))</f>
        <v>1.0502667275957509</v>
      </c>
      <c r="U140">
        <f>IF(A140=0,$C$12,U139-V139-W139-X139)</f>
        <v>0.55042957584606322</v>
      </c>
      <c r="V140">
        <f t="shared" si="20"/>
        <v>1.9685400382406863E-4</v>
      </c>
      <c r="W140">
        <f t="shared" si="31"/>
        <v>4.6064237697361935E-4</v>
      </c>
      <c r="X140">
        <f>IF(A140=12*$C$10-1,U140-V140-W140,0)</f>
        <v>0</v>
      </c>
      <c r="Y140">
        <f>FLOOR(A140/12,1)</f>
        <v>9</v>
      </c>
      <c r="Z140">
        <f t="shared" si="21"/>
        <v>5</v>
      </c>
      <c r="AA140">
        <f t="shared" si="32"/>
        <v>3.5763703925517643E-4</v>
      </c>
      <c r="AB140">
        <f t="shared" si="22"/>
        <v>4.2832128458719105E-3</v>
      </c>
      <c r="AC140">
        <f>VLOOKUP(AD140,mortality!$A$4:$G$76,saving_model!Z140+2,FALSE)</f>
        <v>2.1416064229359552E-3</v>
      </c>
      <c r="AD140">
        <f t="shared" si="23"/>
        <v>58</v>
      </c>
      <c r="AE140" s="10">
        <f t="shared" si="33"/>
        <v>8.3717735912058888E-4</v>
      </c>
      <c r="AF140" s="8">
        <f>VLOOKUP(saving_model!Y140,lapse!$B$4:$C$134,2,FALSE)</f>
        <v>1.0000000000000011E-2</v>
      </c>
      <c r="AH140">
        <f>discount_curve!K125</f>
        <v>0.89417413829546766</v>
      </c>
    </row>
    <row r="141" spans="1:34" x14ac:dyDescent="0.55000000000000004">
      <c r="A141">
        <f t="shared" si="36"/>
        <v>119</v>
      </c>
      <c r="B141">
        <f t="shared" si="24"/>
        <v>20.96089270713809</v>
      </c>
      <c r="C141">
        <f>K141*U141</f>
        <v>0</v>
      </c>
      <c r="D141">
        <f>M141*V141</f>
        <v>19.661885876511914</v>
      </c>
      <c r="E141">
        <f>N141*W141</f>
        <v>45.263205139180634</v>
      </c>
      <c r="F141">
        <f>(O141+P141+Q141-R141)*X141</f>
        <v>0</v>
      </c>
      <c r="G141">
        <f>U141*$F$6/12*T141</f>
        <v>24.068639984127021</v>
      </c>
      <c r="H141">
        <v>0</v>
      </c>
      <c r="I141">
        <f t="shared" si="25"/>
        <v>45.348336812908109</v>
      </c>
      <c r="K141">
        <f>IF(A141=0, $C$6, $C$7/12)</f>
        <v>0</v>
      </c>
      <c r="L141">
        <f t="shared" si="26"/>
        <v>100000</v>
      </c>
      <c r="M141" s="19">
        <f t="shared" si="27"/>
        <v>100000</v>
      </c>
      <c r="N141" s="19">
        <f t="shared" si="28"/>
        <v>98378.567937759013</v>
      </c>
      <c r="O141" s="19">
        <f t="shared" si="35"/>
        <v>97573.3292672971</v>
      </c>
      <c r="P141" s="19">
        <f>IF(A141=0,K141*(1-$C$15),K141)</f>
        <v>0</v>
      </c>
      <c r="Q141" s="19">
        <f t="shared" si="29"/>
        <v>1527.8929890435568</v>
      </c>
      <c r="R141" s="19">
        <f t="shared" si="30"/>
        <v>82.584351880283876</v>
      </c>
      <c r="S141" s="3">
        <f>Return!Q125</f>
        <v>1.5658920327069836E-2</v>
      </c>
      <c r="T141" s="9">
        <f>IF(A141=0,1,T140*(1+$F$5)^(1/12))</f>
        <v>1.0507033390653375</v>
      </c>
      <c r="U141">
        <f>IF(A141=0,$C$12,U140-V140-W140-X140)</f>
        <v>0.54977207946526552</v>
      </c>
      <c r="V141">
        <f t="shared" si="20"/>
        <v>1.9661885876511915E-4</v>
      </c>
      <c r="W141">
        <f t="shared" si="31"/>
        <v>4.6009213274803126E-4</v>
      </c>
      <c r="X141">
        <f>IF(A141=12*$C$10-1,U141-V141-W141,0)</f>
        <v>0</v>
      </c>
      <c r="Y141">
        <f>FLOOR(A141/12,1)</f>
        <v>9</v>
      </c>
      <c r="Z141">
        <f t="shared" si="21"/>
        <v>5</v>
      </c>
      <c r="AA141">
        <f t="shared" si="32"/>
        <v>3.5763703925517643E-4</v>
      </c>
      <c r="AB141">
        <f t="shared" si="22"/>
        <v>4.2832128458719105E-3</v>
      </c>
      <c r="AC141">
        <f>VLOOKUP(AD141,mortality!$A$4:$G$76,saving_model!Z141+2,FALSE)</f>
        <v>2.1416064229359552E-3</v>
      </c>
      <c r="AD141">
        <f t="shared" si="23"/>
        <v>58</v>
      </c>
      <c r="AE141" s="10">
        <f t="shared" si="33"/>
        <v>8.3717735912058888E-4</v>
      </c>
      <c r="AF141" s="8">
        <f>VLOOKUP(saving_model!Y141,lapse!$B$4:$C$134,2,FALSE)</f>
        <v>1.0000000000000011E-2</v>
      </c>
      <c r="AH141">
        <f>discount_curve!K126</f>
        <v>0.89332693300892319</v>
      </c>
    </row>
    <row r="142" spans="1:34" x14ac:dyDescent="0.55000000000000004">
      <c r="A142">
        <f t="shared" si="36"/>
        <v>120</v>
      </c>
      <c r="B142">
        <f t="shared" si="24"/>
        <v>21.585248877736827</v>
      </c>
      <c r="C142">
        <f>K142*U142</f>
        <v>0</v>
      </c>
      <c r="D142">
        <f>M142*V142</f>
        <v>21.120361596570184</v>
      </c>
      <c r="E142">
        <f>N142*W142</f>
        <v>45.757403676698019</v>
      </c>
      <c r="F142">
        <f>(O142+P142+Q142-R142)*X142</f>
        <v>0</v>
      </c>
      <c r="G142">
        <f>U142*$F$6/12*T142</f>
        <v>24.049883371797041</v>
      </c>
      <c r="H142">
        <v>0</v>
      </c>
      <c r="I142">
        <f t="shared" si="25"/>
        <v>45.725036231980383</v>
      </c>
      <c r="K142">
        <f>IF(A142=0, $C$6, $C$7/12)</f>
        <v>0</v>
      </c>
      <c r="L142">
        <f t="shared" si="26"/>
        <v>100000</v>
      </c>
      <c r="M142" s="19">
        <f t="shared" si="27"/>
        <v>100000</v>
      </c>
      <c r="N142" s="19">
        <f t="shared" si="28"/>
        <v>99574.325552924653</v>
      </c>
      <c r="O142" s="19">
        <f t="shared" si="35"/>
        <v>99018.637904460367</v>
      </c>
      <c r="P142" s="19">
        <f>IF(A142=0,K142*(1-$C$15),K142)</f>
        <v>0</v>
      </c>
      <c r="Q142" s="19">
        <f t="shared" si="29"/>
        <v>1028.0030960947702</v>
      </c>
      <c r="R142" s="19">
        <f t="shared" si="30"/>
        <v>83.372200833795958</v>
      </c>
      <c r="S142" s="3">
        <f>Return!Q126</f>
        <v>1.0381915140931897E-2</v>
      </c>
      <c r="T142" s="9">
        <f>IF(A142=0,1,T141*(1+$F$5)^(1/12))</f>
        <v>1.0511401320407934</v>
      </c>
      <c r="U142">
        <f>IF(A142=0,$C$12,U141-V141-W141-X141)</f>
        <v>0.54911536847375242</v>
      </c>
      <c r="V142">
        <f t="shared" si="20"/>
        <v>2.1120361596570184E-4</v>
      </c>
      <c r="W142">
        <f t="shared" si="31"/>
        <v>4.5953013914593424E-4</v>
      </c>
      <c r="X142">
        <f>IF(A142=12*$C$10-1,U142-V142-W142,0)</f>
        <v>0</v>
      </c>
      <c r="Y142">
        <f>FLOOR(A142/12,1)</f>
        <v>10</v>
      </c>
      <c r="Z142">
        <f t="shared" si="21"/>
        <v>5</v>
      </c>
      <c r="AA142">
        <f t="shared" si="32"/>
        <v>3.8462521373738845E-4</v>
      </c>
      <c r="AB142">
        <f t="shared" si="22"/>
        <v>4.6057512594182325E-3</v>
      </c>
      <c r="AC142">
        <f>VLOOKUP(AD142,mortality!$A$4:$G$76,saving_model!Z142+2,FALSE)</f>
        <v>2.3028756297091162E-3</v>
      </c>
      <c r="AD142">
        <f t="shared" si="23"/>
        <v>59</v>
      </c>
      <c r="AE142" s="10">
        <f t="shared" si="33"/>
        <v>8.3717735912058888E-4</v>
      </c>
      <c r="AF142" s="8">
        <f>VLOOKUP(saving_model!Y142,lapse!$B$4:$C$134,2,FALSE)</f>
        <v>0.01</v>
      </c>
      <c r="AH142">
        <f>discount_curve!K127</f>
        <v>0.88860730510999886</v>
      </c>
    </row>
    <row r="143" spans="1:34" x14ac:dyDescent="0.55000000000000004">
      <c r="A143">
        <f t="shared" si="36"/>
        <v>121</v>
      </c>
      <c r="B143">
        <f t="shared" si="24"/>
        <v>21.723384626912299</v>
      </c>
      <c r="C143">
        <f>K143*U143</f>
        <v>0</v>
      </c>
      <c r="D143">
        <f>M143*V143</f>
        <v>21.123987501420682</v>
      </c>
      <c r="E143">
        <f>N143*W143</f>
        <v>45.960903043540668</v>
      </c>
      <c r="F143">
        <f>(O143+P143+Q143-R143)*X143</f>
        <v>0</v>
      </c>
      <c r="G143">
        <f>U143*$F$6/12*T143</f>
        <v>24.030492587766304</v>
      </c>
      <c r="H143">
        <v>0</v>
      </c>
      <c r="I143">
        <f t="shared" si="25"/>
        <v>45.753877214678603</v>
      </c>
      <c r="K143">
        <f>IF(A143=0, $C$6, $C$7/12)</f>
        <v>0</v>
      </c>
      <c r="L143">
        <f t="shared" si="26"/>
        <v>100000</v>
      </c>
      <c r="M143" s="19">
        <f t="shared" si="27"/>
        <v>100139.48625323885</v>
      </c>
      <c r="N143" s="19">
        <f t="shared" si="28"/>
        <v>100139.48625323885</v>
      </c>
      <c r="O143" s="19">
        <f t="shared" si="35"/>
        <v>99963.268799721351</v>
      </c>
      <c r="P143" s="19">
        <f>IF(A143=0,K143*(1-$C$15),K143)</f>
        <v>0</v>
      </c>
      <c r="Q143" s="19">
        <f t="shared" si="29"/>
        <v>268.90809295777245</v>
      </c>
      <c r="R143" s="19">
        <f t="shared" si="30"/>
        <v>83.526814077232601</v>
      </c>
      <c r="S143" s="3">
        <f>Return!Q127</f>
        <v>2.6900690242186442E-3</v>
      </c>
      <c r="T143" s="9">
        <f>IF(A143=0,1,T142*(1+$F$5)^(1/12))</f>
        <v>1.0515771065975732</v>
      </c>
      <c r="U143">
        <f>IF(A143=0,$C$12,U142-V142-W142-X142)</f>
        <v>0.5484446347186408</v>
      </c>
      <c r="V143">
        <f t="shared" si="20"/>
        <v>2.1094563485178115E-4</v>
      </c>
      <c r="W143">
        <f t="shared" si="31"/>
        <v>4.5896883200810448E-4</v>
      </c>
      <c r="X143">
        <f>IF(A143=12*$C$10-1,U143-V143-W143,0)</f>
        <v>0</v>
      </c>
      <c r="Y143">
        <f>FLOOR(A143/12,1)</f>
        <v>10</v>
      </c>
      <c r="Z143">
        <f t="shared" si="21"/>
        <v>5</v>
      </c>
      <c r="AA143">
        <f t="shared" si="32"/>
        <v>3.8462521373738845E-4</v>
      </c>
      <c r="AB143">
        <f t="shared" si="22"/>
        <v>4.6057512594182325E-3</v>
      </c>
      <c r="AC143">
        <f>VLOOKUP(AD143,mortality!$A$4:$G$76,saving_model!Z143+2,FALSE)</f>
        <v>2.3028756297091162E-3</v>
      </c>
      <c r="AD143">
        <f t="shared" si="23"/>
        <v>59</v>
      </c>
      <c r="AE143" s="10">
        <f t="shared" si="33"/>
        <v>8.3717735912058888E-4</v>
      </c>
      <c r="AF143" s="8">
        <f>VLOOKUP(saving_model!Y143,lapse!$B$4:$C$134,2,FALSE)</f>
        <v>0.01</v>
      </c>
      <c r="AH143">
        <f>discount_curve!K128</f>
        <v>0.88773319860434519</v>
      </c>
    </row>
    <row r="144" spans="1:34" x14ac:dyDescent="0.55000000000000004">
      <c r="A144">
        <f t="shared" si="36"/>
        <v>122</v>
      </c>
      <c r="B144">
        <f t="shared" si="24"/>
        <v>21.742883670628846</v>
      </c>
      <c r="C144">
        <f>K144*U144</f>
        <v>0</v>
      </c>
      <c r="D144">
        <f>M144*V144</f>
        <v>21.13066638688413</v>
      </c>
      <c r="E144">
        <f>N144*W144</f>
        <v>45.975434751022689</v>
      </c>
      <c r="F144">
        <f>(O144+P144+Q144-R144)*X144</f>
        <v>0</v>
      </c>
      <c r="G144">
        <f>U144*$F$6/12*T144</f>
        <v>24.01111743801118</v>
      </c>
      <c r="H144">
        <v>0</v>
      </c>
      <c r="I144">
        <f t="shared" si="25"/>
        <v>45.754001108640026</v>
      </c>
      <c r="K144">
        <f>IF(A144=0, $C$6, $C$7/12)</f>
        <v>0</v>
      </c>
      <c r="L144">
        <f t="shared" si="26"/>
        <v>100000</v>
      </c>
      <c r="M144" s="19">
        <f t="shared" si="27"/>
        <v>100293.65464740063</v>
      </c>
      <c r="N144" s="19">
        <f t="shared" si="28"/>
        <v>100293.65464740063</v>
      </c>
      <c r="O144" s="19">
        <f t="shared" si="35"/>
        <v>100148.65007860189</v>
      </c>
      <c r="P144" s="19">
        <f>IF(A144=0,K144*(1-$C$15),K144)</f>
        <v>0</v>
      </c>
      <c r="Q144" s="19">
        <f t="shared" si="29"/>
        <v>206.37994591037867</v>
      </c>
      <c r="R144" s="19">
        <f t="shared" si="30"/>
        <v>83.629191687093552</v>
      </c>
      <c r="S144" s="3">
        <f>Return!Q128</f>
        <v>2.0607361731626028E-3</v>
      </c>
      <c r="T144" s="9">
        <f>IF(A144=0,1,T143*(1+$F$5)^(1/12))</f>
        <v>1.0520142628111631</v>
      </c>
      <c r="U144">
        <f>IF(A144=0,$C$12,U143-V143-W143-X143)</f>
        <v>0.54777472025178087</v>
      </c>
      <c r="V144">
        <f t="shared" si="20"/>
        <v>2.1068796885677937E-4</v>
      </c>
      <c r="W144">
        <f t="shared" si="31"/>
        <v>4.5840821049603921E-4</v>
      </c>
      <c r="X144">
        <f>IF(A144=12*$C$10-1,U144-V144-W144,0)</f>
        <v>0</v>
      </c>
      <c r="Y144">
        <f>FLOOR(A144/12,1)</f>
        <v>10</v>
      </c>
      <c r="Z144">
        <f t="shared" si="21"/>
        <v>5</v>
      </c>
      <c r="AA144">
        <f t="shared" si="32"/>
        <v>3.8462521373738845E-4</v>
      </c>
      <c r="AB144">
        <f t="shared" si="22"/>
        <v>4.6057512594182325E-3</v>
      </c>
      <c r="AC144">
        <f>VLOOKUP(AD144,mortality!$A$4:$G$76,saving_model!Z144+2,FALSE)</f>
        <v>2.3028756297091162E-3</v>
      </c>
      <c r="AD144">
        <f t="shared" si="23"/>
        <v>59</v>
      </c>
      <c r="AE144" s="10">
        <f t="shared" si="33"/>
        <v>8.3717735912058888E-4</v>
      </c>
      <c r="AF144" s="8">
        <f>VLOOKUP(saving_model!Y144,lapse!$B$4:$C$134,2,FALSE)</f>
        <v>0.01</v>
      </c>
      <c r="AH144">
        <f>discount_curve!K129</f>
        <v>0.88685995194102973</v>
      </c>
    </row>
    <row r="145" spans="1:34" x14ac:dyDescent="0.55000000000000004">
      <c r="A145">
        <f t="shared" si="36"/>
        <v>123</v>
      </c>
      <c r="B145">
        <f t="shared" si="24"/>
        <v>21.881174828815759</v>
      </c>
      <c r="C145">
        <f>K145*U145</f>
        <v>0</v>
      </c>
      <c r="D145">
        <f>M145*V145</f>
        <v>21.158197883236181</v>
      </c>
      <c r="E145">
        <f>N145*W145</f>
        <v>46.035336908908143</v>
      </c>
      <c r="F145">
        <f>(O145+P145+Q145-R145)*X145</f>
        <v>0</v>
      </c>
      <c r="G145">
        <f>U145*$F$6/12*T145</f>
        <v>23.991757909926179</v>
      </c>
      <c r="H145">
        <v>0</v>
      </c>
      <c r="I145">
        <f t="shared" si="25"/>
        <v>45.872932738741937</v>
      </c>
      <c r="K145">
        <f>IF(A145=0, $C$6, $C$7/12)</f>
        <v>0</v>
      </c>
      <c r="L145">
        <f t="shared" si="26"/>
        <v>100000</v>
      </c>
      <c r="M145" s="19">
        <f t="shared" si="27"/>
        <v>100547.14530125484</v>
      </c>
      <c r="N145" s="19">
        <f t="shared" si="28"/>
        <v>100547.14530125484</v>
      </c>
      <c r="O145" s="19">
        <f t="shared" si="35"/>
        <v>100271.40083282517</v>
      </c>
      <c r="P145" s="19">
        <f>IF(A145=0,K145*(1-$C$15),K145)</f>
        <v>0</v>
      </c>
      <c r="Q145" s="19">
        <f t="shared" si="29"/>
        <v>467.53981964896212</v>
      </c>
      <c r="R145" s="19">
        <f t="shared" si="30"/>
        <v>83.949117210395102</v>
      </c>
      <c r="S145" s="3">
        <f>Return!Q129</f>
        <v>4.6627434718744531E-3</v>
      </c>
      <c r="T145" s="9">
        <f>IF(A145=0,1,T144*(1+$F$5)^(1/12))</f>
        <v>1.0524516007570803</v>
      </c>
      <c r="U145">
        <f>IF(A145=0,$C$12,U144-V144-W144-X144)</f>
        <v>0.54710562407242802</v>
      </c>
      <c r="V145">
        <f t="shared" si="20"/>
        <v>2.1043061759578493E-4</v>
      </c>
      <c r="W145">
        <f t="shared" si="31"/>
        <v>4.5784827377226008E-4</v>
      </c>
      <c r="X145">
        <f>IF(A145=12*$C$10-1,U145-V145-W145,0)</f>
        <v>0</v>
      </c>
      <c r="Y145">
        <f>FLOOR(A145/12,1)</f>
        <v>10</v>
      </c>
      <c r="Z145">
        <f t="shared" si="21"/>
        <v>5</v>
      </c>
      <c r="AA145">
        <f t="shared" si="32"/>
        <v>3.8462521373738845E-4</v>
      </c>
      <c r="AB145">
        <f t="shared" si="22"/>
        <v>4.6057512594182325E-3</v>
      </c>
      <c r="AC145">
        <f>VLOOKUP(AD145,mortality!$A$4:$G$76,saving_model!Z145+2,FALSE)</f>
        <v>2.3028756297091162E-3</v>
      </c>
      <c r="AD145">
        <f t="shared" si="23"/>
        <v>59</v>
      </c>
      <c r="AE145" s="10">
        <f t="shared" si="33"/>
        <v>8.3717735912058888E-4</v>
      </c>
      <c r="AF145" s="8">
        <f>VLOOKUP(saving_model!Y145,lapse!$B$4:$C$134,2,FALSE)</f>
        <v>0.01</v>
      </c>
      <c r="AH145">
        <f>discount_curve!K130</f>
        <v>0.88598756427424219</v>
      </c>
    </row>
    <row r="146" spans="1:34" x14ac:dyDescent="0.55000000000000004">
      <c r="A146">
        <f t="shared" si="36"/>
        <v>124</v>
      </c>
      <c r="B146">
        <f t="shared" si="24"/>
        <v>21.948230645525172</v>
      </c>
      <c r="C146">
        <f>K146*U146</f>
        <v>0</v>
      </c>
      <c r="D146">
        <f>M146*V146</f>
        <v>21.196654845332361</v>
      </c>
      <c r="E146">
        <f>N146*W146</f>
        <v>46.119010349168065</v>
      </c>
      <c r="F146">
        <f>(O146+P146+Q146-R146)*X146</f>
        <v>0</v>
      </c>
      <c r="G146">
        <f>U146*$F$6/12*T146</f>
        <v>23.97241399091596</v>
      </c>
      <c r="H146">
        <v>0</v>
      </c>
      <c r="I146">
        <f t="shared" si="25"/>
        <v>45.920644636441132</v>
      </c>
      <c r="K146">
        <f>IF(A146=0, $C$6, $C$7/12)</f>
        <v>0</v>
      </c>
      <c r="L146">
        <f t="shared" si="26"/>
        <v>100000</v>
      </c>
      <c r="M146" s="19">
        <f t="shared" si="27"/>
        <v>100853.08903389718</v>
      </c>
      <c r="N146" s="19">
        <f t="shared" si="28"/>
        <v>100853.08903389718</v>
      </c>
      <c r="O146" s="19">
        <f t="shared" si="35"/>
        <v>100654.99153526373</v>
      </c>
      <c r="P146" s="19">
        <f>IF(A146=0,K146*(1-$C$15),K146)</f>
        <v>0</v>
      </c>
      <c r="Q146" s="19">
        <f t="shared" si="29"/>
        <v>312.05579116153359</v>
      </c>
      <c r="R146" s="19">
        <f t="shared" si="30"/>
        <v>84.13920610535439</v>
      </c>
      <c r="S146" s="3">
        <f>Return!Q130</f>
        <v>3.100251526544584E-3</v>
      </c>
      <c r="T146" s="9">
        <f>IF(A146=0,1,T145*(1+$F$5)^(1/12))</f>
        <v>1.0528891205108739</v>
      </c>
      <c r="U146">
        <f>IF(A146=0,$C$12,U145-V145-W145-X145)</f>
        <v>0.54643734518106002</v>
      </c>
      <c r="V146">
        <f t="shared" si="20"/>
        <v>2.1017358068435631E-4</v>
      </c>
      <c r="W146">
        <f t="shared" si="31"/>
        <v>4.5728902100031124E-4</v>
      </c>
      <c r="X146">
        <f>IF(A146=12*$C$10-1,U146-V146-W146,0)</f>
        <v>0</v>
      </c>
      <c r="Y146">
        <f>FLOOR(A146/12,1)</f>
        <v>10</v>
      </c>
      <c r="Z146">
        <f t="shared" si="21"/>
        <v>5</v>
      </c>
      <c r="AA146">
        <f t="shared" si="32"/>
        <v>3.8462521373738845E-4</v>
      </c>
      <c r="AB146">
        <f t="shared" si="22"/>
        <v>4.6057512594182325E-3</v>
      </c>
      <c r="AC146">
        <f>VLOOKUP(AD146,mortality!$A$4:$G$76,saving_model!Z146+2,FALSE)</f>
        <v>2.3028756297091162E-3</v>
      </c>
      <c r="AD146">
        <f t="shared" si="23"/>
        <v>59</v>
      </c>
      <c r="AE146" s="10">
        <f t="shared" si="33"/>
        <v>8.3717735912058888E-4</v>
      </c>
      <c r="AF146" s="8">
        <f>VLOOKUP(saving_model!Y146,lapse!$B$4:$C$134,2,FALSE)</f>
        <v>0.01</v>
      </c>
      <c r="AH146">
        <f>discount_curve!K131</f>
        <v>0.88511603475900313</v>
      </c>
    </row>
    <row r="147" spans="1:34" x14ac:dyDescent="0.55000000000000004">
      <c r="A147">
        <f t="shared" si="36"/>
        <v>125</v>
      </c>
      <c r="B147">
        <f t="shared" si="24"/>
        <v>22.334139456605243</v>
      </c>
      <c r="C147">
        <f>K147*U147</f>
        <v>0</v>
      </c>
      <c r="D147">
        <f>M147*V147</f>
        <v>21.292428093340988</v>
      </c>
      <c r="E147">
        <f>N147*W147</f>
        <v>46.327390749203495</v>
      </c>
      <c r="F147">
        <f>(O147+P147+Q147-R147)*X147</f>
        <v>0</v>
      </c>
      <c r="G147">
        <f>U147*$F$6/12*T147</f>
        <v>23.953085668395346</v>
      </c>
      <c r="H147">
        <v>0</v>
      </c>
      <c r="I147">
        <f t="shared" si="25"/>
        <v>46.287225125000589</v>
      </c>
      <c r="K147">
        <f>IF(A147=0, $C$6, $C$7/12)</f>
        <v>0</v>
      </c>
      <c r="L147">
        <f t="shared" si="26"/>
        <v>100000</v>
      </c>
      <c r="M147" s="19">
        <f t="shared" si="27"/>
        <v>101432.67350096977</v>
      </c>
      <c r="N147" s="19">
        <f t="shared" si="28"/>
        <v>101432.67350096977</v>
      </c>
      <c r="O147" s="19">
        <f t="shared" si="35"/>
        <v>100882.90812031992</v>
      </c>
      <c r="P147" s="19">
        <f>IF(A147=0,K147*(1-$C$15),K147)</f>
        <v>0</v>
      </c>
      <c r="Q147" s="19">
        <f t="shared" si="29"/>
        <v>1014.6161577346937</v>
      </c>
      <c r="R147" s="19">
        <f t="shared" si="30"/>
        <v>84.91460356504551</v>
      </c>
      <c r="S147" s="3">
        <f>Return!Q131</f>
        <v>1.0057364291328641E-2</v>
      </c>
      <c r="T147" s="9">
        <f>IF(A147=0,1,T146*(1+$F$5)^(1/12))</f>
        <v>1.053326822148124</v>
      </c>
      <c r="U147">
        <f>IF(A147=0,$C$12,U146-V146-W146-X146)</f>
        <v>0.54576988257937542</v>
      </c>
      <c r="V147">
        <f t="shared" si="20"/>
        <v>2.0991685773852166E-4</v>
      </c>
      <c r="W147">
        <f t="shared" si="31"/>
        <v>4.5673045134475896E-4</v>
      </c>
      <c r="X147">
        <f>IF(A147=12*$C$10-1,U147-V147-W147,0)</f>
        <v>0</v>
      </c>
      <c r="Y147">
        <f>FLOOR(A147/12,1)</f>
        <v>10</v>
      </c>
      <c r="Z147">
        <f t="shared" si="21"/>
        <v>5</v>
      </c>
      <c r="AA147">
        <f t="shared" si="32"/>
        <v>3.8462521373738845E-4</v>
      </c>
      <c r="AB147">
        <f t="shared" si="22"/>
        <v>4.6057512594182325E-3</v>
      </c>
      <c r="AC147">
        <f>VLOOKUP(AD147,mortality!$A$4:$G$76,saving_model!Z147+2,FALSE)</f>
        <v>2.3028756297091162E-3</v>
      </c>
      <c r="AD147">
        <f t="shared" si="23"/>
        <v>59</v>
      </c>
      <c r="AE147" s="10">
        <f t="shared" si="33"/>
        <v>8.3717735912058888E-4</v>
      </c>
      <c r="AF147" s="8">
        <f>VLOOKUP(saving_model!Y147,lapse!$B$4:$C$134,2,FALSE)</f>
        <v>0.01</v>
      </c>
      <c r="AH147">
        <f>discount_curve!K132</f>
        <v>0.88424536255116504</v>
      </c>
    </row>
    <row r="148" spans="1:34" x14ac:dyDescent="0.55000000000000004">
      <c r="A148">
        <f t="shared" si="36"/>
        <v>126</v>
      </c>
      <c r="B148">
        <f t="shared" si="24"/>
        <v>22.00195855510837</v>
      </c>
      <c r="C148">
        <f>K148*U148</f>
        <v>0</v>
      </c>
      <c r="D148">
        <f>M148*V148</f>
        <v>21.295672382571645</v>
      </c>
      <c r="E148">
        <f>N148*W148</f>
        <v>46.334449570970236</v>
      </c>
      <c r="F148">
        <f>(O148+P148+Q148-R148)*X148</f>
        <v>0</v>
      </c>
      <c r="G148">
        <f>U148*$F$6/12*T148</f>
        <v>23.933772929789281</v>
      </c>
      <c r="H148">
        <v>0</v>
      </c>
      <c r="I148">
        <f t="shared" si="25"/>
        <v>45.935731484897651</v>
      </c>
      <c r="K148">
        <f>IF(A148=0, $C$6, $C$7/12)</f>
        <v>0</v>
      </c>
      <c r="L148">
        <f t="shared" si="26"/>
        <v>100000</v>
      </c>
      <c r="M148" s="19">
        <f t="shared" si="27"/>
        <v>101572.19708175294</v>
      </c>
      <c r="N148" s="19">
        <f t="shared" si="28"/>
        <v>101572.19708175294</v>
      </c>
      <c r="O148" s="19">
        <f t="shared" si="35"/>
        <v>101812.60967448956</v>
      </c>
      <c r="P148" s="19">
        <f>IF(A148=0,K148*(1-$C$15),K148)</f>
        <v>0</v>
      </c>
      <c r="Q148" s="19">
        <f t="shared" si="29"/>
        <v>-565.19802851155703</v>
      </c>
      <c r="R148" s="19">
        <f t="shared" si="30"/>
        <v>84.372843038314997</v>
      </c>
      <c r="S148" s="3">
        <f>Return!Q132</f>
        <v>-5.5513558715230005E-3</v>
      </c>
      <c r="T148" s="9">
        <f>IF(A148=0,1,T147*(1+$F$5)^(1/12))</f>
        <v>1.0537647057444421</v>
      </c>
      <c r="U148">
        <f>IF(A148=0,$C$12,U147-V147-W147-X147)</f>
        <v>0.54510323527029214</v>
      </c>
      <c r="V148">
        <f t="shared" si="20"/>
        <v>2.0966044837477806E-4</v>
      </c>
      <c r="W148">
        <f t="shared" si="31"/>
        <v>4.5617256397118976E-4</v>
      </c>
      <c r="X148">
        <f>IF(A148=12*$C$10-1,U148-V148-W148,0)</f>
        <v>0</v>
      </c>
      <c r="Y148">
        <f>FLOOR(A148/12,1)</f>
        <v>10</v>
      </c>
      <c r="Z148">
        <f t="shared" si="21"/>
        <v>5</v>
      </c>
      <c r="AA148">
        <f t="shared" si="32"/>
        <v>3.8462521373738845E-4</v>
      </c>
      <c r="AB148">
        <f t="shared" si="22"/>
        <v>4.6057512594182325E-3</v>
      </c>
      <c r="AC148">
        <f>VLOOKUP(AD148,mortality!$A$4:$G$76,saving_model!Z148+2,FALSE)</f>
        <v>2.3028756297091162E-3</v>
      </c>
      <c r="AD148">
        <f t="shared" si="23"/>
        <v>59</v>
      </c>
      <c r="AE148" s="10">
        <f t="shared" si="33"/>
        <v>8.3717735912058888E-4</v>
      </c>
      <c r="AF148" s="8">
        <f>VLOOKUP(saving_model!Y148,lapse!$B$4:$C$134,2,FALSE)</f>
        <v>0.01</v>
      </c>
      <c r="AH148">
        <f>discount_curve!K133</f>
        <v>0.88337554680741026</v>
      </c>
    </row>
    <row r="149" spans="1:34" x14ac:dyDescent="0.55000000000000004">
      <c r="A149">
        <f t="shared" si="36"/>
        <v>127</v>
      </c>
      <c r="B149">
        <f t="shared" si="24"/>
        <v>22.28897490042295</v>
      </c>
      <c r="C149">
        <f>K149*U149</f>
        <v>0</v>
      </c>
      <c r="D149">
        <f>M149*V149</f>
        <v>21.276534024686541</v>
      </c>
      <c r="E149">
        <f>N149*W149</f>
        <v>46.292808937964246</v>
      </c>
      <c r="F149">
        <f>(O149+P149+Q149-R149)*X149</f>
        <v>0</v>
      </c>
      <c r="G149">
        <f>U149*$F$6/12*T149</f>
        <v>23.914475762532888</v>
      </c>
      <c r="H149">
        <v>0</v>
      </c>
      <c r="I149">
        <f t="shared" si="25"/>
        <v>46.203450662955838</v>
      </c>
      <c r="K149">
        <f>IF(A149=0, $C$6, $C$7/12)</f>
        <v>0</v>
      </c>
      <c r="L149">
        <f t="shared" si="26"/>
        <v>100000</v>
      </c>
      <c r="M149" s="19">
        <f t="shared" si="27"/>
        <v>101605.02300993359</v>
      </c>
      <c r="N149" s="19">
        <f t="shared" si="28"/>
        <v>101605.02300993359</v>
      </c>
      <c r="O149" s="19">
        <f t="shared" si="35"/>
        <v>101163.03880293969</v>
      </c>
      <c r="P149" s="19">
        <f>IF(A149=0,K149*(1-$C$15),K149)</f>
        <v>0</v>
      </c>
      <c r="Q149" s="19">
        <f t="shared" si="29"/>
        <v>799.00004827845828</v>
      </c>
      <c r="R149" s="19">
        <f t="shared" si="30"/>
        <v>84.968365709348447</v>
      </c>
      <c r="S149" s="3">
        <f>Return!Q133</f>
        <v>7.8981420263073421E-3</v>
      </c>
      <c r="T149" s="9">
        <f>IF(A149=0,1,T148*(1+$F$5)^(1/12))</f>
        <v>1.0542027713754716</v>
      </c>
      <c r="U149">
        <f>IF(A149=0,$C$12,U148-V148-W148-X148)</f>
        <v>0.54443740225794612</v>
      </c>
      <c r="V149">
        <f t="shared" si="20"/>
        <v>2.0940435221009106E-4</v>
      </c>
      <c r="W149">
        <f t="shared" si="31"/>
        <v>4.5561535804620947E-4</v>
      </c>
      <c r="X149">
        <f>IF(A149=12*$C$10-1,U149-V149-W149,0)</f>
        <v>0</v>
      </c>
      <c r="Y149">
        <f>FLOOR(A149/12,1)</f>
        <v>10</v>
      </c>
      <c r="Z149">
        <f t="shared" si="21"/>
        <v>5</v>
      </c>
      <c r="AA149">
        <f t="shared" si="32"/>
        <v>3.8462521373738845E-4</v>
      </c>
      <c r="AB149">
        <f t="shared" si="22"/>
        <v>4.6057512594182325E-3</v>
      </c>
      <c r="AC149">
        <f>VLOOKUP(AD149,mortality!$A$4:$G$76,saving_model!Z149+2,FALSE)</f>
        <v>2.3028756297091162E-3</v>
      </c>
      <c r="AD149">
        <f t="shared" si="23"/>
        <v>59</v>
      </c>
      <c r="AE149" s="10">
        <f t="shared" si="33"/>
        <v>8.3717735912058888E-4</v>
      </c>
      <c r="AF149" s="8">
        <f>VLOOKUP(saving_model!Y149,lapse!$B$4:$C$134,2,FALSE)</f>
        <v>0.01</v>
      </c>
      <c r="AH149">
        <f>discount_curve!K134</f>
        <v>0.8825065866852515</v>
      </c>
    </row>
    <row r="150" spans="1:34" x14ac:dyDescent="0.55000000000000004">
      <c r="A150">
        <f t="shared" si="36"/>
        <v>128</v>
      </c>
      <c r="B150">
        <f t="shared" si="24"/>
        <v>21.994316766368097</v>
      </c>
      <c r="C150">
        <f>K150*U150</f>
        <v>0</v>
      </c>
      <c r="D150">
        <f>M150*V150</f>
        <v>21.265666929950818</v>
      </c>
      <c r="E150">
        <f>N150*W150</f>
        <v>46.269164657381339</v>
      </c>
      <c r="F150">
        <f>(O150+P150+Q150-R150)*X150</f>
        <v>0</v>
      </c>
      <c r="G150">
        <f>U150*$F$6/12*T150</f>
        <v>23.895194154071387</v>
      </c>
      <c r="H150">
        <v>0</v>
      </c>
      <c r="I150">
        <f t="shared" si="25"/>
        <v>45.889510920439484</v>
      </c>
      <c r="K150">
        <f>IF(A150=0, $C$6, $C$7/12)</f>
        <v>0</v>
      </c>
      <c r="L150">
        <f t="shared" si="26"/>
        <v>100000</v>
      </c>
      <c r="M150" s="19">
        <f t="shared" si="27"/>
        <v>101677.32461986411</v>
      </c>
      <c r="N150" s="19">
        <f t="shared" si="28"/>
        <v>101677.32461986411</v>
      </c>
      <c r="O150" s="19">
        <f t="shared" si="35"/>
        <v>101877.07048550878</v>
      </c>
      <c r="P150" s="19">
        <f>IF(A150=0,K150*(1-$C$15),K150)</f>
        <v>0</v>
      </c>
      <c r="Q150" s="19">
        <f t="shared" si="29"/>
        <v>-483.98596838691981</v>
      </c>
      <c r="R150" s="19">
        <f t="shared" si="30"/>
        <v>84.494237097601555</v>
      </c>
      <c r="S150" s="3">
        <f>Return!Q134</f>
        <v>-4.7506859598575035E-3</v>
      </c>
      <c r="T150" s="9">
        <f>IF(A150=0,1,T149*(1+$F$5)^(1/12))</f>
        <v>1.0546410191168869</v>
      </c>
      <c r="U150">
        <f>IF(A150=0,$C$12,U149-V149-W149-X149)</f>
        <v>0.54377238254768989</v>
      </c>
      <c r="V150">
        <f t="shared" ref="V150:V213" si="37">IFERROR(U150*AA150,0)</f>
        <v>2.0914856886189418E-4</v>
      </c>
      <c r="W150">
        <f t="shared" si="31"/>
        <v>4.5505883273744198E-4</v>
      </c>
      <c r="X150">
        <f>IF(A150=12*$C$10-1,U150-V150-W150,0)</f>
        <v>0</v>
      </c>
      <c r="Y150">
        <f>FLOOR(A150/12,1)</f>
        <v>10</v>
      </c>
      <c r="Z150">
        <f t="shared" ref="Z150:Z213" si="38">MIN(Y150,5)</f>
        <v>5</v>
      </c>
      <c r="AA150">
        <f t="shared" si="32"/>
        <v>3.8462521373738845E-4</v>
      </c>
      <c r="AB150">
        <f t="shared" ref="AB150:AB213" si="39">MAX(0,MIN(1,AC150*(1+$C$13)))</f>
        <v>4.6057512594182325E-3</v>
      </c>
      <c r="AC150">
        <f>VLOOKUP(AD150,mortality!$A$4:$G$76,saving_model!Z150+2,FALSE)</f>
        <v>2.3028756297091162E-3</v>
      </c>
      <c r="AD150">
        <f t="shared" ref="AD150:AD213" si="40">$C$9+Y150</f>
        <v>59</v>
      </c>
      <c r="AE150" s="10">
        <f t="shared" si="33"/>
        <v>8.3717735912058888E-4</v>
      </c>
      <c r="AF150" s="8">
        <f>VLOOKUP(saving_model!Y150,lapse!$B$4:$C$134,2,FALSE)</f>
        <v>0.01</v>
      </c>
      <c r="AH150">
        <f>discount_curve!K135</f>
        <v>0.8816384813430288</v>
      </c>
    </row>
    <row r="151" spans="1:34" x14ac:dyDescent="0.55000000000000004">
      <c r="A151">
        <f t="shared" si="36"/>
        <v>129</v>
      </c>
      <c r="B151">
        <f t="shared" ref="B151:B214" si="41">-(M151-N151)*V151-G151-H151+I151+J151</f>
        <v>21.928702029984532</v>
      </c>
      <c r="C151">
        <f>K151*U151</f>
        <v>0</v>
      </c>
      <c r="D151">
        <f>M151*V151</f>
        <v>21.173649143305319</v>
      </c>
      <c r="E151">
        <f>N151*W151</f>
        <v>46.068955271250495</v>
      </c>
      <c r="F151">
        <f>(O151+P151+Q151-R151)*X151</f>
        <v>0</v>
      </c>
      <c r="G151">
        <f>U151*$F$6/12*T151</f>
        <v>23.875928091860143</v>
      </c>
      <c r="H151">
        <v>0</v>
      </c>
      <c r="I151">
        <f t="shared" ref="I151:I214" si="42">U152*R151</f>
        <v>45.804630121844674</v>
      </c>
      <c r="K151">
        <f>IF(A151=0, $C$6, $C$7/12)</f>
        <v>0</v>
      </c>
      <c r="L151">
        <f t="shared" ref="L151:L214" si="43">$C$8</f>
        <v>100000</v>
      </c>
      <c r="M151" s="19">
        <f t="shared" ref="M151:M214" si="44">MAX(L151, N151)</f>
        <v>101361.17158149081</v>
      </c>
      <c r="N151" s="19">
        <f t="shared" ref="N151:N214" si="45">O151+P151+Q151/2+R151/2</f>
        <v>101361.17158149081</v>
      </c>
      <c r="O151" s="19">
        <f t="shared" si="35"/>
        <v>101308.59028002426</v>
      </c>
      <c r="P151" s="19">
        <f>IF(A151=0,K151*(1-$C$15),K151)</f>
        <v>0</v>
      </c>
      <c r="Q151" s="19">
        <f t="shared" ref="Q151:Q214" si="46">(O151+P151)*S151</f>
        <v>20.721509774939506</v>
      </c>
      <c r="R151" s="19">
        <f t="shared" ref="R151:R214" si="47">SUM(O151:Q151)*$C$16/12</f>
        <v>84.441093158165998</v>
      </c>
      <c r="S151" s="3">
        <f>Return!Q135</f>
        <v>2.045385264730637E-4</v>
      </c>
      <c r="T151" s="9">
        <f>IF(A151=0,1,T150*(1+$F$5)^(1/12))</f>
        <v>1.055079449044394</v>
      </c>
      <c r="U151">
        <f>IF(A151=0,$C$12,U150-V150-W150-X150)</f>
        <v>0.54310817514609055</v>
      </c>
      <c r="V151">
        <f t="shared" si="37"/>
        <v>2.0889309794808807E-4</v>
      </c>
      <c r="W151">
        <f t="shared" ref="W151:W214" si="48">(U151-V151)*AE151</f>
        <v>4.5450298721352758E-4</v>
      </c>
      <c r="X151">
        <f>IF(A151=12*$C$10-1,U151-V151-W151,0)</f>
        <v>0</v>
      </c>
      <c r="Y151">
        <f>FLOOR(A151/12,1)</f>
        <v>10</v>
      </c>
      <c r="Z151">
        <f t="shared" si="38"/>
        <v>5</v>
      </c>
      <c r="AA151">
        <f t="shared" ref="AA151:AA214" si="49">1-(1-AB151)^(1/12)</f>
        <v>3.8462521373738845E-4</v>
      </c>
      <c r="AB151">
        <f t="shared" si="39"/>
        <v>4.6057512594182325E-3</v>
      </c>
      <c r="AC151">
        <f>VLOOKUP(AD151,mortality!$A$4:$G$76,saving_model!Z151+2,FALSE)</f>
        <v>2.3028756297091162E-3</v>
      </c>
      <c r="AD151">
        <f t="shared" si="40"/>
        <v>59</v>
      </c>
      <c r="AE151" s="10">
        <f t="shared" ref="AE151:AE214" si="50">1-(1-AF151)^(1/12)</f>
        <v>8.3717735912058888E-4</v>
      </c>
      <c r="AF151" s="8">
        <f>VLOOKUP(saving_model!Y151,lapse!$B$4:$C$134,2,FALSE)</f>
        <v>0.01</v>
      </c>
      <c r="AH151">
        <f>discount_curve!K136</f>
        <v>0.88077122993991186</v>
      </c>
    </row>
    <row r="152" spans="1:34" x14ac:dyDescent="0.55000000000000004">
      <c r="A152">
        <f t="shared" si="36"/>
        <v>130</v>
      </c>
      <c r="B152">
        <f t="shared" si="41"/>
        <v>22.01125564973221</v>
      </c>
      <c r="C152">
        <f>K152*U152</f>
        <v>0</v>
      </c>
      <c r="D152">
        <f>M152*V152</f>
        <v>21.168715923807685</v>
      </c>
      <c r="E152">
        <f>N152*W152</f>
        <v>46.058221728494523</v>
      </c>
      <c r="F152">
        <f>(O152+P152+Q152-R152)*X152</f>
        <v>0</v>
      </c>
      <c r="G152">
        <f>U152*$F$6/12*T152</f>
        <v>23.856677563364617</v>
      </c>
      <c r="H152">
        <v>0</v>
      </c>
      <c r="I152">
        <f t="shared" si="42"/>
        <v>45.867933213096826</v>
      </c>
      <c r="K152">
        <f>IF(A152=0, $C$6, $C$7/12)</f>
        <v>0</v>
      </c>
      <c r="L152">
        <f t="shared" si="43"/>
        <v>100000</v>
      </c>
      <c r="M152" s="19">
        <f t="shared" si="44"/>
        <v>101461.48881856263</v>
      </c>
      <c r="N152" s="19">
        <f t="shared" si="45"/>
        <v>101461.48881856263</v>
      </c>
      <c r="O152" s="19">
        <f t="shared" si="35"/>
        <v>101244.87069664104</v>
      </c>
      <c r="P152" s="19">
        <f>IF(A152=0,K152*(1-$C$15),K152)</f>
        <v>0</v>
      </c>
      <c r="Q152" s="19">
        <f t="shared" si="46"/>
        <v>348.57503906343931</v>
      </c>
      <c r="R152" s="19">
        <f t="shared" si="47"/>
        <v>84.661204779753731</v>
      </c>
      <c r="S152" s="3">
        <f>Return!Q136</f>
        <v>3.4428908513091105E-3</v>
      </c>
      <c r="T152" s="9">
        <f>IF(A152=0,1,T151*(1+$F$5)^(1/12))</f>
        <v>1.0555180612337303</v>
      </c>
      <c r="U152">
        <f>IF(A152=0,$C$12,U151-V151-W151-X151)</f>
        <v>0.54244477906092892</v>
      </c>
      <c r="V152">
        <f t="shared" si="37"/>
        <v>2.0863793908704024E-4</v>
      </c>
      <c r="W152">
        <f t="shared" si="48"/>
        <v>4.539478206441226E-4</v>
      </c>
      <c r="X152">
        <f>IF(A152=12*$C$10-1,U152-V152-W152,0)</f>
        <v>0</v>
      </c>
      <c r="Y152">
        <f>FLOOR(A152/12,1)</f>
        <v>10</v>
      </c>
      <c r="Z152">
        <f t="shared" si="38"/>
        <v>5</v>
      </c>
      <c r="AA152">
        <f t="shared" si="49"/>
        <v>3.8462521373738845E-4</v>
      </c>
      <c r="AB152">
        <f t="shared" si="39"/>
        <v>4.6057512594182325E-3</v>
      </c>
      <c r="AC152">
        <f>VLOOKUP(AD152,mortality!$A$4:$G$76,saving_model!Z152+2,FALSE)</f>
        <v>2.3028756297091162E-3</v>
      </c>
      <c r="AD152">
        <f t="shared" si="40"/>
        <v>59</v>
      </c>
      <c r="AE152" s="10">
        <f t="shared" si="50"/>
        <v>8.3717735912058888E-4</v>
      </c>
      <c r="AF152" s="8">
        <f>VLOOKUP(saving_model!Y152,lapse!$B$4:$C$134,2,FALSE)</f>
        <v>0.01</v>
      </c>
      <c r="AH152">
        <f>discount_curve!K137</f>
        <v>0.87990483163589639</v>
      </c>
    </row>
    <row r="153" spans="1:34" x14ac:dyDescent="0.55000000000000004">
      <c r="A153">
        <f t="shared" si="36"/>
        <v>131</v>
      </c>
      <c r="B153">
        <f t="shared" si="41"/>
        <v>22.219621023112154</v>
      </c>
      <c r="C153">
        <f>K153*U153</f>
        <v>0</v>
      </c>
      <c r="D153">
        <f>M153*V153</f>
        <v>21.22704890860469</v>
      </c>
      <c r="E153">
        <f>N153*W153</f>
        <v>46.185140789505844</v>
      </c>
      <c r="F153">
        <f>(O153+P153+Q153-R153)*X153</f>
        <v>0</v>
      </c>
      <c r="G153">
        <f>U153*$F$6/12*T153</f>
        <v>23.837442556060395</v>
      </c>
      <c r="H153">
        <v>0</v>
      </c>
      <c r="I153">
        <f t="shared" si="42"/>
        <v>46.057063579172549</v>
      </c>
      <c r="K153">
        <f>IF(A153=0, $C$6, $C$7/12)</f>
        <v>0</v>
      </c>
      <c r="L153">
        <f t="shared" si="43"/>
        <v>100000</v>
      </c>
      <c r="M153" s="19">
        <f t="shared" si="44"/>
        <v>101865.50509115834</v>
      </c>
      <c r="N153" s="19">
        <f t="shared" si="45"/>
        <v>101865.50509115834</v>
      </c>
      <c r="O153" s="19">
        <f t="shared" si="35"/>
        <v>101508.78453092472</v>
      </c>
      <c r="P153" s="19">
        <f>IF(A153=0,K153*(1-$C$15),K153)</f>
        <v>0</v>
      </c>
      <c r="Q153" s="19">
        <f t="shared" si="46"/>
        <v>628.32686097399164</v>
      </c>
      <c r="R153" s="19">
        <f t="shared" si="47"/>
        <v>85.114259493248923</v>
      </c>
      <c r="S153" s="3">
        <f>Return!Q137</f>
        <v>6.1898767074939354E-3</v>
      </c>
      <c r="T153" s="9">
        <f>IF(A153=0,1,T152*(1+$F$5)^(1/12))</f>
        <v>1.0559568557606647</v>
      </c>
      <c r="U153">
        <f>IF(A153=0,$C$12,U152-V152-W152-X152)</f>
        <v>0.54178219330119781</v>
      </c>
      <c r="V153">
        <f t="shared" si="37"/>
        <v>2.0838309189758432E-4</v>
      </c>
      <c r="W153">
        <f t="shared" si="48"/>
        <v>4.5339333219989695E-4</v>
      </c>
      <c r="X153">
        <f>IF(A153=12*$C$10-1,U153-V153-W153,0)</f>
        <v>0</v>
      </c>
      <c r="Y153">
        <f>FLOOR(A153/12,1)</f>
        <v>10</v>
      </c>
      <c r="Z153">
        <f t="shared" si="38"/>
        <v>5</v>
      </c>
      <c r="AA153">
        <f t="shared" si="49"/>
        <v>3.8462521373738845E-4</v>
      </c>
      <c r="AB153">
        <f t="shared" si="39"/>
        <v>4.6057512594182325E-3</v>
      </c>
      <c r="AC153">
        <f>VLOOKUP(AD153,mortality!$A$4:$G$76,saving_model!Z153+2,FALSE)</f>
        <v>2.3028756297091162E-3</v>
      </c>
      <c r="AD153">
        <f t="shared" si="40"/>
        <v>59</v>
      </c>
      <c r="AE153" s="10">
        <f t="shared" si="50"/>
        <v>8.3717735912058888E-4</v>
      </c>
      <c r="AF153" s="8">
        <f>VLOOKUP(saving_model!Y153,lapse!$B$4:$C$134,2,FALSE)</f>
        <v>0.01</v>
      </c>
      <c r="AH153">
        <f>discount_curve!K138</f>
        <v>0.87903928559180466</v>
      </c>
    </row>
    <row r="154" spans="1:34" x14ac:dyDescent="0.55000000000000004">
      <c r="A154">
        <f t="shared" si="36"/>
        <v>132</v>
      </c>
      <c r="B154">
        <f t="shared" si="41"/>
        <v>21.968352582473987</v>
      </c>
      <c r="C154">
        <f>K154*U154</f>
        <v>0</v>
      </c>
      <c r="D154">
        <f>M154*V154</f>
        <v>22.84324861103353</v>
      </c>
      <c r="E154">
        <f>N154*W154</f>
        <v>46.143246186073533</v>
      </c>
      <c r="F154">
        <f>(O154+P154+Q154-R154)*X154</f>
        <v>0</v>
      </c>
      <c r="G154">
        <f>U154*$F$6/12*T154</f>
        <v>23.818223057433141</v>
      </c>
      <c r="H154">
        <v>0</v>
      </c>
      <c r="I154">
        <f t="shared" si="42"/>
        <v>45.786575639907127</v>
      </c>
      <c r="K154">
        <f>IF(A154=0, $C$6, $C$7/12)</f>
        <v>0</v>
      </c>
      <c r="L154">
        <f t="shared" si="43"/>
        <v>100000</v>
      </c>
      <c r="M154" s="19">
        <f t="shared" si="44"/>
        <v>101900.59100390275</v>
      </c>
      <c r="N154" s="19">
        <f t="shared" si="45"/>
        <v>101900.59100390275</v>
      </c>
      <c r="O154" s="19">
        <f t="shared" si="35"/>
        <v>102051.99713240546</v>
      </c>
      <c r="P154" s="19">
        <f>IF(A154=0,K154*(1-$C$15),K154)</f>
        <v>0</v>
      </c>
      <c r="Q154" s="19">
        <f t="shared" si="46"/>
        <v>-387.53264407902515</v>
      </c>
      <c r="R154" s="19">
        <f t="shared" si="47"/>
        <v>84.720387073605366</v>
      </c>
      <c r="S154" s="3">
        <f>Return!Q138</f>
        <v>-3.797403823231682E-3</v>
      </c>
      <c r="T154" s="9">
        <f>IF(A154=0,1,T153*(1+$F$5)^(1/12))</f>
        <v>1.0563958327009977</v>
      </c>
      <c r="U154">
        <f>IF(A154=0,$C$12,U153-V153-W153-X153)</f>
        <v>0.54112041687710033</v>
      </c>
      <c r="V154">
        <f t="shared" si="37"/>
        <v>2.2417189523619781E-4</v>
      </c>
      <c r="W154">
        <f t="shared" si="48"/>
        <v>4.5282608993216011E-4</v>
      </c>
      <c r="X154">
        <f>IF(A154=12*$C$10-1,U154-V154-W154,0)</f>
        <v>0</v>
      </c>
      <c r="Y154">
        <f>FLOOR(A154/12,1)</f>
        <v>11</v>
      </c>
      <c r="Z154">
        <f t="shared" si="38"/>
        <v>5</v>
      </c>
      <c r="AA154">
        <f t="shared" si="49"/>
        <v>4.1427358540624404E-4</v>
      </c>
      <c r="AB154">
        <f t="shared" si="39"/>
        <v>4.9599715601859433E-3</v>
      </c>
      <c r="AC154">
        <f>VLOOKUP(AD154,mortality!$A$4:$G$76,saving_model!Z154+2,FALSE)</f>
        <v>2.4799857800929716E-3</v>
      </c>
      <c r="AD154">
        <f t="shared" si="40"/>
        <v>60</v>
      </c>
      <c r="AE154" s="10">
        <f t="shared" si="50"/>
        <v>8.3717735912058888E-4</v>
      </c>
      <c r="AF154" s="8">
        <f>VLOOKUP(saving_model!Y154,lapse!$B$4:$C$134,2,FALSE)</f>
        <v>0.01</v>
      </c>
      <c r="AH154">
        <f>discount_curve!K139</f>
        <v>0.87455507863787374</v>
      </c>
    </row>
    <row r="155" spans="1:34" x14ac:dyDescent="0.55000000000000004">
      <c r="A155">
        <f t="shared" si="36"/>
        <v>133</v>
      </c>
      <c r="B155">
        <f t="shared" si="41"/>
        <v>22.014137665904585</v>
      </c>
      <c r="C155">
        <f>K155*U155</f>
        <v>0</v>
      </c>
      <c r="D155">
        <f>M155*V155</f>
        <v>22.782516106101305</v>
      </c>
      <c r="E155">
        <f>N155*W155</f>
        <v>46.020566834537213</v>
      </c>
      <c r="F155">
        <f>(O155+P155+Q155-R155)*X155</f>
        <v>0</v>
      </c>
      <c r="G155">
        <f>U155*$F$6/12*T155</f>
        <v>23.798313181319529</v>
      </c>
      <c r="H155">
        <v>0</v>
      </c>
      <c r="I155">
        <f t="shared" si="42"/>
        <v>45.812450847224113</v>
      </c>
      <c r="K155">
        <f>IF(A155=0, $C$6, $C$7/12)</f>
        <v>0</v>
      </c>
      <c r="L155">
        <f t="shared" si="43"/>
        <v>100000</v>
      </c>
      <c r="M155" s="19">
        <f t="shared" si="44"/>
        <v>101756.98022800921</v>
      </c>
      <c r="N155" s="19">
        <f t="shared" si="45"/>
        <v>101756.98022800921</v>
      </c>
      <c r="O155" s="19">
        <f t="shared" si="35"/>
        <v>101579.74410125283</v>
      </c>
      <c r="P155" s="19">
        <f>IF(A155=0,K155*(1-$C$15),K155)</f>
        <v>0</v>
      </c>
      <c r="Q155" s="19">
        <f t="shared" si="46"/>
        <v>269.5978019267647</v>
      </c>
      <c r="R155" s="19">
        <f t="shared" si="47"/>
        <v>84.874451585982996</v>
      </c>
      <c r="S155" s="3">
        <f>Return!Q139</f>
        <v>2.654050808181152E-3</v>
      </c>
      <c r="T155" s="9">
        <f>IF(A155=0,1,T154*(1+$F$5)^(1/12))</f>
        <v>1.0568349921305613</v>
      </c>
      <c r="U155">
        <f>IF(A155=0,$C$12,U154-V154-W154-X154)</f>
        <v>0.54044341889193204</v>
      </c>
      <c r="V155">
        <f t="shared" si="37"/>
        <v>2.2389143285356933E-4</v>
      </c>
      <c r="W155">
        <f t="shared" si="48"/>
        <v>4.5225955734356371E-4</v>
      </c>
      <c r="X155">
        <f>IF(A155=12*$C$10-1,U155-V155-W155,0)</f>
        <v>0</v>
      </c>
      <c r="Y155">
        <f>FLOOR(A155/12,1)</f>
        <v>11</v>
      </c>
      <c r="Z155">
        <f t="shared" si="38"/>
        <v>5</v>
      </c>
      <c r="AA155">
        <f t="shared" si="49"/>
        <v>4.1427358540624404E-4</v>
      </c>
      <c r="AB155">
        <f t="shared" si="39"/>
        <v>4.9599715601859433E-3</v>
      </c>
      <c r="AC155">
        <f>VLOOKUP(AD155,mortality!$A$4:$G$76,saving_model!Z155+2,FALSE)</f>
        <v>2.4799857800929716E-3</v>
      </c>
      <c r="AD155">
        <f t="shared" si="40"/>
        <v>60</v>
      </c>
      <c r="AE155" s="10">
        <f t="shared" si="50"/>
        <v>8.3717735912058888E-4</v>
      </c>
      <c r="AF155" s="8">
        <f>VLOOKUP(saving_model!Y155,lapse!$B$4:$C$134,2,FALSE)</f>
        <v>0.01</v>
      </c>
      <c r="AH155">
        <f>discount_curve!K140</f>
        <v>0.87366745843009108</v>
      </c>
    </row>
    <row r="156" spans="1:34" x14ac:dyDescent="0.55000000000000004">
      <c r="A156">
        <f t="shared" si="36"/>
        <v>134</v>
      </c>
      <c r="B156">
        <f t="shared" si="41"/>
        <v>21.741104246135496</v>
      </c>
      <c r="C156">
        <f>K156*U156</f>
        <v>0</v>
      </c>
      <c r="D156">
        <f>M156*V156</f>
        <v>22.71597937022263</v>
      </c>
      <c r="E156">
        <f>N156*W156</f>
        <v>45.886162965965539</v>
      </c>
      <c r="F156">
        <f>(O156+P156+Q156-R156)*X156</f>
        <v>0</v>
      </c>
      <c r="G156">
        <f>U156*$F$6/12*T156</f>
        <v>23.778419948058147</v>
      </c>
      <c r="H156">
        <v>0</v>
      </c>
      <c r="I156">
        <f t="shared" si="42"/>
        <v>45.519524194193643</v>
      </c>
      <c r="K156">
        <f>IF(A156=0, $C$6, $C$7/12)</f>
        <v>0</v>
      </c>
      <c r="L156">
        <f t="shared" si="43"/>
        <v>100000</v>
      </c>
      <c r="M156" s="19">
        <f t="shared" si="44"/>
        <v>101586.89297218167</v>
      </c>
      <c r="N156" s="19">
        <f t="shared" si="45"/>
        <v>101586.89297218167</v>
      </c>
      <c r="O156" s="19">
        <f t="shared" si="35"/>
        <v>101764.46745159361</v>
      </c>
      <c r="P156" s="19">
        <f>IF(A156=0,K156*(1-$C$15),K156)</f>
        <v>0</v>
      </c>
      <c r="Q156" s="19">
        <f t="shared" si="46"/>
        <v>-439.58635973378068</v>
      </c>
      <c r="R156" s="19">
        <f t="shared" si="47"/>
        <v>84.437400909883195</v>
      </c>
      <c r="S156" s="3">
        <f>Return!Q140</f>
        <v>-4.3196448695894674E-3</v>
      </c>
      <c r="T156" s="9">
        <f>IF(A156=0,1,T155*(1+$F$5)^(1/12))</f>
        <v>1.0572743341252191</v>
      </c>
      <c r="U156">
        <f>IF(A156=0,$C$12,U155-V155-W155-X155)</f>
        <v>0.5397672679017349</v>
      </c>
      <c r="V156">
        <f t="shared" si="37"/>
        <v>2.2361132135858438E-4</v>
      </c>
      <c r="W156">
        <f t="shared" si="48"/>
        <v>4.5169373354622536E-4</v>
      </c>
      <c r="X156">
        <f>IF(A156=12*$C$10-1,U156-V156-W156,0)</f>
        <v>0</v>
      </c>
      <c r="Y156">
        <f>FLOOR(A156/12,1)</f>
        <v>11</v>
      </c>
      <c r="Z156">
        <f t="shared" si="38"/>
        <v>5</v>
      </c>
      <c r="AA156">
        <f t="shared" si="49"/>
        <v>4.1427358540624404E-4</v>
      </c>
      <c r="AB156">
        <f t="shared" si="39"/>
        <v>4.9599715601859433E-3</v>
      </c>
      <c r="AC156">
        <f>VLOOKUP(AD156,mortality!$A$4:$G$76,saving_model!Z156+2,FALSE)</f>
        <v>2.4799857800929716E-3</v>
      </c>
      <c r="AD156">
        <f t="shared" si="40"/>
        <v>60</v>
      </c>
      <c r="AE156" s="10">
        <f t="shared" si="50"/>
        <v>8.3717735912058888E-4</v>
      </c>
      <c r="AF156" s="8">
        <f>VLOOKUP(saving_model!Y156,lapse!$B$4:$C$134,2,FALSE)</f>
        <v>0.01</v>
      </c>
      <c r="AH156">
        <f>discount_curve!K141</f>
        <v>0.87278073910282727</v>
      </c>
    </row>
    <row r="157" spans="1:34" x14ac:dyDescent="0.55000000000000004">
      <c r="A157">
        <f t="shared" si="36"/>
        <v>135</v>
      </c>
      <c r="B157">
        <f t="shared" si="41"/>
        <v>21.867888391129014</v>
      </c>
      <c r="C157">
        <f>K157*U157</f>
        <v>0</v>
      </c>
      <c r="D157">
        <f>M157*V157</f>
        <v>22.669857823270846</v>
      </c>
      <c r="E157">
        <f>N157*W157</f>
        <v>45.792997675348737</v>
      </c>
      <c r="F157">
        <f>(O157+P157+Q157-R157)*X157</f>
        <v>0</v>
      </c>
      <c r="G157">
        <f>U157*$F$6/12*T157</f>
        <v>23.758543343737081</v>
      </c>
      <c r="H157">
        <v>0</v>
      </c>
      <c r="I157">
        <f t="shared" si="42"/>
        <v>45.626431734866095</v>
      </c>
      <c r="K157">
        <f>IF(A157=0, $C$6, $C$7/12)</f>
        <v>0</v>
      </c>
      <c r="L157">
        <f t="shared" si="43"/>
        <v>100000</v>
      </c>
      <c r="M157" s="19">
        <f t="shared" si="44"/>
        <v>101507.63193332593</v>
      </c>
      <c r="N157" s="19">
        <f t="shared" si="45"/>
        <v>101507.63193332593</v>
      </c>
      <c r="O157" s="19">
        <f t="shared" si="35"/>
        <v>101240.44369094995</v>
      </c>
      <c r="P157" s="19">
        <f>IF(A157=0,K157*(1-$C$15),K157)</f>
        <v>0</v>
      </c>
      <c r="Q157" s="19">
        <f t="shared" si="46"/>
        <v>449.63475271558548</v>
      </c>
      <c r="R157" s="19">
        <f t="shared" si="47"/>
        <v>84.741732036387944</v>
      </c>
      <c r="S157" s="3">
        <f>Return!Q141</f>
        <v>4.4412562442748271E-3</v>
      </c>
      <c r="T157" s="9">
        <f>IF(A157=0,1,T156*(1+$F$5)^(1/12))</f>
        <v>1.0577138587608659</v>
      </c>
      <c r="U157">
        <f>IF(A157=0,$C$12,U156-V156-W156-X156)</f>
        <v>0.53909196284683003</v>
      </c>
      <c r="V157">
        <f t="shared" si="37"/>
        <v>2.2333156031224599E-4</v>
      </c>
      <c r="W157">
        <f t="shared" si="48"/>
        <v>4.5112861765337324E-4</v>
      </c>
      <c r="X157">
        <f>IF(A157=12*$C$10-1,U157-V157-W157,0)</f>
        <v>0</v>
      </c>
      <c r="Y157">
        <f>FLOOR(A157/12,1)</f>
        <v>11</v>
      </c>
      <c r="Z157">
        <f t="shared" si="38"/>
        <v>5</v>
      </c>
      <c r="AA157">
        <f t="shared" si="49"/>
        <v>4.1427358540624404E-4</v>
      </c>
      <c r="AB157">
        <f t="shared" si="39"/>
        <v>4.9599715601859433E-3</v>
      </c>
      <c r="AC157">
        <f>VLOOKUP(AD157,mortality!$A$4:$G$76,saving_model!Z157+2,FALSE)</f>
        <v>2.4799857800929716E-3</v>
      </c>
      <c r="AD157">
        <f t="shared" si="40"/>
        <v>60</v>
      </c>
      <c r="AE157" s="10">
        <f t="shared" si="50"/>
        <v>8.3717735912058888E-4</v>
      </c>
      <c r="AF157" s="8">
        <f>VLOOKUP(saving_model!Y157,lapse!$B$4:$C$134,2,FALSE)</f>
        <v>0.01</v>
      </c>
      <c r="AH157">
        <f>discount_curve!K142</f>
        <v>0.87189491974174393</v>
      </c>
    </row>
    <row r="158" spans="1:34" x14ac:dyDescent="0.55000000000000004">
      <c r="A158">
        <f t="shared" si="36"/>
        <v>136</v>
      </c>
      <c r="B158">
        <f t="shared" si="41"/>
        <v>22.665682418012274</v>
      </c>
      <c r="C158">
        <f>K158*U158</f>
        <v>0</v>
      </c>
      <c r="D158">
        <f>M158*V158</f>
        <v>22.890179139981328</v>
      </c>
      <c r="E158">
        <f>N158*W158</f>
        <v>46.238045616213917</v>
      </c>
      <c r="F158">
        <f>(O158+P158+Q158-R158)*X158</f>
        <v>0</v>
      </c>
      <c r="G158">
        <f>U158*$F$6/12*T158</f>
        <v>23.73868335445605</v>
      </c>
      <c r="H158">
        <v>0</v>
      </c>
      <c r="I158">
        <f t="shared" si="42"/>
        <v>46.404365772468324</v>
      </c>
      <c r="K158">
        <f>IF(A158=0, $C$6, $C$7/12)</f>
        <v>0</v>
      </c>
      <c r="L158">
        <f t="shared" si="43"/>
        <v>100000</v>
      </c>
      <c r="M158" s="19">
        <f t="shared" si="44"/>
        <v>102622.54461241074</v>
      </c>
      <c r="N158" s="19">
        <f t="shared" si="45"/>
        <v>102622.54461241074</v>
      </c>
      <c r="O158" s="19">
        <f t="shared" si="35"/>
        <v>101605.33671162915</v>
      </c>
      <c r="P158" s="19">
        <f>IF(A158=0,K158*(1-$C$15),K158)</f>
        <v>0</v>
      </c>
      <c r="Q158" s="19">
        <f t="shared" si="46"/>
        <v>1948.1212532590903</v>
      </c>
      <c r="R158" s="19">
        <f t="shared" si="47"/>
        <v>86.29454830407353</v>
      </c>
      <c r="S158" s="3">
        <f>Return!Q142</f>
        <v>1.917341466805178E-2</v>
      </c>
      <c r="T158" s="9">
        <f>IF(A158=0,1,T157*(1+$F$5)^(1/12))</f>
        <v>1.0581535661134285</v>
      </c>
      <c r="U158">
        <f>IF(A158=0,$C$12,U157-V157-W157-X157)</f>
        <v>0.53841750266886435</v>
      </c>
      <c r="V158">
        <f t="shared" si="37"/>
        <v>2.230521492761064E-4</v>
      </c>
      <c r="W158">
        <f t="shared" si="48"/>
        <v>4.5056420877934535E-4</v>
      </c>
      <c r="X158">
        <f>IF(A158=12*$C$10-1,U158-V158-W158,0)</f>
        <v>0</v>
      </c>
      <c r="Y158">
        <f>FLOOR(A158/12,1)</f>
        <v>11</v>
      </c>
      <c r="Z158">
        <f t="shared" si="38"/>
        <v>5</v>
      </c>
      <c r="AA158">
        <f t="shared" si="49"/>
        <v>4.1427358540624404E-4</v>
      </c>
      <c r="AB158">
        <f t="shared" si="39"/>
        <v>4.9599715601859433E-3</v>
      </c>
      <c r="AC158">
        <f>VLOOKUP(AD158,mortality!$A$4:$G$76,saving_model!Z158+2,FALSE)</f>
        <v>2.4799857800929716E-3</v>
      </c>
      <c r="AD158">
        <f t="shared" si="40"/>
        <v>60</v>
      </c>
      <c r="AE158" s="10">
        <f t="shared" si="50"/>
        <v>8.3717735912058888E-4</v>
      </c>
      <c r="AF158" s="8">
        <f>VLOOKUP(saving_model!Y158,lapse!$B$4:$C$134,2,FALSE)</f>
        <v>0.01</v>
      </c>
      <c r="AH158">
        <f>discount_curve!K143</f>
        <v>0.8710099994334296</v>
      </c>
    </row>
    <row r="159" spans="1:34" x14ac:dyDescent="0.55000000000000004">
      <c r="A159">
        <f t="shared" si="36"/>
        <v>137</v>
      </c>
      <c r="B159">
        <f t="shared" si="41"/>
        <v>22.417810930923689</v>
      </c>
      <c r="C159">
        <f>K159*U159</f>
        <v>0</v>
      </c>
      <c r="D159">
        <f>M159*V159</f>
        <v>23.016701313036521</v>
      </c>
      <c r="E159">
        <f>N159*W159</f>
        <v>46.49361976324932</v>
      </c>
      <c r="F159">
        <f>(O159+P159+Q159-R159)*X159</f>
        <v>0</v>
      </c>
      <c r="G159">
        <f>U159*$F$6/12*T159</f>
        <v>23.718839966326389</v>
      </c>
      <c r="H159">
        <v>0</v>
      </c>
      <c r="I159">
        <f t="shared" si="42"/>
        <v>46.136650897250078</v>
      </c>
      <c r="K159">
        <f>IF(A159=0, $C$6, $C$7/12)</f>
        <v>0</v>
      </c>
      <c r="L159">
        <f t="shared" si="43"/>
        <v>100000</v>
      </c>
      <c r="M159" s="19">
        <f t="shared" si="44"/>
        <v>103319.03884383453</v>
      </c>
      <c r="N159" s="19">
        <f t="shared" si="45"/>
        <v>103319.03884383453</v>
      </c>
      <c r="O159" s="19">
        <f t="shared" si="35"/>
        <v>103467.16341658417</v>
      </c>
      <c r="P159" s="19">
        <f>IF(A159=0,K159*(1-$C$15),K159)</f>
        <v>0</v>
      </c>
      <c r="Q159" s="19">
        <f t="shared" si="46"/>
        <v>-382.15332057929237</v>
      </c>
      <c r="R159" s="19">
        <f t="shared" si="47"/>
        <v>85.904175080004066</v>
      </c>
      <c r="S159" s="3">
        <f>Return!Q143</f>
        <v>-3.6934744121731589E-3</v>
      </c>
      <c r="T159" s="9">
        <f>IF(A159=0,1,T158*(1+$F$5)^(1/12))</f>
        <v>1.0585934562588648</v>
      </c>
      <c r="U159">
        <f>IF(A159=0,$C$12,U158-V158-W158-X158)</f>
        <v>0.53774388631080894</v>
      </c>
      <c r="V159">
        <f t="shared" si="37"/>
        <v>2.2277308781226649E-4</v>
      </c>
      <c r="W159">
        <f t="shared" si="48"/>
        <v>4.5000050603958739E-4</v>
      </c>
      <c r="X159">
        <f>IF(A159=12*$C$10-1,U159-V159-W159,0)</f>
        <v>0</v>
      </c>
      <c r="Y159">
        <f>FLOOR(A159/12,1)</f>
        <v>11</v>
      </c>
      <c r="Z159">
        <f t="shared" si="38"/>
        <v>5</v>
      </c>
      <c r="AA159">
        <f t="shared" si="49"/>
        <v>4.1427358540624404E-4</v>
      </c>
      <c r="AB159">
        <f t="shared" si="39"/>
        <v>4.9599715601859433E-3</v>
      </c>
      <c r="AC159">
        <f>VLOOKUP(AD159,mortality!$A$4:$G$76,saving_model!Z159+2,FALSE)</f>
        <v>2.4799857800929716E-3</v>
      </c>
      <c r="AD159">
        <f t="shared" si="40"/>
        <v>60</v>
      </c>
      <c r="AE159" s="10">
        <f t="shared" si="50"/>
        <v>8.3717735912058888E-4</v>
      </c>
      <c r="AF159" s="8">
        <f>VLOOKUP(saving_model!Y159,lapse!$B$4:$C$134,2,FALSE)</f>
        <v>0.01</v>
      </c>
      <c r="AH159">
        <f>discount_curve!K144</f>
        <v>0.87012597726540086</v>
      </c>
    </row>
    <row r="160" spans="1:34" x14ac:dyDescent="0.55000000000000004">
      <c r="A160">
        <f t="shared" si="36"/>
        <v>138</v>
      </c>
      <c r="B160">
        <f t="shared" si="41"/>
        <v>22.782629218481542</v>
      </c>
      <c r="C160">
        <f>K160*U160</f>
        <v>0</v>
      </c>
      <c r="D160">
        <f>M160*V160</f>
        <v>23.036143931647977</v>
      </c>
      <c r="E160">
        <f>N160*W160</f>
        <v>46.532893754106162</v>
      </c>
      <c r="F160">
        <f>(O160+P160+Q160-R160)*X160</f>
        <v>0</v>
      </c>
      <c r="G160">
        <f>U160*$F$6/12*T160</f>
        <v>23.699013165471026</v>
      </c>
      <c r="H160">
        <v>0</v>
      </c>
      <c r="I160">
        <f t="shared" si="42"/>
        <v>46.481642383952568</v>
      </c>
      <c r="K160">
        <f>IF(A160=0, $C$6, $C$7/12)</f>
        <v>0</v>
      </c>
      <c r="L160">
        <f t="shared" si="43"/>
        <v>100000</v>
      </c>
      <c r="M160" s="19">
        <f t="shared" si="44"/>
        <v>103535.84840785908</v>
      </c>
      <c r="N160" s="19">
        <f t="shared" si="45"/>
        <v>103535.84840785908</v>
      </c>
      <c r="O160" s="19">
        <f t="shared" si="35"/>
        <v>102999.10592092486</v>
      </c>
      <c r="P160" s="19">
        <f>IF(A160=0,K160*(1-$C$15),K160)</f>
        <v>0</v>
      </c>
      <c r="Q160" s="19">
        <f t="shared" si="46"/>
        <v>986.83002724494281</v>
      </c>
      <c r="R160" s="19">
        <f t="shared" si="47"/>
        <v>86.654946623474828</v>
      </c>
      <c r="S160" s="3">
        <f>Return!Q144</f>
        <v>9.5809572172651514E-3</v>
      </c>
      <c r="T160" s="9">
        <f>IF(A160=0,1,T159*(1+$F$5)^(1/12))</f>
        <v>1.0590335292731645</v>
      </c>
      <c r="U160">
        <f>IF(A160=0,$C$12,U159-V159-W159-X159)</f>
        <v>0.53707111271695707</v>
      </c>
      <c r="V160">
        <f t="shared" si="37"/>
        <v>2.2249437548337484E-4</v>
      </c>
      <c r="W160">
        <f t="shared" si="48"/>
        <v>4.4943750855065185E-4</v>
      </c>
      <c r="X160">
        <f>IF(A160=12*$C$10-1,U160-V160-W160,0)</f>
        <v>0</v>
      </c>
      <c r="Y160">
        <f>FLOOR(A160/12,1)</f>
        <v>11</v>
      </c>
      <c r="Z160">
        <f t="shared" si="38"/>
        <v>5</v>
      </c>
      <c r="AA160">
        <f t="shared" si="49"/>
        <v>4.1427358540624404E-4</v>
      </c>
      <c r="AB160">
        <f t="shared" si="39"/>
        <v>4.9599715601859433E-3</v>
      </c>
      <c r="AC160">
        <f>VLOOKUP(AD160,mortality!$A$4:$G$76,saving_model!Z160+2,FALSE)</f>
        <v>2.4799857800929716E-3</v>
      </c>
      <c r="AD160">
        <f t="shared" si="40"/>
        <v>60</v>
      </c>
      <c r="AE160" s="10">
        <f t="shared" si="50"/>
        <v>8.3717735912058888E-4</v>
      </c>
      <c r="AF160" s="8">
        <f>VLOOKUP(saving_model!Y160,lapse!$B$4:$C$134,2,FALSE)</f>
        <v>0.01</v>
      </c>
      <c r="AH160">
        <f>discount_curve!K145</f>
        <v>0.86924285232609977</v>
      </c>
    </row>
    <row r="161" spans="1:34" x14ac:dyDescent="0.55000000000000004">
      <c r="A161">
        <f t="shared" si="36"/>
        <v>139</v>
      </c>
      <c r="B161">
        <f t="shared" si="41"/>
        <v>23.293024376369434</v>
      </c>
      <c r="C161">
        <f>K161*U161</f>
        <v>0</v>
      </c>
      <c r="D161">
        <f>M161*V161</f>
        <v>23.244021312660216</v>
      </c>
      <c r="E161">
        <f>N161*W161</f>
        <v>46.952805008056743</v>
      </c>
      <c r="F161">
        <f>(O161+P161+Q161-R161)*X161</f>
        <v>0</v>
      </c>
      <c r="G161">
        <f>U161*$F$6/12*T161</f>
        <v>23.679202938024513</v>
      </c>
      <c r="H161">
        <v>0</v>
      </c>
      <c r="I161">
        <f t="shared" si="42"/>
        <v>46.972227314393947</v>
      </c>
      <c r="K161">
        <f>IF(A161=0, $C$6, $C$7/12)</f>
        <v>0</v>
      </c>
      <c r="L161">
        <f t="shared" si="43"/>
        <v>100000</v>
      </c>
      <c r="M161" s="19">
        <f t="shared" si="44"/>
        <v>104601.01915642133</v>
      </c>
      <c r="N161" s="19">
        <f t="shared" si="45"/>
        <v>104601.01915642133</v>
      </c>
      <c r="O161" s="19">
        <f t="shared" si="35"/>
        <v>103899.28100154633</v>
      </c>
      <c r="P161" s="19">
        <f>IF(A161=0,K161*(1-$C$15),K161)</f>
        <v>0</v>
      </c>
      <c r="Q161" s="19">
        <f t="shared" si="46"/>
        <v>1315.797078017021</v>
      </c>
      <c r="R161" s="19">
        <f t="shared" si="47"/>
        <v>87.679231732969455</v>
      </c>
      <c r="S161" s="3">
        <f>Return!Q145</f>
        <v>1.2664159610473513E-2</v>
      </c>
      <c r="T161" s="9">
        <f>IF(A161=0,1,T160*(1+$F$5)^(1/12))</f>
        <v>1.059473785232349</v>
      </c>
      <c r="U161">
        <f>IF(A161=0,$C$12,U160-V160-W160-X160)</f>
        <v>0.53639918083292304</v>
      </c>
      <c r="V161">
        <f t="shared" si="37"/>
        <v>2.2221601185262729E-4</v>
      </c>
      <c r="W161">
        <f t="shared" si="48"/>
        <v>4.4887521543019658E-4</v>
      </c>
      <c r="X161">
        <f>IF(A161=12*$C$10-1,U161-V161-W161,0)</f>
        <v>0</v>
      </c>
      <c r="Y161">
        <f>FLOOR(A161/12,1)</f>
        <v>11</v>
      </c>
      <c r="Z161">
        <f t="shared" si="38"/>
        <v>5</v>
      </c>
      <c r="AA161">
        <f t="shared" si="49"/>
        <v>4.1427358540624404E-4</v>
      </c>
      <c r="AB161">
        <f t="shared" si="39"/>
        <v>4.9599715601859433E-3</v>
      </c>
      <c r="AC161">
        <f>VLOOKUP(AD161,mortality!$A$4:$G$76,saving_model!Z161+2,FALSE)</f>
        <v>2.4799857800929716E-3</v>
      </c>
      <c r="AD161">
        <f t="shared" si="40"/>
        <v>60</v>
      </c>
      <c r="AE161" s="10">
        <f t="shared" si="50"/>
        <v>8.3717735912058888E-4</v>
      </c>
      <c r="AF161" s="8">
        <f>VLOOKUP(saving_model!Y161,lapse!$B$4:$C$134,2,FALSE)</f>
        <v>0.01</v>
      </c>
      <c r="AH161">
        <f>discount_curve!K146</f>
        <v>0.86836062370489375</v>
      </c>
    </row>
    <row r="162" spans="1:34" x14ac:dyDescent="0.55000000000000004">
      <c r="A162">
        <f t="shared" si="36"/>
        <v>140</v>
      </c>
      <c r="B162">
        <f t="shared" si="41"/>
        <v>23.349325852607169</v>
      </c>
      <c r="C162">
        <f>K162*U162</f>
        <v>0</v>
      </c>
      <c r="D162">
        <f>M162*V162</f>
        <v>23.374954992704527</v>
      </c>
      <c r="E162">
        <f>N162*W162</f>
        <v>47.217290376806581</v>
      </c>
      <c r="F162">
        <f>(O162+P162+Q162-R162)*X162</f>
        <v>0</v>
      </c>
      <c r="G162">
        <f>U162*$F$6/12*T162</f>
        <v>23.659409270132972</v>
      </c>
      <c r="H162">
        <v>0</v>
      </c>
      <c r="I162">
        <f t="shared" si="42"/>
        <v>47.008735122740141</v>
      </c>
      <c r="K162">
        <f>IF(A162=0, $C$6, $C$7/12)</f>
        <v>0</v>
      </c>
      <c r="L162">
        <f t="shared" si="43"/>
        <v>100000</v>
      </c>
      <c r="M162" s="19">
        <f t="shared" si="44"/>
        <v>105322.00597933357</v>
      </c>
      <c r="N162" s="19">
        <f t="shared" si="45"/>
        <v>105322.00597933357</v>
      </c>
      <c r="O162" s="19">
        <f t="shared" si="35"/>
        <v>105127.39884783038</v>
      </c>
      <c r="P162" s="19">
        <f>IF(A162=0,K162*(1-$C$15),K162)</f>
        <v>0</v>
      </c>
      <c r="Q162" s="19">
        <f t="shared" si="46"/>
        <v>301.35696649444344</v>
      </c>
      <c r="R162" s="19">
        <f t="shared" si="47"/>
        <v>87.857296511937349</v>
      </c>
      <c r="S162" s="3">
        <f>Return!Q146</f>
        <v>2.8665882519423036E-3</v>
      </c>
      <c r="T162" s="9">
        <f>IF(A162=0,1,T161*(1+$F$5)^(1/12))</f>
        <v>1.0599142242124713</v>
      </c>
      <c r="U162">
        <f>IF(A162=0,$C$12,U161-V161-W161-X161)</f>
        <v>0.53572808960564011</v>
      </c>
      <c r="V162">
        <f t="shared" si="37"/>
        <v>2.2193799648376612E-4</v>
      </c>
      <c r="W162">
        <f t="shared" si="48"/>
        <v>4.4831362579698323E-4</v>
      </c>
      <c r="X162">
        <f>IF(A162=12*$C$10-1,U162-V162-W162,0)</f>
        <v>0</v>
      </c>
      <c r="Y162">
        <f>FLOOR(A162/12,1)</f>
        <v>11</v>
      </c>
      <c r="Z162">
        <f t="shared" si="38"/>
        <v>5</v>
      </c>
      <c r="AA162">
        <f t="shared" si="49"/>
        <v>4.1427358540624404E-4</v>
      </c>
      <c r="AB162">
        <f t="shared" si="39"/>
        <v>4.9599715601859433E-3</v>
      </c>
      <c r="AC162">
        <f>VLOOKUP(AD162,mortality!$A$4:$G$76,saving_model!Z162+2,FALSE)</f>
        <v>2.4799857800929716E-3</v>
      </c>
      <c r="AD162">
        <f t="shared" si="40"/>
        <v>60</v>
      </c>
      <c r="AE162" s="10">
        <f t="shared" si="50"/>
        <v>8.3717735912058888E-4</v>
      </c>
      <c r="AF162" s="8">
        <f>VLOOKUP(saving_model!Y162,lapse!$B$4:$C$134,2,FALSE)</f>
        <v>0.01</v>
      </c>
      <c r="AH162">
        <f>discount_curve!K147</f>
        <v>0.8674792904920744</v>
      </c>
    </row>
    <row r="163" spans="1:34" x14ac:dyDescent="0.55000000000000004">
      <c r="A163">
        <f t="shared" si="36"/>
        <v>141</v>
      </c>
      <c r="B163">
        <f t="shared" si="41"/>
        <v>23.007183098998453</v>
      </c>
      <c r="C163">
        <f>K163*U163</f>
        <v>0</v>
      </c>
      <c r="D163">
        <f>M163*V163</f>
        <v>23.293873904716396</v>
      </c>
      <c r="E163">
        <f>N163*W163</f>
        <v>47.05350699083651</v>
      </c>
      <c r="F163">
        <f>(O163+P163+Q163-R163)*X163</f>
        <v>0</v>
      </c>
      <c r="G163">
        <f>U163*$F$6/12*T163</f>
        <v>23.639632147954131</v>
      </c>
      <c r="H163">
        <v>0</v>
      </c>
      <c r="I163">
        <f t="shared" si="42"/>
        <v>46.646815246952585</v>
      </c>
      <c r="K163">
        <f>IF(A163=0, $C$6, $C$7/12)</f>
        <v>0</v>
      </c>
      <c r="L163">
        <f t="shared" si="43"/>
        <v>100000</v>
      </c>
      <c r="M163" s="19">
        <f t="shared" si="44"/>
        <v>105088.15003567119</v>
      </c>
      <c r="N163" s="19">
        <f t="shared" si="45"/>
        <v>105088.15003567119</v>
      </c>
      <c r="O163" s="19">
        <f t="shared" si="35"/>
        <v>105340.89851781288</v>
      </c>
      <c r="P163" s="19">
        <f>IF(A163=0,K163*(1-$C$15),K163)</f>
        <v>0</v>
      </c>
      <c r="Q163" s="19">
        <f t="shared" si="46"/>
        <v>-592.7870571672463</v>
      </c>
      <c r="R163" s="19">
        <f t="shared" si="47"/>
        <v>87.290092883871367</v>
      </c>
      <c r="S163" s="3">
        <f>Return!Q147</f>
        <v>-5.6273210643538185E-3</v>
      </c>
      <c r="T163" s="9">
        <f>IF(A163=0,1,T162*(1+$F$5)^(1/12))</f>
        <v>1.0603548462896157</v>
      </c>
      <c r="U163">
        <f>IF(A163=0,$C$12,U162-V162-W162-X162)</f>
        <v>0.53505783798335937</v>
      </c>
      <c r="V163">
        <f t="shared" si="37"/>
        <v>2.2166032894107952E-4</v>
      </c>
      <c r="W163">
        <f t="shared" si="48"/>
        <v>4.4775273877087601E-4</v>
      </c>
      <c r="X163">
        <f>IF(A163=12*$C$10-1,U163-V163-W163,0)</f>
        <v>0</v>
      </c>
      <c r="Y163">
        <f>FLOOR(A163/12,1)</f>
        <v>11</v>
      </c>
      <c r="Z163">
        <f t="shared" si="38"/>
        <v>5</v>
      </c>
      <c r="AA163">
        <f t="shared" si="49"/>
        <v>4.1427358540624404E-4</v>
      </c>
      <c r="AB163">
        <f t="shared" si="39"/>
        <v>4.9599715601859433E-3</v>
      </c>
      <c r="AC163">
        <f>VLOOKUP(AD163,mortality!$A$4:$G$76,saving_model!Z163+2,FALSE)</f>
        <v>2.4799857800929716E-3</v>
      </c>
      <c r="AD163">
        <f t="shared" si="40"/>
        <v>60</v>
      </c>
      <c r="AE163" s="10">
        <f t="shared" si="50"/>
        <v>8.3717735912058888E-4</v>
      </c>
      <c r="AF163" s="8">
        <f>VLOOKUP(saving_model!Y163,lapse!$B$4:$C$134,2,FALSE)</f>
        <v>0.01</v>
      </c>
      <c r="AH163">
        <f>discount_curve!K148</f>
        <v>0.86659885177885687</v>
      </c>
    </row>
    <row r="164" spans="1:34" x14ac:dyDescent="0.55000000000000004">
      <c r="A164">
        <f t="shared" si="36"/>
        <v>142</v>
      </c>
      <c r="B164">
        <f t="shared" si="41"/>
        <v>22.543231946718169</v>
      </c>
      <c r="C164">
        <f>K164*U164</f>
        <v>0</v>
      </c>
      <c r="D164">
        <f>M164*V164</f>
        <v>23.08350423321178</v>
      </c>
      <c r="E164">
        <f>N164*W164</f>
        <v>46.62856132274829</v>
      </c>
      <c r="F164">
        <f>(O164+P164+Q164-R164)*X164</f>
        <v>0</v>
      </c>
      <c r="G164">
        <f>U164*$F$6/12*T164</f>
        <v>23.619871557657266</v>
      </c>
      <c r="H164">
        <v>0</v>
      </c>
      <c r="I164">
        <f t="shared" si="42"/>
        <v>46.163103504375435</v>
      </c>
      <c r="K164">
        <f>IF(A164=0, $C$6, $C$7/12)</f>
        <v>0</v>
      </c>
      <c r="L164">
        <f t="shared" si="43"/>
        <v>100000</v>
      </c>
      <c r="M164" s="19">
        <f t="shared" si="44"/>
        <v>104269.53883877724</v>
      </c>
      <c r="N164" s="19">
        <f t="shared" si="45"/>
        <v>104269.53883877724</v>
      </c>
      <c r="O164" s="19">
        <f t="shared" si="35"/>
        <v>104660.82136776178</v>
      </c>
      <c r="P164" s="19">
        <f>IF(A164=0,K164*(1-$C$15),K164)</f>
        <v>0</v>
      </c>
      <c r="Q164" s="19">
        <f t="shared" si="46"/>
        <v>-869.05819394726097</v>
      </c>
      <c r="R164" s="19">
        <f t="shared" si="47"/>
        <v>86.493135978178771</v>
      </c>
      <c r="S164" s="3">
        <f>Return!Q148</f>
        <v>-8.3035674915403757E-3</v>
      </c>
      <c r="T164" s="9">
        <f>IF(A164=0,1,T163*(1+$F$5)^(1/12))</f>
        <v>1.0607956515398986</v>
      </c>
      <c r="U164">
        <f>IF(A164=0,$C$12,U163-V163-W163-X163)</f>
        <v>0.53438842491564742</v>
      </c>
      <c r="V164">
        <f t="shared" si="37"/>
        <v>2.213830087894007E-4</v>
      </c>
      <c r="W164">
        <f t="shared" si="48"/>
        <v>4.4719255347284032E-4</v>
      </c>
      <c r="X164">
        <f>IF(A164=12*$C$10-1,U164-V164-W164,0)</f>
        <v>0</v>
      </c>
      <c r="Y164">
        <f>FLOOR(A164/12,1)</f>
        <v>11</v>
      </c>
      <c r="Z164">
        <f t="shared" si="38"/>
        <v>5</v>
      </c>
      <c r="AA164">
        <f t="shared" si="49"/>
        <v>4.1427358540624404E-4</v>
      </c>
      <c r="AB164">
        <f t="shared" si="39"/>
        <v>4.9599715601859433E-3</v>
      </c>
      <c r="AC164">
        <f>VLOOKUP(AD164,mortality!$A$4:$G$76,saving_model!Z164+2,FALSE)</f>
        <v>2.4799857800929716E-3</v>
      </c>
      <c r="AD164">
        <f t="shared" si="40"/>
        <v>60</v>
      </c>
      <c r="AE164" s="10">
        <f t="shared" si="50"/>
        <v>8.3717735912058888E-4</v>
      </c>
      <c r="AF164" s="8">
        <f>VLOOKUP(saving_model!Y164,lapse!$B$4:$C$134,2,FALSE)</f>
        <v>0.01</v>
      </c>
      <c r="AH164">
        <f>discount_curve!K149</f>
        <v>0.86571930665737795</v>
      </c>
    </row>
    <row r="165" spans="1:34" x14ac:dyDescent="0.55000000000000004">
      <c r="A165">
        <f t="shared" si="36"/>
        <v>143</v>
      </c>
      <c r="B165">
        <f t="shared" si="41"/>
        <v>23.120001023726473</v>
      </c>
      <c r="C165">
        <f>K165*U165</f>
        <v>0</v>
      </c>
      <c r="D165">
        <f>M165*V165</f>
        <v>23.102116441834838</v>
      </c>
      <c r="E165">
        <f>N165*W165</f>
        <v>46.666157889645774</v>
      </c>
      <c r="F165">
        <f>(O165+P165+Q165-R165)*X165</f>
        <v>0</v>
      </c>
      <c r="G165">
        <f>U165*$F$6/12*T165</f>
        <v>23.600127485423229</v>
      </c>
      <c r="H165">
        <v>0</v>
      </c>
      <c r="I165">
        <f t="shared" si="42"/>
        <v>46.720128509149703</v>
      </c>
      <c r="K165">
        <f>IF(A165=0, $C$6, $C$7/12)</f>
        <v>0</v>
      </c>
      <c r="L165">
        <f t="shared" si="43"/>
        <v>100000</v>
      </c>
      <c r="M165" s="19">
        <f t="shared" si="44"/>
        <v>104484.33205253728</v>
      </c>
      <c r="N165" s="19">
        <f t="shared" si="45"/>
        <v>104484.33205253728</v>
      </c>
      <c r="O165" s="19">
        <f t="shared" si="35"/>
        <v>103705.27003783634</v>
      </c>
      <c r="P165" s="19">
        <f>IF(A165=0,K165*(1-$C$15),K165)</f>
        <v>0</v>
      </c>
      <c r="Q165" s="19">
        <f t="shared" si="46"/>
        <v>1470.4775730594808</v>
      </c>
      <c r="R165" s="19">
        <f t="shared" si="47"/>
        <v>87.646456342413174</v>
      </c>
      <c r="S165" s="3">
        <f>Return!Q149</f>
        <v>1.417939100416965E-2</v>
      </c>
      <c r="T165" s="9">
        <f>IF(A165=0,1,T164*(1+$F$5)^(1/12))</f>
        <v>1.0612366400394677</v>
      </c>
      <c r="U165">
        <f>IF(A165=0,$C$12,U164-V164-W164-X164)</f>
        <v>0.53371984935338523</v>
      </c>
      <c r="V165">
        <f t="shared" si="37"/>
        <v>2.2110603559410733E-4</v>
      </c>
      <c r="W165">
        <f t="shared" si="48"/>
        <v>4.466330690249413E-4</v>
      </c>
      <c r="X165">
        <f>IF(A165=12*$C$10-1,U165-V165-W165,0)</f>
        <v>0</v>
      </c>
      <c r="Y165">
        <f>FLOOR(A165/12,1)</f>
        <v>11</v>
      </c>
      <c r="Z165">
        <f t="shared" si="38"/>
        <v>5</v>
      </c>
      <c r="AA165">
        <f t="shared" si="49"/>
        <v>4.1427358540624404E-4</v>
      </c>
      <c r="AB165">
        <f t="shared" si="39"/>
        <v>4.9599715601859433E-3</v>
      </c>
      <c r="AC165">
        <f>VLOOKUP(AD165,mortality!$A$4:$G$76,saving_model!Z165+2,FALSE)</f>
        <v>2.4799857800929716E-3</v>
      </c>
      <c r="AD165">
        <f t="shared" si="40"/>
        <v>60</v>
      </c>
      <c r="AE165" s="10">
        <f t="shared" si="50"/>
        <v>8.3717735912058888E-4</v>
      </c>
      <c r="AF165" s="8">
        <f>VLOOKUP(saving_model!Y165,lapse!$B$4:$C$134,2,FALSE)</f>
        <v>0.01</v>
      </c>
      <c r="AH165">
        <f>discount_curve!K150</f>
        <v>0.86484065422069734</v>
      </c>
    </row>
    <row r="166" spans="1:34" x14ac:dyDescent="0.55000000000000004">
      <c r="A166">
        <f t="shared" si="36"/>
        <v>144</v>
      </c>
      <c r="B166">
        <f t="shared" si="41"/>
        <v>22.545582755440211</v>
      </c>
      <c r="C166">
        <f>K166*U166</f>
        <v>0</v>
      </c>
      <c r="D166">
        <f>M166*V166</f>
        <v>24.910588353090848</v>
      </c>
      <c r="E166">
        <f>N166*W166</f>
        <v>46.645899272113923</v>
      </c>
      <c r="F166">
        <f>(O166+P166+Q166-R166)*X166</f>
        <v>0</v>
      </c>
      <c r="G166">
        <f>U166*$F$6/12*T166</f>
        <v>23.580399917444399</v>
      </c>
      <c r="H166">
        <v>0</v>
      </c>
      <c r="I166">
        <f t="shared" si="42"/>
        <v>46.125982672884611</v>
      </c>
      <c r="K166">
        <f>IF(A166=0, $C$6, $C$7/12)</f>
        <v>0</v>
      </c>
      <c r="L166">
        <f t="shared" si="43"/>
        <v>100000</v>
      </c>
      <c r="M166" s="19">
        <f t="shared" si="44"/>
        <v>104573.21272457976</v>
      </c>
      <c r="N166" s="19">
        <f t="shared" si="45"/>
        <v>104573.21272457976</v>
      </c>
      <c r="O166" s="19">
        <f t="shared" si="35"/>
        <v>105088.10115455341</v>
      </c>
      <c r="P166" s="19">
        <f>IF(A166=0,K166*(1-$C$15),K166)</f>
        <v>0</v>
      </c>
      <c r="Q166" s="19">
        <f t="shared" si="46"/>
        <v>-1116.4199276363936</v>
      </c>
      <c r="R166" s="19">
        <f t="shared" si="47"/>
        <v>86.643067689097521</v>
      </c>
      <c r="S166" s="3">
        <f>Return!Q150</f>
        <v>-1.0623656868578024E-2</v>
      </c>
      <c r="T166" s="9">
        <f>IF(A166=0,1,T165*(1+$F$5)^(1/12))</f>
        <v>1.0616778118645025</v>
      </c>
      <c r="U166">
        <f>IF(A166=0,$C$12,U165-V165-W165-X165)</f>
        <v>0.5330521102487662</v>
      </c>
      <c r="V166">
        <f t="shared" si="37"/>
        <v>2.3821194457034842E-4</v>
      </c>
      <c r="W166">
        <f t="shared" si="48"/>
        <v>4.4605973228505275E-4</v>
      </c>
      <c r="X166">
        <f>IF(A166=12*$C$10-1,U166-V166-W166,0)</f>
        <v>0</v>
      </c>
      <c r="Y166">
        <f>FLOOR(A166/12,1)</f>
        <v>12</v>
      </c>
      <c r="Z166">
        <f t="shared" si="38"/>
        <v>5</v>
      </c>
      <c r="AA166">
        <f t="shared" si="49"/>
        <v>4.4688303449202937E-4</v>
      </c>
      <c r="AB166">
        <f t="shared" si="39"/>
        <v>5.3494355345027082E-3</v>
      </c>
      <c r="AC166">
        <f>VLOOKUP(AD166,mortality!$A$4:$G$76,saving_model!Z166+2,FALSE)</f>
        <v>2.6747177672513541E-3</v>
      </c>
      <c r="AD166">
        <f t="shared" si="40"/>
        <v>61</v>
      </c>
      <c r="AE166" s="10">
        <f t="shared" si="50"/>
        <v>8.3717735912058888E-4</v>
      </c>
      <c r="AF166" s="8">
        <f>VLOOKUP(saving_model!Y166,lapse!$B$4:$C$134,2,FALSE)</f>
        <v>0.01</v>
      </c>
      <c r="AH166">
        <f>discount_curve!K151</f>
        <v>0.8605901886418017</v>
      </c>
    </row>
    <row r="167" spans="1:34" x14ac:dyDescent="0.55000000000000004">
      <c r="A167">
        <f t="shared" si="36"/>
        <v>145</v>
      </c>
      <c r="B167">
        <f t="shared" si="41"/>
        <v>22.329090191021777</v>
      </c>
      <c r="C167">
        <f>K167*U167</f>
        <v>0</v>
      </c>
      <c r="D167">
        <f>M167*V167</f>
        <v>24.687738876520687</v>
      </c>
      <c r="E167">
        <f>N167*W167</f>
        <v>46.228606268448459</v>
      </c>
      <c r="F167">
        <f>(O167+P167+Q167-R167)*X167</f>
        <v>0</v>
      </c>
      <c r="G167">
        <f>U167*$F$6/12*T167</f>
        <v>23.559920220422825</v>
      </c>
      <c r="H167">
        <v>0</v>
      </c>
      <c r="I167">
        <f t="shared" si="42"/>
        <v>45.889010411444602</v>
      </c>
      <c r="K167">
        <f>IF(A167=0, $C$6, $C$7/12)</f>
        <v>0</v>
      </c>
      <c r="L167">
        <f t="shared" si="43"/>
        <v>100000</v>
      </c>
      <c r="M167" s="19">
        <f t="shared" si="44"/>
        <v>103770.91277522093</v>
      </c>
      <c r="N167" s="19">
        <f t="shared" si="45"/>
        <v>103770.91277522093</v>
      </c>
      <c r="O167" s="19">
        <f t="shared" si="35"/>
        <v>103885.03815922792</v>
      </c>
      <c r="P167" s="19">
        <f>IF(A167=0,K167*(1-$C$15),K167)</f>
        <v>0</v>
      </c>
      <c r="Q167" s="19">
        <f t="shared" si="46"/>
        <v>-314.55950022980312</v>
      </c>
      <c r="R167" s="19">
        <f t="shared" si="47"/>
        <v>86.308732215831753</v>
      </c>
      <c r="S167" s="3">
        <f>Return!Q151</f>
        <v>-3.0279576905739569E-3</v>
      </c>
      <c r="T167" s="9">
        <f>IF(A167=0,1,T166*(1+$F$5)^(1/12))</f>
        <v>1.062119167091214</v>
      </c>
      <c r="U167">
        <f>IF(A167=0,$C$12,U166-V166-W166-X166)</f>
        <v>0.53236783857191083</v>
      </c>
      <c r="V167">
        <f t="shared" si="37"/>
        <v>2.3790615516697836E-4</v>
      </c>
      <c r="W167">
        <f t="shared" si="48"/>
        <v>4.4548713152966709E-4</v>
      </c>
      <c r="X167">
        <f>IF(A167=12*$C$10-1,U167-V167-W167,0)</f>
        <v>0</v>
      </c>
      <c r="Y167">
        <f>FLOOR(A167/12,1)</f>
        <v>12</v>
      </c>
      <c r="Z167">
        <f t="shared" si="38"/>
        <v>5</v>
      </c>
      <c r="AA167">
        <f t="shared" si="49"/>
        <v>4.4688303449202937E-4</v>
      </c>
      <c r="AB167">
        <f t="shared" si="39"/>
        <v>5.3494355345027082E-3</v>
      </c>
      <c r="AC167">
        <f>VLOOKUP(AD167,mortality!$A$4:$G$76,saving_model!Z167+2,FALSE)</f>
        <v>2.6747177672513541E-3</v>
      </c>
      <c r="AD167">
        <f t="shared" si="40"/>
        <v>61</v>
      </c>
      <c r="AE167" s="10">
        <f t="shared" si="50"/>
        <v>8.3717735912058888E-4</v>
      </c>
      <c r="AF167" s="8">
        <f>VLOOKUP(saving_model!Y167,lapse!$B$4:$C$134,2,FALSE)</f>
        <v>0.01</v>
      </c>
      <c r="AH167">
        <f>discount_curve!K152</f>
        <v>0.85969339020381053</v>
      </c>
    </row>
    <row r="168" spans="1:34" x14ac:dyDescent="0.55000000000000004">
      <c r="A168">
        <f t="shared" si="36"/>
        <v>146</v>
      </c>
      <c r="B168">
        <f t="shared" si="41"/>
        <v>22.343412607840452</v>
      </c>
      <c r="C168">
        <f>K168*U168</f>
        <v>0</v>
      </c>
      <c r="D168">
        <f>M168*V168</f>
        <v>24.622602825228714</v>
      </c>
      <c r="E168">
        <f>N168*W168</f>
        <v>46.106636861524684</v>
      </c>
      <c r="F168">
        <f>(O168+P168+Q168-R168)*X168</f>
        <v>0</v>
      </c>
      <c r="G168">
        <f>U168*$F$6/12*T168</f>
        <v>23.539458310122068</v>
      </c>
      <c r="H168">
        <v>0</v>
      </c>
      <c r="I168">
        <f t="shared" si="42"/>
        <v>45.882870917962521</v>
      </c>
      <c r="K168">
        <f>IF(A168=0, $C$6, $C$7/12)</f>
        <v>0</v>
      </c>
      <c r="L168">
        <f t="shared" si="43"/>
        <v>100000</v>
      </c>
      <c r="M168" s="19">
        <f t="shared" si="44"/>
        <v>103630.15253515428</v>
      </c>
      <c r="N168" s="19">
        <f t="shared" si="45"/>
        <v>103630.15253515428</v>
      </c>
      <c r="O168" s="19">
        <f t="shared" si="35"/>
        <v>103484.16992678227</v>
      </c>
      <c r="P168" s="19">
        <f>IF(A168=0,K168*(1-$C$15),K168)</f>
        <v>0</v>
      </c>
      <c r="Q168" s="19">
        <f t="shared" si="46"/>
        <v>205.55711087930231</v>
      </c>
      <c r="R168" s="19">
        <f t="shared" si="47"/>
        <v>86.408105864717982</v>
      </c>
      <c r="S168" s="3">
        <f>Return!Q152</f>
        <v>1.9863628516780807E-3</v>
      </c>
      <c r="T168" s="9">
        <f>IF(A168=0,1,T167*(1+$F$5)^(1/12))</f>
        <v>1.0625607057958451</v>
      </c>
      <c r="U168">
        <f>IF(A168=0,$C$12,U167-V167-W167-X167)</f>
        <v>0.53168444528521419</v>
      </c>
      <c r="V168">
        <f t="shared" si="37"/>
        <v>2.3760075830126789E-4</v>
      </c>
      <c r="W168">
        <f t="shared" si="48"/>
        <v>4.4491526581401115E-4</v>
      </c>
      <c r="X168">
        <f>IF(A168=12*$C$10-1,U168-V168-W168,0)</f>
        <v>0</v>
      </c>
      <c r="Y168">
        <f>FLOOR(A168/12,1)</f>
        <v>12</v>
      </c>
      <c r="Z168">
        <f t="shared" si="38"/>
        <v>5</v>
      </c>
      <c r="AA168">
        <f t="shared" si="49"/>
        <v>4.4688303449202937E-4</v>
      </c>
      <c r="AB168">
        <f t="shared" si="39"/>
        <v>5.3494355345027082E-3</v>
      </c>
      <c r="AC168">
        <f>VLOOKUP(AD168,mortality!$A$4:$G$76,saving_model!Z168+2,FALSE)</f>
        <v>2.6747177672513541E-3</v>
      </c>
      <c r="AD168">
        <f t="shared" si="40"/>
        <v>61</v>
      </c>
      <c r="AE168" s="10">
        <f t="shared" si="50"/>
        <v>8.3717735912058888E-4</v>
      </c>
      <c r="AF168" s="8">
        <f>VLOOKUP(saving_model!Y168,lapse!$B$4:$C$134,2,FALSE)</f>
        <v>0.01</v>
      </c>
      <c r="AH168">
        <f>discount_curve!K153</f>
        <v>0.85879752629592321</v>
      </c>
    </row>
    <row r="169" spans="1:34" x14ac:dyDescent="0.55000000000000004">
      <c r="A169">
        <f t="shared" si="36"/>
        <v>147</v>
      </c>
      <c r="B169">
        <f t="shared" si="41"/>
        <v>22.489802217455392</v>
      </c>
      <c r="C169">
        <f>K169*U169</f>
        <v>0</v>
      </c>
      <c r="D169">
        <f>M169*V169</f>
        <v>24.654799335290232</v>
      </c>
      <c r="E169">
        <f>N169*W169</f>
        <v>46.166925889786718</v>
      </c>
      <c r="F169">
        <f>(O169+P169+Q169-R169)*X169</f>
        <v>0</v>
      </c>
      <c r="G169">
        <f>U169*$F$6/12*T169</f>
        <v>23.519014171094263</v>
      </c>
      <c r="H169">
        <v>0</v>
      </c>
      <c r="I169">
        <f t="shared" si="42"/>
        <v>46.008816388549654</v>
      </c>
      <c r="K169">
        <f>IF(A169=0, $C$6, $C$7/12)</f>
        <v>0</v>
      </c>
      <c r="L169">
        <f t="shared" si="43"/>
        <v>100000</v>
      </c>
      <c r="M169" s="19">
        <f t="shared" si="44"/>
        <v>103899.0330624592</v>
      </c>
      <c r="N169" s="19">
        <f t="shared" si="45"/>
        <v>103899.0330624592</v>
      </c>
      <c r="O169" s="19">
        <f t="shared" ref="O169:O232" si="51">O168+P168+Q168-R168</f>
        <v>103603.31893179686</v>
      </c>
      <c r="P169" s="19">
        <f>IF(A169=0,K169*(1-$C$15),K169)</f>
        <v>0</v>
      </c>
      <c r="Q169" s="19">
        <f t="shared" si="46"/>
        <v>504.67160254606063</v>
      </c>
      <c r="R169" s="19">
        <f t="shared" si="47"/>
        <v>86.756658778619112</v>
      </c>
      <c r="S169" s="3">
        <f>Return!Q153</f>
        <v>4.8711914613304153E-3</v>
      </c>
      <c r="T169" s="9">
        <f>IF(A169=0,1,T168*(1+$F$5)^(1/12))</f>
        <v>1.0630024280546702</v>
      </c>
      <c r="U169">
        <f>IF(A169=0,$C$12,U168-V168-W168-X168)</f>
        <v>0.5310019292610989</v>
      </c>
      <c r="V169">
        <f t="shared" si="37"/>
        <v>2.3729575346932179E-4</v>
      </c>
      <c r="W169">
        <f t="shared" si="48"/>
        <v>4.4434413419452458E-4</v>
      </c>
      <c r="X169">
        <f>IF(A169=12*$C$10-1,U169-V169-W169,0)</f>
        <v>0</v>
      </c>
      <c r="Y169">
        <f>FLOOR(A169/12,1)</f>
        <v>12</v>
      </c>
      <c r="Z169">
        <f t="shared" si="38"/>
        <v>5</v>
      </c>
      <c r="AA169">
        <f t="shared" si="49"/>
        <v>4.4688303449202937E-4</v>
      </c>
      <c r="AB169">
        <f t="shared" si="39"/>
        <v>5.3494355345027082E-3</v>
      </c>
      <c r="AC169">
        <f>VLOOKUP(AD169,mortality!$A$4:$G$76,saving_model!Z169+2,FALSE)</f>
        <v>2.6747177672513541E-3</v>
      </c>
      <c r="AD169">
        <f t="shared" si="40"/>
        <v>61</v>
      </c>
      <c r="AE169" s="10">
        <f t="shared" si="50"/>
        <v>8.3717735912058888E-4</v>
      </c>
      <c r="AF169" s="8">
        <f>VLOOKUP(saving_model!Y169,lapse!$B$4:$C$134,2,FALSE)</f>
        <v>0.01</v>
      </c>
      <c r="AH169">
        <f>discount_curve!K154</f>
        <v>0.85790259594429041</v>
      </c>
    </row>
    <row r="170" spans="1:34" x14ac:dyDescent="0.55000000000000004">
      <c r="A170">
        <f t="shared" si="36"/>
        <v>148</v>
      </c>
      <c r="B170">
        <f t="shared" si="41"/>
        <v>22.990798226719068</v>
      </c>
      <c r="C170">
        <f>K170*U170</f>
        <v>0</v>
      </c>
      <c r="D170">
        <f>M170*V170</f>
        <v>24.81766911724748</v>
      </c>
      <c r="E170">
        <f>N170*W170</f>
        <v>46.471904934679735</v>
      </c>
      <c r="F170">
        <f>(O170+P170+Q170-R170)*X170</f>
        <v>0</v>
      </c>
      <c r="G170">
        <f>U170*$F$6/12*T170</f>
        <v>23.498587787904984</v>
      </c>
      <c r="H170">
        <v>0</v>
      </c>
      <c r="I170">
        <f t="shared" si="42"/>
        <v>46.489386014624053</v>
      </c>
      <c r="K170">
        <f>IF(A170=0, $C$6, $C$7/12)</f>
        <v>0</v>
      </c>
      <c r="L170">
        <f t="shared" si="43"/>
        <v>100000</v>
      </c>
      <c r="M170" s="19">
        <f t="shared" si="44"/>
        <v>104719.81821626698</v>
      </c>
      <c r="N170" s="19">
        <f t="shared" si="45"/>
        <v>104719.81821626698</v>
      </c>
      <c r="O170" s="19">
        <f t="shared" si="51"/>
        <v>104021.23387556431</v>
      </c>
      <c r="P170" s="19">
        <f>IF(A170=0,K170*(1-$C$15),K170)</f>
        <v>0</v>
      </c>
      <c r="Q170" s="19">
        <f t="shared" si="46"/>
        <v>1309.3931588766316</v>
      </c>
      <c r="R170" s="19">
        <f t="shared" si="47"/>
        <v>87.77552252870079</v>
      </c>
      <c r="S170" s="3">
        <f>Return!Q154</f>
        <v>1.2587748771015317E-2</v>
      </c>
      <c r="T170" s="9">
        <f>IF(A170=0,1,T169*(1+$F$5)^(1/12))</f>
        <v>1.0634443339439954</v>
      </c>
      <c r="U170">
        <f>IF(A170=0,$C$12,U169-V169-W169-X169)</f>
        <v>0.53032028937343512</v>
      </c>
      <c r="V170">
        <f t="shared" si="37"/>
        <v>2.3699114016789181E-4</v>
      </c>
      <c r="W170">
        <f t="shared" si="48"/>
        <v>4.4377373572885822E-4</v>
      </c>
      <c r="X170">
        <f>IF(A170=12*$C$10-1,U170-V170-W170,0)</f>
        <v>0</v>
      </c>
      <c r="Y170">
        <f>FLOOR(A170/12,1)</f>
        <v>12</v>
      </c>
      <c r="Z170">
        <f t="shared" si="38"/>
        <v>5</v>
      </c>
      <c r="AA170">
        <f t="shared" si="49"/>
        <v>4.4688303449202937E-4</v>
      </c>
      <c r="AB170">
        <f t="shared" si="39"/>
        <v>5.3494355345027082E-3</v>
      </c>
      <c r="AC170">
        <f>VLOOKUP(AD170,mortality!$A$4:$G$76,saving_model!Z170+2,FALSE)</f>
        <v>2.6747177672513541E-3</v>
      </c>
      <c r="AD170">
        <f t="shared" si="40"/>
        <v>61</v>
      </c>
      <c r="AE170" s="10">
        <f t="shared" si="50"/>
        <v>8.3717735912058888E-4</v>
      </c>
      <c r="AF170" s="8">
        <f>VLOOKUP(saving_model!Y170,lapse!$B$4:$C$134,2,FALSE)</f>
        <v>0.01</v>
      </c>
      <c r="AH170">
        <f>discount_curve!K155</f>
        <v>0.857008598176078</v>
      </c>
    </row>
    <row r="171" spans="1:34" x14ac:dyDescent="0.55000000000000004">
      <c r="A171">
        <f t="shared" si="36"/>
        <v>149</v>
      </c>
      <c r="B171">
        <f t="shared" si="41"/>
        <v>23.221126748975223</v>
      </c>
      <c r="C171">
        <f>K171*U171</f>
        <v>0</v>
      </c>
      <c r="D171">
        <f>M171*V171</f>
        <v>25.002821876615787</v>
      </c>
      <c r="E171">
        <f>N171*W171</f>
        <v>46.818609590588693</v>
      </c>
      <c r="F171">
        <f>(O171+P171+Q171-R171)*X171</f>
        <v>0</v>
      </c>
      <c r="G171">
        <f>U171*$F$6/12*T171</f>
        <v>23.478179145133183</v>
      </c>
      <c r="H171">
        <v>0</v>
      </c>
      <c r="I171">
        <f t="shared" si="42"/>
        <v>46.699305894108406</v>
      </c>
      <c r="K171">
        <f>IF(A171=0, $C$6, $C$7/12)</f>
        <v>0</v>
      </c>
      <c r="L171">
        <f t="shared" si="43"/>
        <v>100000</v>
      </c>
      <c r="M171" s="19">
        <f t="shared" si="44"/>
        <v>105636.68705920456</v>
      </c>
      <c r="N171" s="19">
        <f t="shared" si="45"/>
        <v>105636.68705920456</v>
      </c>
      <c r="O171" s="19">
        <f t="shared" si="51"/>
        <v>105242.85151191225</v>
      </c>
      <c r="P171" s="19">
        <f>IF(A171=0,K171*(1-$C$15),K171)</f>
        <v>0</v>
      </c>
      <c r="Q171" s="19">
        <f t="shared" si="46"/>
        <v>699.3858967440957</v>
      </c>
      <c r="R171" s="19">
        <f t="shared" si="47"/>
        <v>88.285197840546957</v>
      </c>
      <c r="S171" s="3">
        <f>Return!Q155</f>
        <v>6.6454479966739921E-3</v>
      </c>
      <c r="T171" s="9">
        <f>IF(A171=0,1,T170*(1+$F$5)^(1/12))</f>
        <v>1.0638864235401588</v>
      </c>
      <c r="U171">
        <f>IF(A171=0,$C$12,U170-V170-W170-X170)</f>
        <v>0.52963952449753837</v>
      </c>
      <c r="V171">
        <f t="shared" si="37"/>
        <v>2.3668691789437547E-4</v>
      </c>
      <c r="W171">
        <f t="shared" si="48"/>
        <v>4.4320406947587242E-4</v>
      </c>
      <c r="X171">
        <f>IF(A171=12*$C$10-1,U171-V171-W171,0)</f>
        <v>0</v>
      </c>
      <c r="Y171">
        <f>FLOOR(A171/12,1)</f>
        <v>12</v>
      </c>
      <c r="Z171">
        <f t="shared" si="38"/>
        <v>5</v>
      </c>
      <c r="AA171">
        <f t="shared" si="49"/>
        <v>4.4688303449202937E-4</v>
      </c>
      <c r="AB171">
        <f t="shared" si="39"/>
        <v>5.3494355345027082E-3</v>
      </c>
      <c r="AC171">
        <f>VLOOKUP(AD171,mortality!$A$4:$G$76,saving_model!Z171+2,FALSE)</f>
        <v>2.6747177672513541E-3</v>
      </c>
      <c r="AD171">
        <f t="shared" si="40"/>
        <v>61</v>
      </c>
      <c r="AE171" s="10">
        <f t="shared" si="50"/>
        <v>8.3717735912058888E-4</v>
      </c>
      <c r="AF171" s="8">
        <f>VLOOKUP(saving_model!Y171,lapse!$B$4:$C$134,2,FALSE)</f>
        <v>0.01</v>
      </c>
      <c r="AH171">
        <f>discount_curve!K156</f>
        <v>0.85611553201946478</v>
      </c>
    </row>
    <row r="172" spans="1:34" x14ac:dyDescent="0.55000000000000004">
      <c r="A172">
        <f t="shared" si="36"/>
        <v>150</v>
      </c>
      <c r="B172">
        <f t="shared" si="41"/>
        <v>23.129727690314382</v>
      </c>
      <c r="C172">
        <f>K172*U172</f>
        <v>0</v>
      </c>
      <c r="D172">
        <f>M172*V172</f>
        <v>25.029022987524979</v>
      </c>
      <c r="E172">
        <f>N172*W172</f>
        <v>46.867672035961881</v>
      </c>
      <c r="F172">
        <f>(O172+P172+Q172-R172)*X172</f>
        <v>0</v>
      </c>
      <c r="G172">
        <f>U172*$F$6/12*T172</f>
        <v>23.457788227371232</v>
      </c>
      <c r="H172">
        <v>0</v>
      </c>
      <c r="I172">
        <f t="shared" si="42"/>
        <v>46.587515917685614</v>
      </c>
      <c r="K172">
        <f>IF(A172=0, $C$6, $C$7/12)</f>
        <v>0</v>
      </c>
      <c r="L172">
        <f t="shared" si="43"/>
        <v>100000</v>
      </c>
      <c r="M172" s="19">
        <f t="shared" si="44"/>
        <v>105883.3074544921</v>
      </c>
      <c r="N172" s="19">
        <f t="shared" si="45"/>
        <v>105883.3074544921</v>
      </c>
      <c r="O172" s="19">
        <f t="shared" si="51"/>
        <v>105853.95221081578</v>
      </c>
      <c r="P172" s="19">
        <f>IF(A172=0,K172*(1-$C$15),K172)</f>
        <v>0</v>
      </c>
      <c r="Q172" s="19">
        <f t="shared" si="46"/>
        <v>-29.476575676628656</v>
      </c>
      <c r="R172" s="19">
        <f t="shared" si="47"/>
        <v>88.187063029282626</v>
      </c>
      <c r="S172" s="3">
        <f>Return!Q156</f>
        <v>-2.784645736979563E-4</v>
      </c>
      <c r="T172" s="9">
        <f>IF(A172=0,1,T171*(1+$F$5)^(1/12))</f>
        <v>1.0643286969195302</v>
      </c>
      <c r="U172">
        <f>IF(A172=0,$C$12,U171-V171-W171-X171)</f>
        <v>0.52895963351016817</v>
      </c>
      <c r="V172">
        <f t="shared" si="37"/>
        <v>2.363830861468157E-4</v>
      </c>
      <c r="W172">
        <f t="shared" si="48"/>
        <v>4.4263513449563596E-4</v>
      </c>
      <c r="X172">
        <f>IF(A172=12*$C$10-1,U172-V172-W172,0)</f>
        <v>0</v>
      </c>
      <c r="Y172">
        <f>FLOOR(A172/12,1)</f>
        <v>12</v>
      </c>
      <c r="Z172">
        <f t="shared" si="38"/>
        <v>5</v>
      </c>
      <c r="AA172">
        <f t="shared" si="49"/>
        <v>4.4688303449202937E-4</v>
      </c>
      <c r="AB172">
        <f t="shared" si="39"/>
        <v>5.3494355345027082E-3</v>
      </c>
      <c r="AC172">
        <f>VLOOKUP(AD172,mortality!$A$4:$G$76,saving_model!Z172+2,FALSE)</f>
        <v>2.6747177672513541E-3</v>
      </c>
      <c r="AD172">
        <f t="shared" si="40"/>
        <v>61</v>
      </c>
      <c r="AE172" s="10">
        <f t="shared" si="50"/>
        <v>8.3717735912058888E-4</v>
      </c>
      <c r="AF172" s="8">
        <f>VLOOKUP(saving_model!Y172,lapse!$B$4:$C$134,2,FALSE)</f>
        <v>0.01</v>
      </c>
      <c r="AH172">
        <f>discount_curve!K157</f>
        <v>0.85522339650364321</v>
      </c>
    </row>
    <row r="173" spans="1:34" x14ac:dyDescent="0.55000000000000004">
      <c r="A173">
        <f t="shared" si="36"/>
        <v>151</v>
      </c>
      <c r="B173">
        <f t="shared" si="41"/>
        <v>23.726007052525095</v>
      </c>
      <c r="C173">
        <f>K173*U173</f>
        <v>0</v>
      </c>
      <c r="D173">
        <f>M173*V173</f>
        <v>25.153818678838771</v>
      </c>
      <c r="E173">
        <f>N173*W173</f>
        <v>47.101356088867639</v>
      </c>
      <c r="F173">
        <f>(O173+P173+Q173-R173)*X173</f>
        <v>0</v>
      </c>
      <c r="G173">
        <f>U173*$F$6/12*T173</f>
        <v>23.437415019224854</v>
      </c>
      <c r="H173">
        <v>0</v>
      </c>
      <c r="I173">
        <f t="shared" si="42"/>
        <v>47.163422071749949</v>
      </c>
      <c r="K173">
        <f>IF(A173=0, $C$6, $C$7/12)</f>
        <v>0</v>
      </c>
      <c r="L173">
        <f t="shared" si="43"/>
        <v>100000</v>
      </c>
      <c r="M173" s="19">
        <f t="shared" si="44"/>
        <v>106548.02001342014</v>
      </c>
      <c r="N173" s="19">
        <f t="shared" si="45"/>
        <v>106548.02001342014</v>
      </c>
      <c r="O173" s="19">
        <f t="shared" si="51"/>
        <v>105736.28857210987</v>
      </c>
      <c r="P173" s="19">
        <f>IF(A173=0,K173*(1-$C$15),K173)</f>
        <v>0</v>
      </c>
      <c r="Q173" s="19">
        <f t="shared" si="46"/>
        <v>1534.0709163801289</v>
      </c>
      <c r="R173" s="19">
        <f t="shared" si="47"/>
        <v>89.391966240408337</v>
      </c>
      <c r="S173" s="3">
        <f>Return!Q157</f>
        <v>1.4508461920657689E-2</v>
      </c>
      <c r="T173" s="9">
        <f>IF(A173=0,1,T172*(1+$F$5)^(1/12))</f>
        <v>1.0647711541585108</v>
      </c>
      <c r="U173">
        <f>IF(A173=0,$C$12,U172-V172-W172-X172)</f>
        <v>0.52828061528952575</v>
      </c>
      <c r="V173">
        <f t="shared" si="37"/>
        <v>2.3607964442389965E-4</v>
      </c>
      <c r="W173">
        <f t="shared" si="48"/>
        <v>4.4206692984942409E-4</v>
      </c>
      <c r="X173">
        <f>IF(A173=12*$C$10-1,U173-V173-W173,0)</f>
        <v>0</v>
      </c>
      <c r="Y173">
        <f>FLOOR(A173/12,1)</f>
        <v>12</v>
      </c>
      <c r="Z173">
        <f t="shared" si="38"/>
        <v>5</v>
      </c>
      <c r="AA173">
        <f t="shared" si="49"/>
        <v>4.4688303449202937E-4</v>
      </c>
      <c r="AB173">
        <f t="shared" si="39"/>
        <v>5.3494355345027082E-3</v>
      </c>
      <c r="AC173">
        <f>VLOOKUP(AD173,mortality!$A$4:$G$76,saving_model!Z173+2,FALSE)</f>
        <v>2.6747177672513541E-3</v>
      </c>
      <c r="AD173">
        <f t="shared" si="40"/>
        <v>61</v>
      </c>
      <c r="AE173" s="10">
        <f t="shared" si="50"/>
        <v>8.3717735912058888E-4</v>
      </c>
      <c r="AF173" s="8">
        <f>VLOOKUP(saving_model!Y173,lapse!$B$4:$C$134,2,FALSE)</f>
        <v>0.01</v>
      </c>
      <c r="AH173">
        <f>discount_curve!K158</f>
        <v>0.8543321906588166</v>
      </c>
    </row>
    <row r="174" spans="1:34" x14ac:dyDescent="0.55000000000000004">
      <c r="A174">
        <f t="shared" si="36"/>
        <v>152</v>
      </c>
      <c r="B174">
        <f t="shared" si="41"/>
        <v>23.910355660858407</v>
      </c>
      <c r="C174">
        <f>K174*U174</f>
        <v>0</v>
      </c>
      <c r="D174">
        <f>M174*V174</f>
        <v>25.352172258371375</v>
      </c>
      <c r="E174">
        <f>N174*W174</f>
        <v>47.472779716442972</v>
      </c>
      <c r="F174">
        <f>(O174+P174+Q174-R174)*X174</f>
        <v>0</v>
      </c>
      <c r="G174">
        <f>U174*$F$6/12*T174</f>
        <v>23.417059505313169</v>
      </c>
      <c r="H174">
        <v>0</v>
      </c>
      <c r="I174">
        <f t="shared" si="42"/>
        <v>47.327415166171576</v>
      </c>
      <c r="K174">
        <f>IF(A174=0, $C$6, $C$7/12)</f>
        <v>0</v>
      </c>
      <c r="L174">
        <f t="shared" si="43"/>
        <v>100000</v>
      </c>
      <c r="M174" s="19">
        <f t="shared" si="44"/>
        <v>107526.24770393866</v>
      </c>
      <c r="N174" s="19">
        <f t="shared" si="45"/>
        <v>107526.24770393866</v>
      </c>
      <c r="O174" s="19">
        <f t="shared" si="51"/>
        <v>107180.96752224959</v>
      </c>
      <c r="P174" s="19">
        <f>IF(A174=0,K174*(1-$C$15),K174)</f>
        <v>0</v>
      </c>
      <c r="Q174" s="19">
        <f t="shared" si="46"/>
        <v>600.74227188302712</v>
      </c>
      <c r="R174" s="19">
        <f t="shared" si="47"/>
        <v>89.818091495110494</v>
      </c>
      <c r="S174" s="3">
        <f>Return!Q158</f>
        <v>5.6049342133277502E-3</v>
      </c>
      <c r="T174" s="9">
        <f>IF(A174=0,1,T173*(1+$F$5)^(1/12))</f>
        <v>1.0652137953335337</v>
      </c>
      <c r="U174">
        <f>IF(A174=0,$C$12,U173-V173-W173-X173)</f>
        <v>0.52760246871525251</v>
      </c>
      <c r="V174">
        <f t="shared" si="37"/>
        <v>2.3577659222495803E-4</v>
      </c>
      <c r="W174">
        <f t="shared" si="48"/>
        <v>4.4149945459971685E-4</v>
      </c>
      <c r="X174">
        <f>IF(A174=12*$C$10-1,U174-V174-W174,0)</f>
        <v>0</v>
      </c>
      <c r="Y174">
        <f>FLOOR(A174/12,1)</f>
        <v>12</v>
      </c>
      <c r="Z174">
        <f t="shared" si="38"/>
        <v>5</v>
      </c>
      <c r="AA174">
        <f t="shared" si="49"/>
        <v>4.4688303449202937E-4</v>
      </c>
      <c r="AB174">
        <f t="shared" si="39"/>
        <v>5.3494355345027082E-3</v>
      </c>
      <c r="AC174">
        <f>VLOOKUP(AD174,mortality!$A$4:$G$76,saving_model!Z174+2,FALSE)</f>
        <v>2.6747177672513541E-3</v>
      </c>
      <c r="AD174">
        <f t="shared" si="40"/>
        <v>61</v>
      </c>
      <c r="AE174" s="10">
        <f t="shared" si="50"/>
        <v>8.3717735912058888E-4</v>
      </c>
      <c r="AF174" s="8">
        <f>VLOOKUP(saving_model!Y174,lapse!$B$4:$C$134,2,FALSE)</f>
        <v>0.01</v>
      </c>
      <c r="AH174">
        <f>discount_curve!K159</f>
        <v>0.85344191351619958</v>
      </c>
    </row>
    <row r="175" spans="1:34" x14ac:dyDescent="0.55000000000000004">
      <c r="A175">
        <f t="shared" si="36"/>
        <v>153</v>
      </c>
      <c r="B175">
        <f t="shared" si="41"/>
        <v>24.077072578860893</v>
      </c>
      <c r="C175">
        <f>K175*U175</f>
        <v>0</v>
      </c>
      <c r="D175">
        <f>M175*V175</f>
        <v>25.435438848623711</v>
      </c>
      <c r="E175">
        <f>N175*W175</f>
        <v>47.628699156264666</v>
      </c>
      <c r="F175">
        <f>(O175+P175+Q175-R175)*X175</f>
        <v>0</v>
      </c>
      <c r="G175">
        <f>U175*$F$6/12*T175</f>
        <v>23.39672167026864</v>
      </c>
      <c r="H175">
        <v>0</v>
      </c>
      <c r="I175">
        <f t="shared" si="42"/>
        <v>47.473794249129533</v>
      </c>
      <c r="K175">
        <f>IF(A175=0, $C$6, $C$7/12)</f>
        <v>0</v>
      </c>
      <c r="L175">
        <f t="shared" si="43"/>
        <v>100000</v>
      </c>
      <c r="M175" s="19">
        <f t="shared" si="44"/>
        <v>108018.0678652823</v>
      </c>
      <c r="N175" s="19">
        <f t="shared" si="45"/>
        <v>108018.0678652823</v>
      </c>
      <c r="O175" s="19">
        <f t="shared" si="51"/>
        <v>107691.8917026375</v>
      </c>
      <c r="P175" s="19">
        <f>IF(A175=0,K175*(1-$C$15),K175)</f>
        <v>0</v>
      </c>
      <c r="Q175" s="19">
        <f t="shared" si="46"/>
        <v>562.14063167768234</v>
      </c>
      <c r="R175" s="19">
        <f t="shared" si="47"/>
        <v>90.21169361192932</v>
      </c>
      <c r="S175" s="3">
        <f>Return!Q159</f>
        <v>5.2198974573673951E-3</v>
      </c>
      <c r="T175" s="9">
        <f>IF(A175=0,1,T174*(1+$F$5)^(1/12))</f>
        <v>1.065656620521064</v>
      </c>
      <c r="U175">
        <f>IF(A175=0,$C$12,U174-V174-W174-X174)</f>
        <v>0.52692519266842786</v>
      </c>
      <c r="V175">
        <f t="shared" si="37"/>
        <v>2.3547392904996428E-4</v>
      </c>
      <c r="W175">
        <f t="shared" si="48"/>
        <v>4.4093270781019809E-4</v>
      </c>
      <c r="X175">
        <f>IF(A175=12*$C$10-1,U175-V175-W175,0)</f>
        <v>0</v>
      </c>
      <c r="Y175">
        <f>FLOOR(A175/12,1)</f>
        <v>12</v>
      </c>
      <c r="Z175">
        <f t="shared" si="38"/>
        <v>5</v>
      </c>
      <c r="AA175">
        <f t="shared" si="49"/>
        <v>4.4688303449202937E-4</v>
      </c>
      <c r="AB175">
        <f t="shared" si="39"/>
        <v>5.3494355345027082E-3</v>
      </c>
      <c r="AC175">
        <f>VLOOKUP(AD175,mortality!$A$4:$G$76,saving_model!Z175+2,FALSE)</f>
        <v>2.6747177672513541E-3</v>
      </c>
      <c r="AD175">
        <f t="shared" si="40"/>
        <v>61</v>
      </c>
      <c r="AE175" s="10">
        <f t="shared" si="50"/>
        <v>8.3717735912058888E-4</v>
      </c>
      <c r="AF175" s="8">
        <f>VLOOKUP(saving_model!Y175,lapse!$B$4:$C$134,2,FALSE)</f>
        <v>0.01</v>
      </c>
      <c r="AH175">
        <f>discount_curve!K160</f>
        <v>0.85255256410801539</v>
      </c>
    </row>
    <row r="176" spans="1:34" x14ac:dyDescent="0.55000000000000004">
      <c r="A176">
        <f t="shared" si="36"/>
        <v>154</v>
      </c>
      <c r="B176">
        <f t="shared" si="41"/>
        <v>24.441308824961741</v>
      </c>
      <c r="C176">
        <f>K176*U176</f>
        <v>0</v>
      </c>
      <c r="D176">
        <f>M176*V176</f>
        <v>25.56706436423212</v>
      </c>
      <c r="E176">
        <f>N176*W176</f>
        <v>47.87517228069202</v>
      </c>
      <c r="F176">
        <f>(O176+P176+Q176-R176)*X176</f>
        <v>0</v>
      </c>
      <c r="G176">
        <f>U176*$F$6/12*T176</f>
        <v>23.376401498737078</v>
      </c>
      <c r="H176">
        <v>0</v>
      </c>
      <c r="I176">
        <f t="shared" si="42"/>
        <v>47.817710323698819</v>
      </c>
      <c r="K176">
        <f>IF(A176=0, $C$6, $C$7/12)</f>
        <v>0</v>
      </c>
      <c r="L176">
        <f t="shared" si="43"/>
        <v>100000</v>
      </c>
      <c r="M176" s="19">
        <f t="shared" si="44"/>
        <v>108716.60715026555</v>
      </c>
      <c r="N176" s="19">
        <f t="shared" si="45"/>
        <v>108716.60715026555</v>
      </c>
      <c r="O176" s="19">
        <f t="shared" si="51"/>
        <v>108163.82064070326</v>
      </c>
      <c r="P176" s="19">
        <f>IF(A176=0,K176*(1-$C$15),K176)</f>
        <v>0</v>
      </c>
      <c r="Q176" s="19">
        <f t="shared" si="46"/>
        <v>1014.5910094161482</v>
      </c>
      <c r="R176" s="19">
        <f t="shared" si="47"/>
        <v>90.982009708432841</v>
      </c>
      <c r="S176" s="3">
        <f>Return!Q160</f>
        <v>9.3801328707350251E-3</v>
      </c>
      <c r="T176" s="9">
        <f>IF(A176=0,1,T175*(1+$F$5)^(1/12))</f>
        <v>1.0660996297975984</v>
      </c>
      <c r="U176">
        <f>IF(A176=0,$C$12,U175-V175-W175-X175)</f>
        <v>0.52624878603156766</v>
      </c>
      <c r="V176">
        <f t="shared" si="37"/>
        <v>2.3517165439953364E-4</v>
      </c>
      <c r="W176">
        <f t="shared" si="48"/>
        <v>4.4036668854575343E-4</v>
      </c>
      <c r="X176">
        <f>IF(A176=12*$C$10-1,U176-V176-W176,0)</f>
        <v>0</v>
      </c>
      <c r="Y176">
        <f>FLOOR(A176/12,1)</f>
        <v>12</v>
      </c>
      <c r="Z176">
        <f t="shared" si="38"/>
        <v>5</v>
      </c>
      <c r="AA176">
        <f t="shared" si="49"/>
        <v>4.4688303449202937E-4</v>
      </c>
      <c r="AB176">
        <f t="shared" si="39"/>
        <v>5.3494355345027082E-3</v>
      </c>
      <c r="AC176">
        <f>VLOOKUP(AD176,mortality!$A$4:$G$76,saving_model!Z176+2,FALSE)</f>
        <v>2.6747177672513541E-3</v>
      </c>
      <c r="AD176">
        <f t="shared" si="40"/>
        <v>61</v>
      </c>
      <c r="AE176" s="10">
        <f t="shared" si="50"/>
        <v>8.3717735912058888E-4</v>
      </c>
      <c r="AF176" s="8">
        <f>VLOOKUP(saving_model!Y176,lapse!$B$4:$C$134,2,FALSE)</f>
        <v>0.01</v>
      </c>
      <c r="AH176">
        <f>discount_curve!K161</f>
        <v>0.85166414146749703</v>
      </c>
    </row>
    <row r="177" spans="1:34" x14ac:dyDescent="0.55000000000000004">
      <c r="A177">
        <f t="shared" si="36"/>
        <v>155</v>
      </c>
      <c r="B177">
        <f t="shared" si="41"/>
        <v>24.802312822491938</v>
      </c>
      <c r="C177">
        <f>K177*U177</f>
        <v>0</v>
      </c>
      <c r="D177">
        <f>M177*V177</f>
        <v>25.750747542719786</v>
      </c>
      <c r="E177">
        <f>N177*W177</f>
        <v>48.219125097874453</v>
      </c>
      <c r="F177">
        <f>(O177+P177+Q177-R177)*X177</f>
        <v>0</v>
      </c>
      <c r="G177">
        <f>U177*$F$6/12*T177</f>
        <v>23.356098975377638</v>
      </c>
      <c r="H177">
        <v>0</v>
      </c>
      <c r="I177">
        <f t="shared" si="42"/>
        <v>48.158411797869576</v>
      </c>
      <c r="K177">
        <f>IF(A177=0, $C$6, $C$7/12)</f>
        <v>0</v>
      </c>
      <c r="L177">
        <f t="shared" si="43"/>
        <v>100000</v>
      </c>
      <c r="M177" s="19">
        <f t="shared" si="44"/>
        <v>109638.40849622214</v>
      </c>
      <c r="N177" s="19">
        <f t="shared" si="45"/>
        <v>109638.40849622214</v>
      </c>
      <c r="O177" s="19">
        <f t="shared" si="51"/>
        <v>109087.42964041098</v>
      </c>
      <c r="P177" s="19">
        <f>IF(A177=0,K177*(1-$C$15),K177)</f>
        <v>0</v>
      </c>
      <c r="Q177" s="19">
        <f t="shared" si="46"/>
        <v>1010.2096788562696</v>
      </c>
      <c r="R177" s="19">
        <f t="shared" si="47"/>
        <v>91.748032766056042</v>
      </c>
      <c r="S177" s="3">
        <f>Return!Q161</f>
        <v>9.2605507544385457E-3</v>
      </c>
      <c r="T177" s="9">
        <f>IF(A177=0,1,T176*(1+$F$5)^(1/12))</f>
        <v>1.0665428232396654</v>
      </c>
      <c r="U177">
        <f>IF(A177=0,$C$12,U176-V176-W176-X176)</f>
        <v>0.52557324768862235</v>
      </c>
      <c r="V177">
        <f t="shared" si="37"/>
        <v>2.3486976777492251E-4</v>
      </c>
      <c r="W177">
        <f t="shared" si="48"/>
        <v>4.3980139587246895E-4</v>
      </c>
      <c r="X177">
        <f>IF(A177=12*$C$10-1,U177-V177-W177,0)</f>
        <v>0</v>
      </c>
      <c r="Y177">
        <f>FLOOR(A177/12,1)</f>
        <v>12</v>
      </c>
      <c r="Z177">
        <f t="shared" si="38"/>
        <v>5</v>
      </c>
      <c r="AA177">
        <f t="shared" si="49"/>
        <v>4.4688303449202937E-4</v>
      </c>
      <c r="AB177">
        <f t="shared" si="39"/>
        <v>5.3494355345027082E-3</v>
      </c>
      <c r="AC177">
        <f>VLOOKUP(AD177,mortality!$A$4:$G$76,saving_model!Z177+2,FALSE)</f>
        <v>2.6747177672513541E-3</v>
      </c>
      <c r="AD177">
        <f t="shared" si="40"/>
        <v>61</v>
      </c>
      <c r="AE177" s="10">
        <f t="shared" si="50"/>
        <v>8.3717735912058888E-4</v>
      </c>
      <c r="AF177" s="8">
        <f>VLOOKUP(saving_model!Y177,lapse!$B$4:$C$134,2,FALSE)</f>
        <v>0.01</v>
      </c>
      <c r="AH177">
        <f>discount_curve!K162</f>
        <v>0.85077664462888369</v>
      </c>
    </row>
    <row r="178" spans="1:34" x14ac:dyDescent="0.55000000000000004">
      <c r="A178">
        <f t="shared" si="36"/>
        <v>156</v>
      </c>
      <c r="B178">
        <f t="shared" si="41"/>
        <v>24.41917174575774</v>
      </c>
      <c r="C178">
        <f>K178*U178</f>
        <v>0</v>
      </c>
      <c r="D178">
        <f>M178*V178</f>
        <v>27.801962003740137</v>
      </c>
      <c r="E178">
        <f>N178*W178</f>
        <v>48.186192414848612</v>
      </c>
      <c r="F178">
        <f>(O178+P178+Q178-R178)*X178</f>
        <v>0</v>
      </c>
      <c r="G178">
        <f>U178*$F$6/12*T178</f>
        <v>23.335814084862786</v>
      </c>
      <c r="H178">
        <v>0</v>
      </c>
      <c r="I178">
        <f t="shared" si="42"/>
        <v>47.754985830620527</v>
      </c>
      <c r="K178">
        <f>IF(A178=0, $C$6, $C$7/12)</f>
        <v>0</v>
      </c>
      <c r="L178">
        <f t="shared" si="43"/>
        <v>100000</v>
      </c>
      <c r="M178" s="19">
        <f t="shared" si="44"/>
        <v>109708.29499916443</v>
      </c>
      <c r="N178" s="19">
        <f t="shared" si="45"/>
        <v>109708.29499916443</v>
      </c>
      <c r="O178" s="19">
        <f t="shared" si="51"/>
        <v>110005.89128650118</v>
      </c>
      <c r="P178" s="19">
        <f>IF(A178=0,K178*(1-$C$15),K178)</f>
        <v>0</v>
      </c>
      <c r="Q178" s="19">
        <f t="shared" si="46"/>
        <v>-686.29224054511815</v>
      </c>
      <c r="R178" s="19">
        <f t="shared" si="47"/>
        <v>91.099665871630052</v>
      </c>
      <c r="S178" s="3">
        <f>Return!Q162</f>
        <v>-6.2386862423370326E-3</v>
      </c>
      <c r="T178" s="9">
        <f>IF(A178=0,1,T177*(1+$F$5)^(1/12))</f>
        <v>1.0669862009238253</v>
      </c>
      <c r="U178">
        <f>IF(A178=0,$C$12,U177-V177-W177-X177)</f>
        <v>0.52489857652497496</v>
      </c>
      <c r="V178">
        <f t="shared" si="37"/>
        <v>2.5341713681679116E-4</v>
      </c>
      <c r="W178">
        <f t="shared" si="48"/>
        <v>4.3922104901197867E-4</v>
      </c>
      <c r="X178">
        <f>IF(A178=12*$C$10-1,U178-V178-W178,0)</f>
        <v>0</v>
      </c>
      <c r="Y178">
        <f>FLOOR(A178/12,1)</f>
        <v>13</v>
      </c>
      <c r="Z178">
        <f t="shared" si="38"/>
        <v>5</v>
      </c>
      <c r="AA178">
        <f t="shared" si="49"/>
        <v>4.8279257774808126E-4</v>
      </c>
      <c r="AB178">
        <f t="shared" si="39"/>
        <v>5.7781518110440024E-3</v>
      </c>
      <c r="AC178">
        <f>VLOOKUP(AD178,mortality!$A$4:$G$76,saving_model!Z178+2,FALSE)</f>
        <v>2.8890759055220012E-3</v>
      </c>
      <c r="AD178">
        <f t="shared" si="40"/>
        <v>62</v>
      </c>
      <c r="AE178" s="10">
        <f t="shared" si="50"/>
        <v>8.3717735912058888E-4</v>
      </c>
      <c r="AF178" s="8">
        <f>VLOOKUP(saving_model!Y178,lapse!$B$4:$C$134,2,FALSE)</f>
        <v>0.01</v>
      </c>
      <c r="AH178">
        <f>discount_curve!K163</f>
        <v>0.84705825334419305</v>
      </c>
    </row>
    <row r="179" spans="1:34" x14ac:dyDescent="0.55000000000000004">
      <c r="A179">
        <f t="shared" si="36"/>
        <v>157</v>
      </c>
      <c r="B179">
        <f t="shared" si="41"/>
        <v>24.708866606149716</v>
      </c>
      <c r="C179">
        <f>K179*U179</f>
        <v>0</v>
      </c>
      <c r="D179">
        <f>M179*V179</f>
        <v>27.763168421238547</v>
      </c>
      <c r="E179">
        <f>N179*W179</f>
        <v>48.1189556122578</v>
      </c>
      <c r="F179">
        <f>(O179+P179+Q179-R179)*X179</f>
        <v>0</v>
      </c>
      <c r="G179">
        <f>U179*$F$6/12*T179</f>
        <v>23.314709186921153</v>
      </c>
      <c r="H179">
        <v>0</v>
      </c>
      <c r="I179">
        <f t="shared" si="42"/>
        <v>48.023575793070869</v>
      </c>
      <c r="K179">
        <f>IF(A179=0, $C$6, $C$7/12)</f>
        <v>0</v>
      </c>
      <c r="L179">
        <f t="shared" si="43"/>
        <v>100000</v>
      </c>
      <c r="M179" s="19">
        <f t="shared" si="44"/>
        <v>109699.96939946999</v>
      </c>
      <c r="N179" s="19">
        <f t="shared" si="45"/>
        <v>109699.96939946999</v>
      </c>
      <c r="O179" s="19">
        <f t="shared" si="51"/>
        <v>109228.49938008442</v>
      </c>
      <c r="P179" s="19">
        <f>IF(A179=0,K179*(1-$C$15),K179)</f>
        <v>0</v>
      </c>
      <c r="Q179" s="19">
        <f t="shared" si="46"/>
        <v>851.20695016259958</v>
      </c>
      <c r="R179" s="19">
        <f t="shared" si="47"/>
        <v>91.733088608539177</v>
      </c>
      <c r="S179" s="3">
        <f>Return!Q163</f>
        <v>7.792901623601356E-3</v>
      </c>
      <c r="T179" s="9">
        <f>IF(A179=0,1,T178*(1+$F$5)^(1/12))</f>
        <v>1.0674297629266705</v>
      </c>
      <c r="U179">
        <f>IF(A179=0,$C$12,U178-V178-W178-X178)</f>
        <v>0.52420593833914619</v>
      </c>
      <c r="V179">
        <f t="shared" si="37"/>
        <v>2.5308273624160811E-4</v>
      </c>
      <c r="W179">
        <f t="shared" si="48"/>
        <v>4.386414679573309E-4</v>
      </c>
      <c r="X179">
        <f>IF(A179=12*$C$10-1,U179-V179-W179,0)</f>
        <v>0</v>
      </c>
      <c r="Y179">
        <f>FLOOR(A179/12,1)</f>
        <v>13</v>
      </c>
      <c r="Z179">
        <f t="shared" si="38"/>
        <v>5</v>
      </c>
      <c r="AA179">
        <f t="shared" si="49"/>
        <v>4.8279257774808126E-4</v>
      </c>
      <c r="AB179">
        <f t="shared" si="39"/>
        <v>5.7781518110440024E-3</v>
      </c>
      <c r="AC179">
        <f>VLOOKUP(AD179,mortality!$A$4:$G$76,saving_model!Z179+2,FALSE)</f>
        <v>2.8890759055220012E-3</v>
      </c>
      <c r="AD179">
        <f t="shared" si="40"/>
        <v>62</v>
      </c>
      <c r="AE179" s="10">
        <f t="shared" si="50"/>
        <v>8.3717735912058888E-4</v>
      </c>
      <c r="AF179" s="8">
        <f>VLOOKUP(saving_model!Y179,lapse!$B$4:$C$134,2,FALSE)</f>
        <v>0.01</v>
      </c>
      <c r="AH179">
        <f>discount_curve!K164</f>
        <v>0.84615745284735255</v>
      </c>
    </row>
    <row r="180" spans="1:34" x14ac:dyDescent="0.55000000000000004">
      <c r="A180">
        <f t="shared" si="36"/>
        <v>158</v>
      </c>
      <c r="B180">
        <f t="shared" si="41"/>
        <v>24.439241018083994</v>
      </c>
      <c r="C180">
        <f>K180*U180</f>
        <v>0</v>
      </c>
      <c r="D180">
        <f>M180*V180</f>
        <v>27.75651400601064</v>
      </c>
      <c r="E180">
        <f>N180*W180</f>
        <v>48.107422220026805</v>
      </c>
      <c r="F180">
        <f>(O180+P180+Q180-R180)*X180</f>
        <v>0</v>
      </c>
      <c r="G180">
        <f>U180*$F$6/12*T180</f>
        <v>23.293623376238077</v>
      </c>
      <c r="H180">
        <v>0</v>
      </c>
      <c r="I180">
        <f t="shared" si="42"/>
        <v>47.732864394322071</v>
      </c>
      <c r="K180">
        <f>IF(A180=0, $C$6, $C$7/12)</f>
        <v>0</v>
      </c>
      <c r="L180">
        <f t="shared" si="43"/>
        <v>100000</v>
      </c>
      <c r="M180" s="19">
        <f t="shared" si="44"/>
        <v>109818.58881042576</v>
      </c>
      <c r="N180" s="19">
        <f t="shared" si="45"/>
        <v>109818.58881042576</v>
      </c>
      <c r="O180" s="19">
        <f t="shared" si="51"/>
        <v>109987.97324163848</v>
      </c>
      <c r="P180" s="19">
        <f>IF(A180=0,K180*(1-$C$15),K180)</f>
        <v>0</v>
      </c>
      <c r="Q180" s="19">
        <f t="shared" si="46"/>
        <v>-430.06711752886753</v>
      </c>
      <c r="R180" s="19">
        <f t="shared" si="47"/>
        <v>91.298255103424665</v>
      </c>
      <c r="S180" s="3">
        <f>Return!Q164</f>
        <v>-3.9101285790950069E-3</v>
      </c>
      <c r="T180" s="9">
        <f>IF(A180=0,1,T179*(1+$F$5)^(1/12))</f>
        <v>1.0678735093248246</v>
      </c>
      <c r="U180">
        <f>IF(A180=0,$C$12,U179-V179-W179-X179)</f>
        <v>0.52351421413494725</v>
      </c>
      <c r="V180">
        <f t="shared" si="37"/>
        <v>2.5274877692997219E-4</v>
      </c>
      <c r="W180">
        <f t="shared" si="48"/>
        <v>4.3806265169799442E-4</v>
      </c>
      <c r="X180">
        <f>IF(A180=12*$C$10-1,U180-V180-W180,0)</f>
        <v>0</v>
      </c>
      <c r="Y180">
        <f>FLOOR(A180/12,1)</f>
        <v>13</v>
      </c>
      <c r="Z180">
        <f t="shared" si="38"/>
        <v>5</v>
      </c>
      <c r="AA180">
        <f t="shared" si="49"/>
        <v>4.8279257774808126E-4</v>
      </c>
      <c r="AB180">
        <f t="shared" si="39"/>
        <v>5.7781518110440024E-3</v>
      </c>
      <c r="AC180">
        <f>VLOOKUP(AD180,mortality!$A$4:$G$76,saving_model!Z180+2,FALSE)</f>
        <v>2.8890759055220012E-3</v>
      </c>
      <c r="AD180">
        <f t="shared" si="40"/>
        <v>62</v>
      </c>
      <c r="AE180" s="10">
        <f t="shared" si="50"/>
        <v>8.3717735912058888E-4</v>
      </c>
      <c r="AF180" s="8">
        <f>VLOOKUP(saving_model!Y180,lapse!$B$4:$C$134,2,FALSE)</f>
        <v>0.01</v>
      </c>
      <c r="AH180">
        <f>discount_curve!K165</f>
        <v>0.84525761030296898</v>
      </c>
    </row>
    <row r="181" spans="1:34" x14ac:dyDescent="0.55000000000000004">
      <c r="A181">
        <f t="shared" si="36"/>
        <v>159</v>
      </c>
      <c r="B181">
        <f t="shared" si="41"/>
        <v>24.332797557692299</v>
      </c>
      <c r="C181">
        <f>K181*U181</f>
        <v>0</v>
      </c>
      <c r="D181">
        <f>M181*V181</f>
        <v>27.635355986296673</v>
      </c>
      <c r="E181">
        <f>N181*W181</f>
        <v>47.897431872951522</v>
      </c>
      <c r="F181">
        <f>(O181+P181+Q181-R181)*X181</f>
        <v>0</v>
      </c>
      <c r="G181">
        <f>U181*$F$6/12*T181</f>
        <v>23.272556635551059</v>
      </c>
      <c r="H181">
        <v>0</v>
      </c>
      <c r="I181">
        <f t="shared" si="42"/>
        <v>47.605354193243357</v>
      </c>
      <c r="K181">
        <f>IF(A181=0, $C$6, $C$7/12)</f>
        <v>0</v>
      </c>
      <c r="L181">
        <f t="shared" si="43"/>
        <v>100000</v>
      </c>
      <c r="M181" s="19">
        <f t="shared" si="44"/>
        <v>109483.69830121196</v>
      </c>
      <c r="N181" s="19">
        <f t="shared" si="45"/>
        <v>109483.69830121196</v>
      </c>
      <c r="O181" s="19">
        <f t="shared" si="51"/>
        <v>109466.60786900618</v>
      </c>
      <c r="P181" s="19">
        <f>IF(A181=0,K181*(1-$C$15),K181)</f>
        <v>0</v>
      </c>
      <c r="Q181" s="19">
        <f t="shared" si="46"/>
        <v>-56.993813967658141</v>
      </c>
      <c r="R181" s="19">
        <f t="shared" si="47"/>
        <v>91.174678379198781</v>
      </c>
      <c r="S181" s="3">
        <f>Return!Q165</f>
        <v>-5.2065022454939047E-4</v>
      </c>
      <c r="T181" s="9">
        <f>IF(A181=0,1,T180*(1+$F$5)^(1/12))</f>
        <v>1.0683174401949438</v>
      </c>
      <c r="U181">
        <f>IF(A181=0,$C$12,U180-V180-W180-X180)</f>
        <v>0.52282340270631933</v>
      </c>
      <c r="V181">
        <f t="shared" si="37"/>
        <v>2.524152582996071E-4</v>
      </c>
      <c r="W181">
        <f t="shared" si="48"/>
        <v>4.3748459922477161E-4</v>
      </c>
      <c r="X181">
        <f>IF(A181=12*$C$10-1,U181-V181-W181,0)</f>
        <v>0</v>
      </c>
      <c r="Y181">
        <f>FLOOR(A181/12,1)</f>
        <v>13</v>
      </c>
      <c r="Z181">
        <f t="shared" si="38"/>
        <v>5</v>
      </c>
      <c r="AA181">
        <f t="shared" si="49"/>
        <v>4.8279257774808126E-4</v>
      </c>
      <c r="AB181">
        <f t="shared" si="39"/>
        <v>5.7781518110440024E-3</v>
      </c>
      <c r="AC181">
        <f>VLOOKUP(AD181,mortality!$A$4:$G$76,saving_model!Z181+2,FALSE)</f>
        <v>2.8890759055220012E-3</v>
      </c>
      <c r="AD181">
        <f t="shared" si="40"/>
        <v>62</v>
      </c>
      <c r="AE181" s="10">
        <f t="shared" si="50"/>
        <v>8.3717735912058888E-4</v>
      </c>
      <c r="AF181" s="8">
        <f>VLOOKUP(saving_model!Y181,lapse!$B$4:$C$134,2,FALSE)</f>
        <v>0.01</v>
      </c>
      <c r="AH181">
        <f>discount_curve!K166</f>
        <v>0.8443587246923121</v>
      </c>
    </row>
    <row r="182" spans="1:34" x14ac:dyDescent="0.55000000000000004">
      <c r="A182">
        <f t="shared" si="36"/>
        <v>160</v>
      </c>
      <c r="B182">
        <f t="shared" si="41"/>
        <v>23.996961364494545</v>
      </c>
      <c r="C182">
        <f>K182*U182</f>
        <v>0</v>
      </c>
      <c r="D182">
        <f>M182*V182</f>
        <v>27.494846784290218</v>
      </c>
      <c r="E182">
        <f>N182*W182</f>
        <v>47.653902173751547</v>
      </c>
      <c r="F182">
        <f>(O182+P182+Q182-R182)*X182</f>
        <v>0</v>
      </c>
      <c r="G182">
        <f>U182*$F$6/12*T182</f>
        <v>23.251508947613196</v>
      </c>
      <c r="H182">
        <v>0</v>
      </c>
      <c r="I182">
        <f t="shared" si="42"/>
        <v>47.248470312107742</v>
      </c>
      <c r="K182">
        <f>IF(A182=0, $C$6, $C$7/12)</f>
        <v>0</v>
      </c>
      <c r="L182">
        <f t="shared" si="43"/>
        <v>100000</v>
      </c>
      <c r="M182" s="19">
        <f t="shared" si="44"/>
        <v>109070.96570445829</v>
      </c>
      <c r="N182" s="19">
        <f t="shared" si="45"/>
        <v>109070.96570445829</v>
      </c>
      <c r="O182" s="19">
        <f t="shared" si="51"/>
        <v>109318.43937665933</v>
      </c>
      <c r="P182" s="19">
        <f>IF(A182=0,K182*(1-$C$15),K182)</f>
        <v>0</v>
      </c>
      <c r="Q182" s="19">
        <f t="shared" si="46"/>
        <v>-585.55807881693875</v>
      </c>
      <c r="R182" s="19">
        <f t="shared" si="47"/>
        <v>90.610734414868659</v>
      </c>
      <c r="S182" s="3">
        <f>Return!Q166</f>
        <v>-5.356443818223422E-3</v>
      </c>
      <c r="T182" s="9">
        <f>IF(A182=0,1,T181*(1+$F$5)^(1/12))</f>
        <v>1.0687615556137158</v>
      </c>
      <c r="U182">
        <f>IF(A182=0,$C$12,U181-V181-W181-X181)</f>
        <v>0.52213350284879501</v>
      </c>
      <c r="V182">
        <f t="shared" si="37"/>
        <v>2.5208217976900485E-4</v>
      </c>
      <c r="W182">
        <f t="shared" si="48"/>
        <v>4.3690730952979627E-4</v>
      </c>
      <c r="X182">
        <f>IF(A182=12*$C$10-1,U182-V182-W182,0)</f>
        <v>0</v>
      </c>
      <c r="Y182">
        <f>FLOOR(A182/12,1)</f>
        <v>13</v>
      </c>
      <c r="Z182">
        <f t="shared" si="38"/>
        <v>5</v>
      </c>
      <c r="AA182">
        <f t="shared" si="49"/>
        <v>4.8279257774808126E-4</v>
      </c>
      <c r="AB182">
        <f t="shared" si="39"/>
        <v>5.7781518110440024E-3</v>
      </c>
      <c r="AC182">
        <f>VLOOKUP(AD182,mortality!$A$4:$G$76,saving_model!Z182+2,FALSE)</f>
        <v>2.8890759055220012E-3</v>
      </c>
      <c r="AD182">
        <f t="shared" si="40"/>
        <v>62</v>
      </c>
      <c r="AE182" s="10">
        <f t="shared" si="50"/>
        <v>8.3717735912058888E-4</v>
      </c>
      <c r="AF182" s="8">
        <f>VLOOKUP(saving_model!Y182,lapse!$B$4:$C$134,2,FALSE)</f>
        <v>0.01</v>
      </c>
      <c r="AH182">
        <f>discount_curve!K167</f>
        <v>0.84346079499773441</v>
      </c>
    </row>
    <row r="183" spans="1:34" x14ac:dyDescent="0.55000000000000004">
      <c r="A183">
        <f t="shared" si="36"/>
        <v>161</v>
      </c>
      <c r="B183">
        <f t="shared" si="41"/>
        <v>24.350538294717047</v>
      </c>
      <c r="C183">
        <f>K183*U183</f>
        <v>0</v>
      </c>
      <c r="D183">
        <f>M183*V183</f>
        <v>27.488091170710202</v>
      </c>
      <c r="E183">
        <f>N183*W183</f>
        <v>47.642193385148666</v>
      </c>
      <c r="F183">
        <f>(O183+P183+Q183-R183)*X183</f>
        <v>0</v>
      </c>
      <c r="G183">
        <f>U183*$F$6/12*T183</f>
        <v>23.230480295193189</v>
      </c>
      <c r="H183">
        <v>0</v>
      </c>
      <c r="I183">
        <f t="shared" si="42"/>
        <v>47.581018589910236</v>
      </c>
      <c r="K183">
        <f>IF(A183=0, $C$6, $C$7/12)</f>
        <v>0</v>
      </c>
      <c r="L183">
        <f t="shared" si="43"/>
        <v>100000</v>
      </c>
      <c r="M183" s="19">
        <f t="shared" si="44"/>
        <v>109188.24752572854</v>
      </c>
      <c r="N183" s="19">
        <f t="shared" si="45"/>
        <v>109188.24752572854</v>
      </c>
      <c r="O183" s="19">
        <f t="shared" si="51"/>
        <v>108642.27056342753</v>
      </c>
      <c r="P183" s="19">
        <f>IF(A183=0,K183*(1-$C$15),K183)</f>
        <v>0</v>
      </c>
      <c r="Q183" s="19">
        <f t="shared" si="46"/>
        <v>1000.5848784004883</v>
      </c>
      <c r="R183" s="19">
        <f t="shared" si="47"/>
        <v>91.369046201523361</v>
      </c>
      <c r="S183" s="3">
        <f>Return!Q167</f>
        <v>9.2099039647401959E-3</v>
      </c>
      <c r="T183" s="9">
        <f>IF(A183=0,1,T182*(1+$F$5)^(1/12))</f>
        <v>1.0692058556578601</v>
      </c>
      <c r="U183">
        <f>IF(A183=0,$C$12,U182-V182-W182-X182)</f>
        <v>0.52144451335949615</v>
      </c>
      <c r="V183">
        <f t="shared" si="37"/>
        <v>2.5174954075742495E-4</v>
      </c>
      <c r="W183">
        <f t="shared" si="48"/>
        <v>4.3633078160653244E-4</v>
      </c>
      <c r="X183">
        <f>IF(A183=12*$C$10-1,U183-V183-W183,0)</f>
        <v>0</v>
      </c>
      <c r="Y183">
        <f>FLOOR(A183/12,1)</f>
        <v>13</v>
      </c>
      <c r="Z183">
        <f t="shared" si="38"/>
        <v>5</v>
      </c>
      <c r="AA183">
        <f t="shared" si="49"/>
        <v>4.8279257774808126E-4</v>
      </c>
      <c r="AB183">
        <f t="shared" si="39"/>
        <v>5.7781518110440024E-3</v>
      </c>
      <c r="AC183">
        <f>VLOOKUP(AD183,mortality!$A$4:$G$76,saving_model!Z183+2,FALSE)</f>
        <v>2.8890759055220012E-3</v>
      </c>
      <c r="AD183">
        <f t="shared" si="40"/>
        <v>62</v>
      </c>
      <c r="AE183" s="10">
        <f t="shared" si="50"/>
        <v>8.3717735912058888E-4</v>
      </c>
      <c r="AF183" s="8">
        <f>VLOOKUP(saving_model!Y183,lapse!$B$4:$C$134,2,FALSE)</f>
        <v>0.01</v>
      </c>
      <c r="AH183">
        <f>discount_curve!K168</f>
        <v>0.84256382020267173</v>
      </c>
    </row>
    <row r="184" spans="1:34" x14ac:dyDescent="0.55000000000000004">
      <c r="A184">
        <f t="shared" si="36"/>
        <v>162</v>
      </c>
      <c r="B184">
        <f t="shared" si="41"/>
        <v>24.422710546577619</v>
      </c>
      <c r="C184">
        <f>K184*U184</f>
        <v>0</v>
      </c>
      <c r="D184">
        <f>M184*V184</f>
        <v>27.599194507539995</v>
      </c>
      <c r="E184">
        <f>N184*W184</f>
        <v>47.83475701665396</v>
      </c>
      <c r="F184">
        <f>(O184+P184+Q184-R184)*X184</f>
        <v>0</v>
      </c>
      <c r="G184">
        <f>U184*$F$6/12*T184</f>
        <v>23.209470661075336</v>
      </c>
      <c r="H184">
        <v>0</v>
      </c>
      <c r="I184">
        <f t="shared" si="42"/>
        <v>47.632181207652955</v>
      </c>
      <c r="K184">
        <f>IF(A184=0, $C$6, $C$7/12)</f>
        <v>0</v>
      </c>
      <c r="L184">
        <f t="shared" si="43"/>
        <v>100000</v>
      </c>
      <c r="M184" s="19">
        <f t="shared" si="44"/>
        <v>109774.42698405865</v>
      </c>
      <c r="N184" s="19">
        <f t="shared" si="45"/>
        <v>109774.42698405865</v>
      </c>
      <c r="O184" s="19">
        <f t="shared" si="51"/>
        <v>109551.4863956265</v>
      </c>
      <c r="P184" s="19">
        <f>IF(A184=0,K184*(1-$C$15),K184)</f>
        <v>0</v>
      </c>
      <c r="Q184" s="19">
        <f t="shared" si="46"/>
        <v>354.29302734513544</v>
      </c>
      <c r="R184" s="19">
        <f t="shared" si="47"/>
        <v>91.58814951914303</v>
      </c>
      <c r="S184" s="3">
        <f>Return!Q168</f>
        <v>3.2340321341297606E-3</v>
      </c>
      <c r="T184" s="9">
        <f>IF(A184=0,1,T183*(1+$F$5)^(1/12))</f>
        <v>1.0696503404041282</v>
      </c>
      <c r="U184">
        <f>IF(A184=0,$C$12,U183-V183-W183-X183)</f>
        <v>0.52075643303713215</v>
      </c>
      <c r="V184">
        <f t="shared" si="37"/>
        <v>2.5141734068489309E-4</v>
      </c>
      <c r="W184">
        <f t="shared" si="48"/>
        <v>4.357550144497724E-4</v>
      </c>
      <c r="X184">
        <f>IF(A184=12*$C$10-1,U184-V184-W184,0)</f>
        <v>0</v>
      </c>
      <c r="Y184">
        <f>FLOOR(A184/12,1)</f>
        <v>13</v>
      </c>
      <c r="Z184">
        <f t="shared" si="38"/>
        <v>5</v>
      </c>
      <c r="AA184">
        <f t="shared" si="49"/>
        <v>4.8279257774808126E-4</v>
      </c>
      <c r="AB184">
        <f t="shared" si="39"/>
        <v>5.7781518110440024E-3</v>
      </c>
      <c r="AC184">
        <f>VLOOKUP(AD184,mortality!$A$4:$G$76,saving_model!Z184+2,FALSE)</f>
        <v>2.8890759055220012E-3</v>
      </c>
      <c r="AD184">
        <f t="shared" si="40"/>
        <v>62</v>
      </c>
      <c r="AE184" s="10">
        <f t="shared" si="50"/>
        <v>8.3717735912058888E-4</v>
      </c>
      <c r="AF184" s="8">
        <f>VLOOKUP(saving_model!Y184,lapse!$B$4:$C$134,2,FALSE)</f>
        <v>0.01</v>
      </c>
      <c r="AH184">
        <f>discount_curve!K169</f>
        <v>0.84166779929163982</v>
      </c>
    </row>
    <row r="185" spans="1:34" x14ac:dyDescent="0.55000000000000004">
      <c r="A185">
        <f t="shared" si="36"/>
        <v>163</v>
      </c>
      <c r="B185">
        <f t="shared" si="41"/>
        <v>24.3481294755418</v>
      </c>
      <c r="C185">
        <f>K185*U185</f>
        <v>0</v>
      </c>
      <c r="D185">
        <f>M185*V185</f>
        <v>27.58625824941814</v>
      </c>
      <c r="E185">
        <f>N185*W185</f>
        <v>47.812335972308091</v>
      </c>
      <c r="F185">
        <f>(O185+P185+Q185-R185)*X185</f>
        <v>0</v>
      </c>
      <c r="G185">
        <f>U185*$F$6/12*T185</f>
        <v>23.188480028059484</v>
      </c>
      <c r="H185">
        <v>0</v>
      </c>
      <c r="I185">
        <f t="shared" si="42"/>
        <v>47.536609503601284</v>
      </c>
      <c r="K185">
        <f>IF(A185=0, $C$6, $C$7/12)</f>
        <v>0</v>
      </c>
      <c r="L185">
        <f t="shared" si="43"/>
        <v>100000</v>
      </c>
      <c r="M185" s="19">
        <f t="shared" si="44"/>
        <v>109867.95164557191</v>
      </c>
      <c r="N185" s="19">
        <f t="shared" si="45"/>
        <v>109867.95164557191</v>
      </c>
      <c r="O185" s="19">
        <f t="shared" si="51"/>
        <v>109814.1912734525</v>
      </c>
      <c r="P185" s="19">
        <f>IF(A185=0,K185*(1-$C$15),K185)</f>
        <v>0</v>
      </c>
      <c r="Q185" s="19">
        <f t="shared" si="46"/>
        <v>15.995588520520755</v>
      </c>
      <c r="R185" s="19">
        <f t="shared" si="47"/>
        <v>91.525155718310842</v>
      </c>
      <c r="S185" s="3">
        <f>Return!Q169</f>
        <v>1.4566048645470175E-4</v>
      </c>
      <c r="T185" s="9">
        <f>IF(A185=0,1,T184*(1+$F$5)^(1/12))</f>
        <v>1.0700950099293036</v>
      </c>
      <c r="U185">
        <f>IF(A185=0,$C$12,U184-V184-W184-X184)</f>
        <v>0.52006926068199744</v>
      </c>
      <c r="V185">
        <f t="shared" si="37"/>
        <v>2.5108557897220038E-4</v>
      </c>
      <c r="W185">
        <f t="shared" si="48"/>
        <v>4.3518000705563447E-4</v>
      </c>
      <c r="X185">
        <f>IF(A185=12*$C$10-1,U185-V185-W185,0)</f>
        <v>0</v>
      </c>
      <c r="Y185">
        <f>FLOOR(A185/12,1)</f>
        <v>13</v>
      </c>
      <c r="Z185">
        <f t="shared" si="38"/>
        <v>5</v>
      </c>
      <c r="AA185">
        <f t="shared" si="49"/>
        <v>4.8279257774808126E-4</v>
      </c>
      <c r="AB185">
        <f t="shared" si="39"/>
        <v>5.7781518110440024E-3</v>
      </c>
      <c r="AC185">
        <f>VLOOKUP(AD185,mortality!$A$4:$G$76,saving_model!Z185+2,FALSE)</f>
        <v>2.8890759055220012E-3</v>
      </c>
      <c r="AD185">
        <f t="shared" si="40"/>
        <v>62</v>
      </c>
      <c r="AE185" s="10">
        <f t="shared" si="50"/>
        <v>8.3717735912058888E-4</v>
      </c>
      <c r="AF185" s="8">
        <f>VLOOKUP(saving_model!Y185,lapse!$B$4:$C$134,2,FALSE)</f>
        <v>0.01</v>
      </c>
      <c r="AH185">
        <f>discount_curve!K170</f>
        <v>0.84077273125023511</v>
      </c>
    </row>
    <row r="186" spans="1:34" x14ac:dyDescent="0.55000000000000004">
      <c r="A186">
        <f t="shared" si="36"/>
        <v>164</v>
      </c>
      <c r="B186">
        <f t="shared" si="41"/>
        <v>24.115804426022269</v>
      </c>
      <c r="C186">
        <f>K186*U186</f>
        <v>0</v>
      </c>
      <c r="D186">
        <f>M186*V186</f>
        <v>27.485064499582926</v>
      </c>
      <c r="E186">
        <f>N186*W186</f>
        <v>47.636947577054407</v>
      </c>
      <c r="F186">
        <f>(O186+P186+Q186-R186)*X186</f>
        <v>0</v>
      </c>
      <c r="G186">
        <f>U186*$F$6/12*T186</f>
        <v>23.167508378961056</v>
      </c>
      <c r="H186">
        <v>0</v>
      </c>
      <c r="I186">
        <f t="shared" si="42"/>
        <v>47.283312804983325</v>
      </c>
      <c r="K186">
        <f>IF(A186=0, $C$6, $C$7/12)</f>
        <v>0</v>
      </c>
      <c r="L186">
        <f t="shared" si="43"/>
        <v>100000</v>
      </c>
      <c r="M186" s="19">
        <f t="shared" si="44"/>
        <v>109609.56373442059</v>
      </c>
      <c r="N186" s="19">
        <f t="shared" si="45"/>
        <v>109609.56373442059</v>
      </c>
      <c r="O186" s="19">
        <f t="shared" si="51"/>
        <v>109738.66170625472</v>
      </c>
      <c r="P186" s="19">
        <f>IF(A186=0,K186*(1-$C$15),K186)</f>
        <v>0</v>
      </c>
      <c r="Q186" s="19">
        <f t="shared" si="46"/>
        <v>-349.35370033984623</v>
      </c>
      <c r="R186" s="19">
        <f t="shared" si="47"/>
        <v>91.15775667159572</v>
      </c>
      <c r="S186" s="3">
        <f>Return!Q170</f>
        <v>-3.1835061126860298E-3</v>
      </c>
      <c r="T186" s="9">
        <f>IF(A186=0,1,T185*(1+$F$5)^(1/12))</f>
        <v>1.0705398643102018</v>
      </c>
      <c r="U186">
        <f>IF(A186=0,$C$12,U185-V185-W185-X185)</f>
        <v>0.51938299509596952</v>
      </c>
      <c r="V186">
        <f t="shared" si="37"/>
        <v>2.5075425504090219E-4</v>
      </c>
      <c r="W186">
        <f t="shared" si="48"/>
        <v>4.3460575842156212E-4</v>
      </c>
      <c r="X186">
        <f>IF(A186=12*$C$10-1,U186-V186-W186,0)</f>
        <v>0</v>
      </c>
      <c r="Y186">
        <f>FLOOR(A186/12,1)</f>
        <v>13</v>
      </c>
      <c r="Z186">
        <f t="shared" si="38"/>
        <v>5</v>
      </c>
      <c r="AA186">
        <f t="shared" si="49"/>
        <v>4.8279257774808126E-4</v>
      </c>
      <c r="AB186">
        <f t="shared" si="39"/>
        <v>5.7781518110440024E-3</v>
      </c>
      <c r="AC186">
        <f>VLOOKUP(AD186,mortality!$A$4:$G$76,saving_model!Z186+2,FALSE)</f>
        <v>2.8890759055220012E-3</v>
      </c>
      <c r="AD186">
        <f t="shared" si="40"/>
        <v>62</v>
      </c>
      <c r="AE186" s="10">
        <f t="shared" si="50"/>
        <v>8.3717735912058888E-4</v>
      </c>
      <c r="AF186" s="8">
        <f>VLOOKUP(saving_model!Y186,lapse!$B$4:$C$134,2,FALSE)</f>
        <v>0.01</v>
      </c>
      <c r="AH186">
        <f>discount_curve!K171</f>
        <v>0.83987861506513162</v>
      </c>
    </row>
    <row r="187" spans="1:34" x14ac:dyDescent="0.55000000000000004">
      <c r="A187">
        <f t="shared" si="36"/>
        <v>165</v>
      </c>
      <c r="B187">
        <f t="shared" si="41"/>
        <v>24.362903124138086</v>
      </c>
      <c r="C187">
        <f>K187*U187</f>
        <v>0</v>
      </c>
      <c r="D187">
        <f>M187*V187</f>
        <v>27.477401976121957</v>
      </c>
      <c r="E187">
        <f>N187*W187</f>
        <v>47.623666937730341</v>
      </c>
      <c r="F187">
        <f>(O187+P187+Q187-R187)*X187</f>
        <v>0</v>
      </c>
      <c r="G187">
        <f>U187*$F$6/12*T187</f>
        <v>23.146555696611003</v>
      </c>
      <c r="H187">
        <v>0</v>
      </c>
      <c r="I187">
        <f t="shared" si="42"/>
        <v>47.509458820749089</v>
      </c>
      <c r="K187">
        <f>IF(A187=0, $C$6, $C$7/12)</f>
        <v>0</v>
      </c>
      <c r="L187">
        <f t="shared" si="43"/>
        <v>100000</v>
      </c>
      <c r="M187" s="19">
        <f t="shared" si="44"/>
        <v>109723.7935947879</v>
      </c>
      <c r="N187" s="19">
        <f t="shared" si="45"/>
        <v>109723.7935947879</v>
      </c>
      <c r="O187" s="19">
        <f t="shared" si="51"/>
        <v>109298.15024924326</v>
      </c>
      <c r="P187" s="19">
        <f>IF(A187=0,K187*(1-$C$15),K187)</f>
        <v>0</v>
      </c>
      <c r="Q187" s="19">
        <f t="shared" si="46"/>
        <v>759.57192261272723</v>
      </c>
      <c r="R187" s="19">
        <f t="shared" si="47"/>
        <v>91.714768476546666</v>
      </c>
      <c r="S187" s="3">
        <f>Return!Q171</f>
        <v>6.9495405080561845E-3</v>
      </c>
      <c r="T187" s="9">
        <f>IF(A187=0,1,T186*(1+$F$5)^(1/12))</f>
        <v>1.0709849036236696</v>
      </c>
      <c r="U187">
        <f>IF(A187=0,$C$12,U186-V186-W186-X186)</f>
        <v>0.51869763508250699</v>
      </c>
      <c r="V187">
        <f t="shared" si="37"/>
        <v>2.5042336831331713E-4</v>
      </c>
      <c r="W187">
        <f t="shared" si="48"/>
        <v>4.3403226754632152E-4</v>
      </c>
      <c r="X187">
        <f>IF(A187=12*$C$10-1,U187-V187-W187,0)</f>
        <v>0</v>
      </c>
      <c r="Y187">
        <f>FLOOR(A187/12,1)</f>
        <v>13</v>
      </c>
      <c r="Z187">
        <f t="shared" si="38"/>
        <v>5</v>
      </c>
      <c r="AA187">
        <f t="shared" si="49"/>
        <v>4.8279257774808126E-4</v>
      </c>
      <c r="AB187">
        <f t="shared" si="39"/>
        <v>5.7781518110440024E-3</v>
      </c>
      <c r="AC187">
        <f>VLOOKUP(AD187,mortality!$A$4:$G$76,saving_model!Z187+2,FALSE)</f>
        <v>2.8890759055220012E-3</v>
      </c>
      <c r="AD187">
        <f t="shared" si="40"/>
        <v>62</v>
      </c>
      <c r="AE187" s="10">
        <f t="shared" si="50"/>
        <v>8.3717735912058888E-4</v>
      </c>
      <c r="AF187" s="8">
        <f>VLOOKUP(saving_model!Y187,lapse!$B$4:$C$134,2,FALSE)</f>
        <v>0.01</v>
      </c>
      <c r="AH187">
        <f>discount_curve!K172</f>
        <v>0.83898544972408273</v>
      </c>
    </row>
    <row r="188" spans="1:34" x14ac:dyDescent="0.55000000000000004">
      <c r="A188">
        <f t="shared" si="36"/>
        <v>166</v>
      </c>
      <c r="B188">
        <f t="shared" si="41"/>
        <v>24.69143360997279</v>
      </c>
      <c r="C188">
        <f>K188*U188</f>
        <v>0</v>
      </c>
      <c r="D188">
        <f>M188*V188</f>
        <v>27.632151697437269</v>
      </c>
      <c r="E188">
        <f>N188*W188</f>
        <v>47.89187821887807</v>
      </c>
      <c r="F188">
        <f>(O188+P188+Q188-R188)*X188</f>
        <v>0</v>
      </c>
      <c r="G188">
        <f>U188*$F$6/12*T188</f>
        <v>23.125621963855814</v>
      </c>
      <c r="H188">
        <v>0</v>
      </c>
      <c r="I188">
        <f t="shared" si="42"/>
        <v>47.817055573828604</v>
      </c>
      <c r="K188">
        <f>IF(A188=0, $C$6, $C$7/12)</f>
        <v>0</v>
      </c>
      <c r="L188">
        <f t="shared" si="43"/>
        <v>100000</v>
      </c>
      <c r="M188" s="19">
        <f t="shared" si="44"/>
        <v>110487.54157027254</v>
      </c>
      <c r="N188" s="19">
        <f t="shared" si="45"/>
        <v>110487.54157027254</v>
      </c>
      <c r="O188" s="19">
        <f t="shared" si="51"/>
        <v>109966.00740337944</v>
      </c>
      <c r="P188" s="19">
        <f>IF(A188=0,K188*(1-$C$15),K188)</f>
        <v>0</v>
      </c>
      <c r="Q188" s="19">
        <f t="shared" si="46"/>
        <v>950.63779611997086</v>
      </c>
      <c r="R188" s="19">
        <f t="shared" si="47"/>
        <v>92.430537666249506</v>
      </c>
      <c r="S188" s="3">
        <f>Return!Q172</f>
        <v>8.6448332404469586E-3</v>
      </c>
      <c r="T188" s="9">
        <f>IF(A188=0,1,T187*(1+$F$5)^(1/12))</f>
        <v>1.0714301279465865</v>
      </c>
      <c r="U188">
        <f>IF(A188=0,$C$12,U187-V187-W187-X187)</f>
        <v>0.51801317944664738</v>
      </c>
      <c r="V188">
        <f t="shared" si="37"/>
        <v>2.5009291821252629E-4</v>
      </c>
      <c r="W188">
        <f t="shared" si="48"/>
        <v>4.3345953343000001E-4</v>
      </c>
      <c r="X188">
        <f>IF(A188=12*$C$10-1,U188-V188-W188,0)</f>
        <v>0</v>
      </c>
      <c r="Y188">
        <f>FLOOR(A188/12,1)</f>
        <v>13</v>
      </c>
      <c r="Z188">
        <f t="shared" si="38"/>
        <v>5</v>
      </c>
      <c r="AA188">
        <f t="shared" si="49"/>
        <v>4.8279257774808126E-4</v>
      </c>
      <c r="AB188">
        <f t="shared" si="39"/>
        <v>5.7781518110440024E-3</v>
      </c>
      <c r="AC188">
        <f>VLOOKUP(AD188,mortality!$A$4:$G$76,saving_model!Z188+2,FALSE)</f>
        <v>2.8890759055220012E-3</v>
      </c>
      <c r="AD188">
        <f t="shared" si="40"/>
        <v>62</v>
      </c>
      <c r="AE188" s="10">
        <f t="shared" si="50"/>
        <v>8.3717735912058888E-4</v>
      </c>
      <c r="AF188" s="8">
        <f>VLOOKUP(saving_model!Y188,lapse!$B$4:$C$134,2,FALSE)</f>
        <v>0.01</v>
      </c>
      <c r="AH188">
        <f>discount_curve!K173</f>
        <v>0.83809323421591697</v>
      </c>
    </row>
    <row r="189" spans="1:34" x14ac:dyDescent="0.55000000000000004">
      <c r="A189">
        <f t="shared" si="36"/>
        <v>167</v>
      </c>
      <c r="B189">
        <f t="shared" si="41"/>
        <v>25.825560981053513</v>
      </c>
      <c r="C189">
        <f>K189*U189</f>
        <v>0</v>
      </c>
      <c r="D189">
        <f>M189*V189</f>
        <v>28.044346325969197</v>
      </c>
      <c r="E189">
        <f>N189*W189</f>
        <v>48.606291456337161</v>
      </c>
      <c r="F189">
        <f>(O189+P189+Q189-R189)*X189</f>
        <v>0</v>
      </c>
      <c r="G189">
        <f>U189*$F$6/12*T189</f>
        <v>23.104707163557478</v>
      </c>
      <c r="H189">
        <v>0</v>
      </c>
      <c r="I189">
        <f t="shared" si="42"/>
        <v>48.930268144610991</v>
      </c>
      <c r="K189">
        <f>IF(A189=0, $C$6, $C$7/12)</f>
        <v>0</v>
      </c>
      <c r="L189">
        <f t="shared" si="43"/>
        <v>100000</v>
      </c>
      <c r="M189" s="19">
        <f t="shared" si="44"/>
        <v>112283.87345999735</v>
      </c>
      <c r="N189" s="19">
        <f t="shared" si="45"/>
        <v>112283.87345999735</v>
      </c>
      <c r="O189" s="19">
        <f t="shared" si="51"/>
        <v>110824.21466183316</v>
      </c>
      <c r="P189" s="19">
        <f>IF(A189=0,K189*(1-$C$15),K189)</f>
        <v>0</v>
      </c>
      <c r="Q189" s="19">
        <f t="shared" si="46"/>
        <v>2824.610242241632</v>
      </c>
      <c r="R189" s="19">
        <f t="shared" si="47"/>
        <v>94.707354086728984</v>
      </c>
      <c r="S189" s="3">
        <f>Return!Q173</f>
        <v>2.5487302128515799E-2</v>
      </c>
      <c r="T189" s="9">
        <f>IF(A189=0,1,T188*(1+$F$5)^(1/12))</f>
        <v>1.0718755373558639</v>
      </c>
      <c r="U189">
        <f>IF(A189=0,$C$12,U188-V188-W188-X188)</f>
        <v>0.51732962699500484</v>
      </c>
      <c r="V189">
        <f t="shared" si="37"/>
        <v>2.4976290416237176E-4</v>
      </c>
      <c r="W189">
        <f t="shared" si="48"/>
        <v>4.3288755507400452E-4</v>
      </c>
      <c r="X189">
        <f>IF(A189=12*$C$10-1,U189-V189-W189,0)</f>
        <v>0</v>
      </c>
      <c r="Y189">
        <f>FLOOR(A189/12,1)</f>
        <v>13</v>
      </c>
      <c r="Z189">
        <f t="shared" si="38"/>
        <v>5</v>
      </c>
      <c r="AA189">
        <f t="shared" si="49"/>
        <v>4.8279257774808126E-4</v>
      </c>
      <c r="AB189">
        <f t="shared" si="39"/>
        <v>5.7781518110440024E-3</v>
      </c>
      <c r="AC189">
        <f>VLOOKUP(AD189,mortality!$A$4:$G$76,saving_model!Z189+2,FALSE)</f>
        <v>2.8890759055220012E-3</v>
      </c>
      <c r="AD189">
        <f t="shared" si="40"/>
        <v>62</v>
      </c>
      <c r="AE189" s="10">
        <f t="shared" si="50"/>
        <v>8.3717735912058888E-4</v>
      </c>
      <c r="AF189" s="8">
        <f>VLOOKUP(saving_model!Y189,lapse!$B$4:$C$134,2,FALSE)</f>
        <v>0.01</v>
      </c>
      <c r="AH189">
        <f>discount_curve!K174</f>
        <v>0.83720196753053866</v>
      </c>
    </row>
    <row r="190" spans="1:34" x14ac:dyDescent="0.55000000000000004">
      <c r="A190">
        <f t="shared" si="36"/>
        <v>168</v>
      </c>
      <c r="B190">
        <f t="shared" si="41"/>
        <v>24.976382000691626</v>
      </c>
      <c r="C190">
        <f>K190*U190</f>
        <v>0</v>
      </c>
      <c r="D190">
        <f>M190*V190</f>
        <v>30.42008962544724</v>
      </c>
      <c r="E190">
        <f>N190*W190</f>
        <v>48.725982385453577</v>
      </c>
      <c r="F190">
        <f>(O190+P190+Q190-R190)*X190</f>
        <v>0</v>
      </c>
      <c r="G190">
        <f>U190*$F$6/12*T190</f>
        <v>23.083811278593497</v>
      </c>
      <c r="H190">
        <v>0</v>
      </c>
      <c r="I190">
        <f t="shared" si="42"/>
        <v>48.060193279285123</v>
      </c>
      <c r="K190">
        <f>IF(A190=0, $C$6, $C$7/12)</f>
        <v>0</v>
      </c>
      <c r="L190">
        <f t="shared" si="43"/>
        <v>100000</v>
      </c>
      <c r="M190" s="19">
        <f t="shared" si="44"/>
        <v>112713.55951530259</v>
      </c>
      <c r="N190" s="19">
        <f t="shared" si="45"/>
        <v>112713.55951530259</v>
      </c>
      <c r="O190" s="19">
        <f t="shared" si="51"/>
        <v>113554.11754998806</v>
      </c>
      <c r="P190" s="19">
        <f>IF(A190=0,K190*(1-$C$15),K190)</f>
        <v>0</v>
      </c>
      <c r="Q190" s="19">
        <f t="shared" si="46"/>
        <v>-1774.2659457078339</v>
      </c>
      <c r="R190" s="19">
        <f t="shared" si="47"/>
        <v>93.149876336900192</v>
      </c>
      <c r="S190" s="3">
        <f>Return!Q174</f>
        <v>-1.5624849049853062E-2</v>
      </c>
      <c r="T190" s="9">
        <f>IF(A190=0,1,T189*(1+$F$5)^(1/12))</f>
        <v>1.0723211319284447</v>
      </c>
      <c r="U190">
        <f>IF(A190=0,$C$12,U189-V189-W189-X189)</f>
        <v>0.51664697653576852</v>
      </c>
      <c r="V190">
        <f t="shared" si="37"/>
        <v>2.6988846556050115E-4</v>
      </c>
      <c r="W190">
        <f t="shared" si="48"/>
        <v>4.3229920690099647E-4</v>
      </c>
      <c r="X190">
        <f>IF(A190=12*$C$10-1,U190-V190-W190,0)</f>
        <v>0</v>
      </c>
      <c r="Y190">
        <f>FLOOR(A190/12,1)</f>
        <v>14</v>
      </c>
      <c r="Z190">
        <f t="shared" si="38"/>
        <v>5</v>
      </c>
      <c r="AA190">
        <f t="shared" si="49"/>
        <v>5.2238468009657701E-4</v>
      </c>
      <c r="AB190">
        <f t="shared" si="39"/>
        <v>6.2506370258593553E-3</v>
      </c>
      <c r="AC190">
        <f>VLOOKUP(AD190,mortality!$A$4:$G$76,saving_model!Z190+2,FALSE)</f>
        <v>3.1253185129296777E-3</v>
      </c>
      <c r="AD190">
        <f t="shared" si="40"/>
        <v>63</v>
      </c>
      <c r="AE190" s="10">
        <f t="shared" si="50"/>
        <v>8.3717735912058888E-4</v>
      </c>
      <c r="AF190" s="8">
        <f>VLOOKUP(saving_model!Y190,lapse!$B$4:$C$134,2,FALSE)</f>
        <v>0.01</v>
      </c>
      <c r="AH190">
        <f>discount_curve!K175</f>
        <v>0.8336574128890275</v>
      </c>
    </row>
    <row r="191" spans="1:34" x14ac:dyDescent="0.55000000000000004">
      <c r="A191">
        <f t="shared" si="36"/>
        <v>169</v>
      </c>
      <c r="B191">
        <f t="shared" si="41"/>
        <v>24.826081392402632</v>
      </c>
      <c r="C191">
        <f>K191*U191</f>
        <v>0</v>
      </c>
      <c r="D191">
        <f>M191*V191</f>
        <v>30.093551528023415</v>
      </c>
      <c r="E191">
        <f>N191*W191</f>
        <v>48.20294350624058</v>
      </c>
      <c r="F191">
        <f>(O191+P191+Q191-R191)*X191</f>
        <v>0</v>
      </c>
      <c r="G191">
        <f>U191*$F$6/12*T191</f>
        <v>23.062020740746203</v>
      </c>
      <c r="H191">
        <v>0</v>
      </c>
      <c r="I191">
        <f t="shared" si="42"/>
        <v>47.888102133148834</v>
      </c>
      <c r="K191">
        <f>IF(A191=0, $C$6, $C$7/12)</f>
        <v>0</v>
      </c>
      <c r="L191">
        <f t="shared" si="43"/>
        <v>100000</v>
      </c>
      <c r="M191" s="19">
        <f t="shared" si="44"/>
        <v>111655.41298705364</v>
      </c>
      <c r="N191" s="19">
        <f t="shared" si="45"/>
        <v>111655.41298705364</v>
      </c>
      <c r="O191" s="19">
        <f t="shared" si="51"/>
        <v>111686.70172794332</v>
      </c>
      <c r="P191" s="19">
        <f>IF(A191=0,K191*(1-$C$15),K191)</f>
        <v>0</v>
      </c>
      <c r="Q191" s="19">
        <f t="shared" si="46"/>
        <v>-155.52013310838288</v>
      </c>
      <c r="R191" s="19">
        <f t="shared" si="47"/>
        <v>92.942651329029118</v>
      </c>
      <c r="S191" s="3">
        <f>Return!Q175</f>
        <v>-1.392467775503059E-3</v>
      </c>
      <c r="T191" s="9">
        <f>IF(A191=0,1,T190*(1+$F$5)^(1/12))</f>
        <v>1.0727669117413039</v>
      </c>
      <c r="U191">
        <f>IF(A191=0,$C$12,U190-V190-W190-X190)</f>
        <v>0.51594478886330697</v>
      </c>
      <c r="V191">
        <f t="shared" si="37"/>
        <v>2.6952165347785456E-4</v>
      </c>
      <c r="W191">
        <f t="shared" si="48"/>
        <v>4.3171165836652876E-4</v>
      </c>
      <c r="X191">
        <f>IF(A191=12*$C$10-1,U191-V191-W191,0)</f>
        <v>0</v>
      </c>
      <c r="Y191">
        <f>FLOOR(A191/12,1)</f>
        <v>14</v>
      </c>
      <c r="Z191">
        <f t="shared" si="38"/>
        <v>5</v>
      </c>
      <c r="AA191">
        <f t="shared" si="49"/>
        <v>5.2238468009657701E-4</v>
      </c>
      <c r="AB191">
        <f t="shared" si="39"/>
        <v>6.2506370258593553E-3</v>
      </c>
      <c r="AC191">
        <f>VLOOKUP(AD191,mortality!$A$4:$G$76,saving_model!Z191+2,FALSE)</f>
        <v>3.1253185129296777E-3</v>
      </c>
      <c r="AD191">
        <f t="shared" si="40"/>
        <v>63</v>
      </c>
      <c r="AE191" s="10">
        <f t="shared" si="50"/>
        <v>8.3717735912058888E-4</v>
      </c>
      <c r="AF191" s="8">
        <f>VLOOKUP(saving_model!Y191,lapse!$B$4:$C$134,2,FALSE)</f>
        <v>0.01</v>
      </c>
      <c r="AH191">
        <f>discount_curve!K176</f>
        <v>0.83275510645787909</v>
      </c>
    </row>
    <row r="192" spans="1:34" x14ac:dyDescent="0.55000000000000004">
      <c r="A192">
        <f t="shared" si="36"/>
        <v>170</v>
      </c>
      <c r="B192">
        <f t="shared" si="41"/>
        <v>25.199100868411868</v>
      </c>
      <c r="C192">
        <f>K192*U192</f>
        <v>0</v>
      </c>
      <c r="D192">
        <f>M192*V192</f>
        <v>30.149991928512833</v>
      </c>
      <c r="E192">
        <f>N192*W192</f>
        <v>48.293348038046261</v>
      </c>
      <c r="F192">
        <f>(O192+P192+Q192-R192)*X192</f>
        <v>0</v>
      </c>
      <c r="G192">
        <f>U192*$F$6/12*T192</f>
        <v>23.040250772619139</v>
      </c>
      <c r="H192">
        <v>0</v>
      </c>
      <c r="I192">
        <f t="shared" si="42"/>
        <v>48.239351641031007</v>
      </c>
      <c r="K192">
        <f>IF(A192=0, $C$6, $C$7/12)</f>
        <v>0</v>
      </c>
      <c r="L192">
        <f t="shared" si="43"/>
        <v>100000</v>
      </c>
      <c r="M192" s="19">
        <f t="shared" si="44"/>
        <v>112017.06767323891</v>
      </c>
      <c r="N192" s="19">
        <f t="shared" si="45"/>
        <v>112017.06767323891</v>
      </c>
      <c r="O192" s="19">
        <f t="shared" si="51"/>
        <v>111438.23894350592</v>
      </c>
      <c r="P192" s="19">
        <f>IF(A192=0,K192*(1-$C$15),K192)</f>
        <v>0</v>
      </c>
      <c r="Q192" s="19">
        <f t="shared" si="46"/>
        <v>1063.9056722861728</v>
      </c>
      <c r="R192" s="19">
        <f t="shared" si="47"/>
        <v>93.751787179826749</v>
      </c>
      <c r="S192" s="3">
        <f>Return!Q176</f>
        <v>9.5470431188842131E-3</v>
      </c>
      <c r="T192" s="9">
        <f>IF(A192=0,1,T191*(1+$F$5)^(1/12))</f>
        <v>1.0732128768714488</v>
      </c>
      <c r="U192">
        <f>IF(A192=0,$C$12,U191-V191-W191-X191)</f>
        <v>0.51524355555146262</v>
      </c>
      <c r="V192">
        <f t="shared" si="37"/>
        <v>2.6915533993857369E-4</v>
      </c>
      <c r="W192">
        <f t="shared" si="48"/>
        <v>4.3112490838379295E-4</v>
      </c>
      <c r="X192">
        <f>IF(A192=12*$C$10-1,U192-V192-W192,0)</f>
        <v>0</v>
      </c>
      <c r="Y192">
        <f>FLOOR(A192/12,1)</f>
        <v>14</v>
      </c>
      <c r="Z192">
        <f t="shared" si="38"/>
        <v>5</v>
      </c>
      <c r="AA192">
        <f t="shared" si="49"/>
        <v>5.2238468009657701E-4</v>
      </c>
      <c r="AB192">
        <f t="shared" si="39"/>
        <v>6.2506370258593553E-3</v>
      </c>
      <c r="AC192">
        <f>VLOOKUP(AD192,mortality!$A$4:$G$76,saving_model!Z192+2,FALSE)</f>
        <v>3.1253185129296777E-3</v>
      </c>
      <c r="AD192">
        <f t="shared" si="40"/>
        <v>63</v>
      </c>
      <c r="AE192" s="10">
        <f t="shared" si="50"/>
        <v>8.3717735912058888E-4</v>
      </c>
      <c r="AF192" s="8">
        <f>VLOOKUP(saving_model!Y192,lapse!$B$4:$C$134,2,FALSE)</f>
        <v>0.01</v>
      </c>
      <c r="AH192">
        <f>discount_curve!K177</f>
        <v>0.83185377663520665</v>
      </c>
    </row>
    <row r="193" spans="1:34" x14ac:dyDescent="0.55000000000000004">
      <c r="A193">
        <f t="shared" si="36"/>
        <v>171</v>
      </c>
      <c r="B193">
        <f t="shared" si="41"/>
        <v>25.56096568598905</v>
      </c>
      <c r="C193">
        <f>K193*U193</f>
        <v>0</v>
      </c>
      <c r="D193">
        <f>M193*V193</f>
        <v>30.366829286409981</v>
      </c>
      <c r="E193">
        <f>N193*W193</f>
        <v>48.640671580201968</v>
      </c>
      <c r="F193">
        <f>(O193+P193+Q193-R193)*X193</f>
        <v>0</v>
      </c>
      <c r="G193">
        <f>U193*$F$6/12*T193</f>
        <v>23.018501354794996</v>
      </c>
      <c r="H193">
        <v>0</v>
      </c>
      <c r="I193">
        <f t="shared" si="42"/>
        <v>48.579467040784046</v>
      </c>
      <c r="K193">
        <f>IF(A193=0, $C$6, $C$7/12)</f>
        <v>0</v>
      </c>
      <c r="L193">
        <f t="shared" si="43"/>
        <v>100000</v>
      </c>
      <c r="M193" s="19">
        <f t="shared" si="44"/>
        <v>112976.23807861912</v>
      </c>
      <c r="N193" s="19">
        <f t="shared" si="45"/>
        <v>112976.23807861912</v>
      </c>
      <c r="O193" s="19">
        <f t="shared" si="51"/>
        <v>112408.39282861225</v>
      </c>
      <c r="P193" s="19">
        <f>IF(A193=0,K193*(1-$C$15),K193)</f>
        <v>0</v>
      </c>
      <c r="Q193" s="19">
        <f t="shared" si="46"/>
        <v>1041.1492149773878</v>
      </c>
      <c r="R193" s="19">
        <f t="shared" si="47"/>
        <v>94.541285036324709</v>
      </c>
      <c r="S193" s="3">
        <f>Return!Q177</f>
        <v>9.2622017696206704E-3</v>
      </c>
      <c r="T193" s="9">
        <f>IF(A193=0,1,T192*(1+$F$5)^(1/12))</f>
        <v>1.0736590273959186</v>
      </c>
      <c r="U193">
        <f>IF(A193=0,$C$12,U192-V192-W192-X192)</f>
        <v>0.51454327530314026</v>
      </c>
      <c r="V193">
        <f t="shared" si="37"/>
        <v>2.6878952426507587E-4</v>
      </c>
      <c r="W193">
        <f t="shared" si="48"/>
        <v>4.3053895586745751E-4</v>
      </c>
      <c r="X193">
        <f>IF(A193=12*$C$10-1,U193-V193-W193,0)</f>
        <v>0</v>
      </c>
      <c r="Y193">
        <f>FLOOR(A193/12,1)</f>
        <v>14</v>
      </c>
      <c r="Z193">
        <f t="shared" si="38"/>
        <v>5</v>
      </c>
      <c r="AA193">
        <f t="shared" si="49"/>
        <v>5.2238468009657701E-4</v>
      </c>
      <c r="AB193">
        <f t="shared" si="39"/>
        <v>6.2506370258593553E-3</v>
      </c>
      <c r="AC193">
        <f>VLOOKUP(AD193,mortality!$A$4:$G$76,saving_model!Z193+2,FALSE)</f>
        <v>3.1253185129296777E-3</v>
      </c>
      <c r="AD193">
        <f t="shared" si="40"/>
        <v>63</v>
      </c>
      <c r="AE193" s="10">
        <f t="shared" si="50"/>
        <v>8.3717735912058888E-4</v>
      </c>
      <c r="AF193" s="8">
        <f>VLOOKUP(saving_model!Y193,lapse!$B$4:$C$134,2,FALSE)</f>
        <v>0.01</v>
      </c>
      <c r="AH193">
        <f>discount_curve!K178</f>
        <v>0.83095342236398151</v>
      </c>
    </row>
    <row r="194" spans="1:34" x14ac:dyDescent="0.55000000000000004">
      <c r="A194">
        <f t="shared" si="36"/>
        <v>172</v>
      </c>
      <c r="B194">
        <f t="shared" si="41"/>
        <v>25.155432447164817</v>
      </c>
      <c r="C194">
        <f>K194*U194</f>
        <v>0</v>
      </c>
      <c r="D194">
        <f>M194*V194</f>
        <v>30.33913197488091</v>
      </c>
      <c r="E194">
        <f>N194*W194</f>
        <v>48.596306861678563</v>
      </c>
      <c r="F194">
        <f>(O194+P194+Q194-R194)*X194</f>
        <v>0</v>
      </c>
      <c r="G194">
        <f>U194*$F$6/12*T194</f>
        <v>22.996772467874809</v>
      </c>
      <c r="H194">
        <v>0</v>
      </c>
      <c r="I194">
        <f t="shared" si="42"/>
        <v>48.152204915039626</v>
      </c>
      <c r="K194">
        <f>IF(A194=0, $C$6, $C$7/12)</f>
        <v>0</v>
      </c>
      <c r="L194">
        <f t="shared" si="43"/>
        <v>100000</v>
      </c>
      <c r="M194" s="19">
        <f t="shared" si="44"/>
        <v>113026.8110010457</v>
      </c>
      <c r="N194" s="19">
        <f t="shared" si="45"/>
        <v>113026.8110010457</v>
      </c>
      <c r="O194" s="19">
        <f t="shared" si="51"/>
        <v>113355.00075855332</v>
      </c>
      <c r="P194" s="19">
        <f>IF(A194=0,K194*(1-$C$15),K194)</f>
        <v>0</v>
      </c>
      <c r="Q194" s="19">
        <f t="shared" si="46"/>
        <v>-750.21683495158368</v>
      </c>
      <c r="R194" s="19">
        <f t="shared" si="47"/>
        <v>93.837319936334779</v>
      </c>
      <c r="S194" s="3">
        <f>Return!Q178</f>
        <v>-6.6182950018195408E-3</v>
      </c>
      <c r="T194" s="9">
        <f>IF(A194=0,1,T193*(1+$F$5)^(1/12))</f>
        <v>1.0741053633917843</v>
      </c>
      <c r="U194">
        <f>IF(A194=0,$C$12,U193-V193-W193-X193)</f>
        <v>0.51384394682300771</v>
      </c>
      <c r="V194">
        <f t="shared" si="37"/>
        <v>2.6842420578069941E-4</v>
      </c>
      <c r="W194">
        <f t="shared" si="48"/>
        <v>4.299537997336664E-4</v>
      </c>
      <c r="X194">
        <f>IF(A194=12*$C$10-1,U194-V194-W194,0)</f>
        <v>0</v>
      </c>
      <c r="Y194">
        <f>FLOOR(A194/12,1)</f>
        <v>14</v>
      </c>
      <c r="Z194">
        <f t="shared" si="38"/>
        <v>5</v>
      </c>
      <c r="AA194">
        <f t="shared" si="49"/>
        <v>5.2238468009657701E-4</v>
      </c>
      <c r="AB194">
        <f t="shared" si="39"/>
        <v>6.2506370258593553E-3</v>
      </c>
      <c r="AC194">
        <f>VLOOKUP(AD194,mortality!$A$4:$G$76,saving_model!Z194+2,FALSE)</f>
        <v>3.1253185129296777E-3</v>
      </c>
      <c r="AD194">
        <f t="shared" si="40"/>
        <v>63</v>
      </c>
      <c r="AE194" s="10">
        <f t="shared" si="50"/>
        <v>8.3717735912058888E-4</v>
      </c>
      <c r="AF194" s="8">
        <f>VLOOKUP(saving_model!Y194,lapse!$B$4:$C$134,2,FALSE)</f>
        <v>0.01</v>
      </c>
      <c r="AH194">
        <f>discount_curve!K179</f>
        <v>0.83005404258831816</v>
      </c>
    </row>
    <row r="195" spans="1:34" x14ac:dyDescent="0.55000000000000004">
      <c r="A195">
        <f t="shared" si="36"/>
        <v>173</v>
      </c>
      <c r="B195">
        <f t="shared" si="41"/>
        <v>25.249270889733154</v>
      </c>
      <c r="C195">
        <f>K195*U195</f>
        <v>0</v>
      </c>
      <c r="D195">
        <f>M195*V195</f>
        <v>30.227983878469043</v>
      </c>
      <c r="E195">
        <f>N195*W195</f>
        <v>48.41827319200091</v>
      </c>
      <c r="F195">
        <f>(O195+P195+Q195-R195)*X195</f>
        <v>0</v>
      </c>
      <c r="G195">
        <f>U195*$F$6/12*T195</f>
        <v>22.975064092477922</v>
      </c>
      <c r="H195">
        <v>0</v>
      </c>
      <c r="I195">
        <f t="shared" si="42"/>
        <v>48.224334982211076</v>
      </c>
      <c r="K195">
        <f>IF(A195=0, $C$6, $C$7/12)</f>
        <v>0</v>
      </c>
      <c r="L195">
        <f t="shared" si="43"/>
        <v>100000</v>
      </c>
      <c r="M195" s="19">
        <f t="shared" si="44"/>
        <v>112765.99777580683</v>
      </c>
      <c r="N195" s="19">
        <f t="shared" si="45"/>
        <v>112765.99777580683</v>
      </c>
      <c r="O195" s="19">
        <f t="shared" si="51"/>
        <v>112510.94660366539</v>
      </c>
      <c r="P195" s="19">
        <f>IF(A195=0,K195*(1-$C$15),K195)</f>
        <v>0</v>
      </c>
      <c r="Q195" s="19">
        <f t="shared" si="46"/>
        <v>415.99655831456494</v>
      </c>
      <c r="R195" s="19">
        <f t="shared" si="47"/>
        <v>94.105785968316638</v>
      </c>
      <c r="S195" s="3">
        <f>Return!Q179</f>
        <v>3.6973874175991739E-3</v>
      </c>
      <c r="T195" s="9">
        <f>IF(A195=0,1,T194*(1+$F$5)^(1/12))</f>
        <v>1.0745518849361493</v>
      </c>
      <c r="U195">
        <f>IF(A195=0,$C$12,U194-V194-W194-X194)</f>
        <v>0.5131455688174934</v>
      </c>
      <c r="V195">
        <f t="shared" si="37"/>
        <v>2.6805938380970235E-4</v>
      </c>
      <c r="W195">
        <f t="shared" si="48"/>
        <v>4.2936943890003624E-4</v>
      </c>
      <c r="X195">
        <f>IF(A195=12*$C$10-1,U195-V195-W195,0)</f>
        <v>0</v>
      </c>
      <c r="Y195">
        <f>FLOOR(A195/12,1)</f>
        <v>14</v>
      </c>
      <c r="Z195">
        <f t="shared" si="38"/>
        <v>5</v>
      </c>
      <c r="AA195">
        <f t="shared" si="49"/>
        <v>5.2238468009657701E-4</v>
      </c>
      <c r="AB195">
        <f t="shared" si="39"/>
        <v>6.2506370258593553E-3</v>
      </c>
      <c r="AC195">
        <f>VLOOKUP(AD195,mortality!$A$4:$G$76,saving_model!Z195+2,FALSE)</f>
        <v>3.1253185129296777E-3</v>
      </c>
      <c r="AD195">
        <f t="shared" si="40"/>
        <v>63</v>
      </c>
      <c r="AE195" s="10">
        <f t="shared" si="50"/>
        <v>8.3717735912058888E-4</v>
      </c>
      <c r="AF195" s="8">
        <f>VLOOKUP(saving_model!Y195,lapse!$B$4:$C$134,2,FALSE)</f>
        <v>0.01</v>
      </c>
      <c r="AH195">
        <f>discount_curve!K180</f>
        <v>0.82915563625347544</v>
      </c>
    </row>
    <row r="196" spans="1:34" x14ac:dyDescent="0.55000000000000004">
      <c r="A196">
        <f t="shared" si="36"/>
        <v>174</v>
      </c>
      <c r="B196">
        <f t="shared" si="41"/>
        <v>24.343236884890185</v>
      </c>
      <c r="C196">
        <f>K196*U196</f>
        <v>0</v>
      </c>
      <c r="D196">
        <f>M196*V196</f>
        <v>29.959157819669088</v>
      </c>
      <c r="E196">
        <f>N196*W196</f>
        <v>47.987675716217012</v>
      </c>
      <c r="F196">
        <f>(O196+P196+Q196-R196)*X196</f>
        <v>0</v>
      </c>
      <c r="G196">
        <f>U196*$F$6/12*T196</f>
        <v>22.953376209241963</v>
      </c>
      <c r="H196">
        <v>0</v>
      </c>
      <c r="I196">
        <f t="shared" si="42"/>
        <v>47.296613094132148</v>
      </c>
      <c r="K196">
        <f>IF(A196=0, $C$6, $C$7/12)</f>
        <v>0</v>
      </c>
      <c r="L196">
        <f t="shared" si="43"/>
        <v>100000</v>
      </c>
      <c r="M196" s="19">
        <f t="shared" si="44"/>
        <v>111915.24445620696</v>
      </c>
      <c r="N196" s="19">
        <f t="shared" si="45"/>
        <v>111915.24445620696</v>
      </c>
      <c r="O196" s="19">
        <f t="shared" si="51"/>
        <v>112832.83737601164</v>
      </c>
      <c r="P196" s="19">
        <f>IF(A196=0,K196*(1-$C$15),K196)</f>
        <v>0</v>
      </c>
      <c r="Q196" s="19">
        <f t="shared" si="46"/>
        <v>-1927.6068650351804</v>
      </c>
      <c r="R196" s="19">
        <f t="shared" si="47"/>
        <v>92.42102542581371</v>
      </c>
      <c r="S196" s="3">
        <f>Return!Q180</f>
        <v>-1.7083740069493203E-2</v>
      </c>
      <c r="T196" s="9">
        <f>IF(A196=0,1,T195*(1+$F$5)^(1/12))</f>
        <v>1.0749985921061489</v>
      </c>
      <c r="U196">
        <f>IF(A196=0,$C$12,U195-V195-W195-X195)</f>
        <v>0.51244813999478367</v>
      </c>
      <c r="V196">
        <f t="shared" si="37"/>
        <v>2.67695057677261E-4</v>
      </c>
      <c r="W196">
        <f t="shared" si="48"/>
        <v>4.28785872285655E-4</v>
      </c>
      <c r="X196">
        <f>IF(A196=12*$C$10-1,U196-V196-W196,0)</f>
        <v>0</v>
      </c>
      <c r="Y196">
        <f>FLOOR(A196/12,1)</f>
        <v>14</v>
      </c>
      <c r="Z196">
        <f t="shared" si="38"/>
        <v>5</v>
      </c>
      <c r="AA196">
        <f t="shared" si="49"/>
        <v>5.2238468009657701E-4</v>
      </c>
      <c r="AB196">
        <f t="shared" si="39"/>
        <v>6.2506370258593553E-3</v>
      </c>
      <c r="AC196">
        <f>VLOOKUP(AD196,mortality!$A$4:$G$76,saving_model!Z196+2,FALSE)</f>
        <v>3.1253185129296777E-3</v>
      </c>
      <c r="AD196">
        <f t="shared" si="40"/>
        <v>63</v>
      </c>
      <c r="AE196" s="10">
        <f t="shared" si="50"/>
        <v>8.3717735912058888E-4</v>
      </c>
      <c r="AF196" s="8">
        <f>VLOOKUP(saving_model!Y196,lapse!$B$4:$C$134,2,FALSE)</f>
        <v>0.01</v>
      </c>
      <c r="AH196">
        <f>discount_curve!K181</f>
        <v>0.8282582023058519</v>
      </c>
    </row>
    <row r="197" spans="1:34" x14ac:dyDescent="0.55000000000000004">
      <c r="A197">
        <f t="shared" si="36"/>
        <v>175</v>
      </c>
      <c r="B197">
        <f t="shared" si="41"/>
        <v>24.364397692377672</v>
      </c>
      <c r="C197">
        <f>K197*U197</f>
        <v>0</v>
      </c>
      <c r="D197">
        <f>M197*V197</f>
        <v>29.668464378916937</v>
      </c>
      <c r="E197">
        <f>N197*W197</f>
        <v>47.522051727331473</v>
      </c>
      <c r="F197">
        <f>(O197+P197+Q197-R197)*X197</f>
        <v>0</v>
      </c>
      <c r="G197">
        <f>U197*$F$6/12*T197</f>
        <v>22.931708798822861</v>
      </c>
      <c r="H197">
        <v>0</v>
      </c>
      <c r="I197">
        <f t="shared" si="42"/>
        <v>47.296106491200533</v>
      </c>
      <c r="K197">
        <f>IF(A197=0, $C$6, $C$7/12)</f>
        <v>0</v>
      </c>
      <c r="L197">
        <f t="shared" si="43"/>
        <v>100000</v>
      </c>
      <c r="M197" s="19">
        <f t="shared" si="44"/>
        <v>110980.16772713246</v>
      </c>
      <c r="N197" s="19">
        <f t="shared" si="45"/>
        <v>110980.16772713246</v>
      </c>
      <c r="O197" s="19">
        <f t="shared" si="51"/>
        <v>110812.80948555065</v>
      </c>
      <c r="P197" s="19">
        <f>IF(A197=0,K197*(1-$C$15),K197)</f>
        <v>0</v>
      </c>
      <c r="Q197" s="19">
        <f t="shared" si="46"/>
        <v>242.1706663703448</v>
      </c>
      <c r="R197" s="19">
        <f t="shared" si="47"/>
        <v>92.545816793267491</v>
      </c>
      <c r="S197" s="3">
        <f>Return!Q181</f>
        <v>2.1854031812262864E-3</v>
      </c>
      <c r="T197" s="9">
        <f>IF(A197=0,1,T196*(1+$F$5)^(1/12))</f>
        <v>1.0754454849789503</v>
      </c>
      <c r="U197">
        <f>IF(A197=0,$C$12,U196-V196-W196-X196)</f>
        <v>0.51175165906482079</v>
      </c>
      <c r="V197">
        <f t="shared" si="37"/>
        <v>2.6733122670946895E-4</v>
      </c>
      <c r="W197">
        <f t="shared" si="48"/>
        <v>4.2820309881107948E-4</v>
      </c>
      <c r="X197">
        <f>IF(A197=12*$C$10-1,U197-V197-W197,0)</f>
        <v>0</v>
      </c>
      <c r="Y197">
        <f>FLOOR(A197/12,1)</f>
        <v>14</v>
      </c>
      <c r="Z197">
        <f t="shared" si="38"/>
        <v>5</v>
      </c>
      <c r="AA197">
        <f t="shared" si="49"/>
        <v>5.2238468009657701E-4</v>
      </c>
      <c r="AB197">
        <f t="shared" si="39"/>
        <v>6.2506370258593553E-3</v>
      </c>
      <c r="AC197">
        <f>VLOOKUP(AD197,mortality!$A$4:$G$76,saving_model!Z197+2,FALSE)</f>
        <v>3.1253185129296777E-3</v>
      </c>
      <c r="AD197">
        <f t="shared" si="40"/>
        <v>63</v>
      </c>
      <c r="AE197" s="10">
        <f t="shared" si="50"/>
        <v>8.3717735912058888E-4</v>
      </c>
      <c r="AF197" s="8">
        <f>VLOOKUP(saving_model!Y197,lapse!$B$4:$C$134,2,FALSE)</f>
        <v>0.01</v>
      </c>
      <c r="AH197">
        <f>discount_curve!K182</f>
        <v>0.82736173969298754</v>
      </c>
    </row>
    <row r="198" spans="1:34" x14ac:dyDescent="0.55000000000000004">
      <c r="A198">
        <f t="shared" si="36"/>
        <v>176</v>
      </c>
      <c r="B198">
        <f t="shared" si="41"/>
        <v>24.958946148645666</v>
      </c>
      <c r="C198">
        <f>K198*U198</f>
        <v>0</v>
      </c>
      <c r="D198">
        <f>M198*V198</f>
        <v>29.848264930632009</v>
      </c>
      <c r="E198">
        <f>N198*W198</f>
        <v>47.810050830017715</v>
      </c>
      <c r="F198">
        <f>(O198+P198+Q198-R198)*X198</f>
        <v>0</v>
      </c>
      <c r="G198">
        <f>U198*$F$6/12*T198</f>
        <v>22.910061841894773</v>
      </c>
      <c r="H198">
        <v>0</v>
      </c>
      <c r="I198">
        <f t="shared" si="42"/>
        <v>47.869007990540439</v>
      </c>
      <c r="K198">
        <f>IF(A198=0, $C$6, $C$7/12)</f>
        <v>0</v>
      </c>
      <c r="L198">
        <f t="shared" si="43"/>
        <v>100000</v>
      </c>
      <c r="M198" s="19">
        <f t="shared" si="44"/>
        <v>111804.70020025248</v>
      </c>
      <c r="N198" s="19">
        <f t="shared" si="45"/>
        <v>111804.70020025248</v>
      </c>
      <c r="O198" s="19">
        <f t="shared" si="51"/>
        <v>110962.43433512773</v>
      </c>
      <c r="P198" s="19">
        <f>IF(A198=0,K198*(1-$C$15),K198)</f>
        <v>0</v>
      </c>
      <c r="Q198" s="19">
        <f t="shared" si="46"/>
        <v>1590.7374204531709</v>
      </c>
      <c r="R198" s="19">
        <f t="shared" si="47"/>
        <v>93.794309796317421</v>
      </c>
      <c r="S198" s="3">
        <f>Return!Q182</f>
        <v>1.4335819414783568E-2</v>
      </c>
      <c r="T198" s="9">
        <f>IF(A198=0,1,T197*(1+$F$5)^(1/12))</f>
        <v>1.0758925636317529</v>
      </c>
      <c r="U198">
        <f>IF(A198=0,$C$12,U197-V197-W197-X197)</f>
        <v>0.51105612473930018</v>
      </c>
      <c r="V198">
        <f t="shared" si="37"/>
        <v>2.6696789023333568E-4</v>
      </c>
      <c r="W198">
        <f t="shared" si="48"/>
        <v>4.276211173983341E-4</v>
      </c>
      <c r="X198">
        <f>IF(A198=12*$C$10-1,U198-V198-W198,0)</f>
        <v>0</v>
      </c>
      <c r="Y198">
        <f>FLOOR(A198/12,1)</f>
        <v>14</v>
      </c>
      <c r="Z198">
        <f t="shared" si="38"/>
        <v>5</v>
      </c>
      <c r="AA198">
        <f t="shared" si="49"/>
        <v>5.2238468009657701E-4</v>
      </c>
      <c r="AB198">
        <f t="shared" si="39"/>
        <v>6.2506370258593553E-3</v>
      </c>
      <c r="AC198">
        <f>VLOOKUP(AD198,mortality!$A$4:$G$76,saving_model!Z198+2,FALSE)</f>
        <v>3.1253185129296777E-3</v>
      </c>
      <c r="AD198">
        <f t="shared" si="40"/>
        <v>63</v>
      </c>
      <c r="AE198" s="10">
        <f t="shared" si="50"/>
        <v>8.3717735912058888E-4</v>
      </c>
      <c r="AF198" s="8">
        <f>VLOOKUP(saving_model!Y198,lapse!$B$4:$C$134,2,FALSE)</f>
        <v>0.01</v>
      </c>
      <c r="AH198">
        <f>discount_curve!K183</f>
        <v>0.82646624736356156</v>
      </c>
    </row>
    <row r="199" spans="1:34" x14ac:dyDescent="0.55000000000000004">
      <c r="A199">
        <f t="shared" ref="A199:A262" si="52">A198+1</f>
        <v>177</v>
      </c>
      <c r="B199">
        <f t="shared" si="41"/>
        <v>24.210701362955028</v>
      </c>
      <c r="C199">
        <f>K199*U199</f>
        <v>0</v>
      </c>
      <c r="D199">
        <f>M199*V199</f>
        <v>29.785849123541357</v>
      </c>
      <c r="E199">
        <f>N199*W199</f>
        <v>47.710075072078816</v>
      </c>
      <c r="F199">
        <f>(O199+P199+Q199-R199)*X199</f>
        <v>0</v>
      </c>
      <c r="G199">
        <f>U199*$F$6/12*T199</f>
        <v>22.888435319150133</v>
      </c>
      <c r="H199">
        <v>0</v>
      </c>
      <c r="I199">
        <f t="shared" si="42"/>
        <v>47.099136682105161</v>
      </c>
      <c r="K199">
        <f>IF(A199=0, $C$6, $C$7/12)</f>
        <v>0</v>
      </c>
      <c r="L199">
        <f t="shared" si="43"/>
        <v>100000</v>
      </c>
      <c r="M199" s="19">
        <f t="shared" si="44"/>
        <v>111722.75016647116</v>
      </c>
      <c r="N199" s="19">
        <f t="shared" si="45"/>
        <v>111722.75016647116</v>
      </c>
      <c r="O199" s="19">
        <f t="shared" si="51"/>
        <v>112459.37744578459</v>
      </c>
      <c r="P199" s="19">
        <f>IF(A199=0,K199*(1-$C$15),K199)</f>
        <v>0</v>
      </c>
      <c r="Q199" s="19">
        <f t="shared" si="46"/>
        <v>-1565.6659848442889</v>
      </c>
      <c r="R199" s="19">
        <f t="shared" si="47"/>
        <v>92.411426217450241</v>
      </c>
      <c r="S199" s="3">
        <f>Return!Q183</f>
        <v>-1.3922058083587374E-2</v>
      </c>
      <c r="T199" s="9">
        <f>IF(A199=0,1,T198*(1+$F$5)^(1/12))</f>
        <v>1.0763398281417882</v>
      </c>
      <c r="U199">
        <f>IF(A199=0,$C$12,U198-V198-W198-X198)</f>
        <v>0.51036153573166854</v>
      </c>
      <c r="V199">
        <f t="shared" si="37"/>
        <v>2.6660504757678545E-4</v>
      </c>
      <c r="W199">
        <f t="shared" si="48"/>
        <v>4.2703992697090774E-4</v>
      </c>
      <c r="X199">
        <f>IF(A199=12*$C$10-1,U199-V199-W199,0)</f>
        <v>0</v>
      </c>
      <c r="Y199">
        <f>FLOOR(A199/12,1)</f>
        <v>14</v>
      </c>
      <c r="Z199">
        <f t="shared" si="38"/>
        <v>5</v>
      </c>
      <c r="AA199">
        <f t="shared" si="49"/>
        <v>5.2238468009657701E-4</v>
      </c>
      <c r="AB199">
        <f t="shared" si="39"/>
        <v>6.2506370258593553E-3</v>
      </c>
      <c r="AC199">
        <f>VLOOKUP(AD199,mortality!$A$4:$G$76,saving_model!Z199+2,FALSE)</f>
        <v>3.1253185129296777E-3</v>
      </c>
      <c r="AD199">
        <f t="shared" si="40"/>
        <v>63</v>
      </c>
      <c r="AE199" s="10">
        <f t="shared" si="50"/>
        <v>8.3717735912058888E-4</v>
      </c>
      <c r="AF199" s="8">
        <f>VLOOKUP(saving_model!Y199,lapse!$B$4:$C$134,2,FALSE)</f>
        <v>0.01</v>
      </c>
      <c r="AH199">
        <f>discount_curve!K184</f>
        <v>0.82557172426739056</v>
      </c>
    </row>
    <row r="200" spans="1:34" x14ac:dyDescent="0.55000000000000004">
      <c r="A200">
        <f t="shared" si="52"/>
        <v>178</v>
      </c>
      <c r="B200">
        <f t="shared" si="41"/>
        <v>23.761464811662069</v>
      </c>
      <c r="C200">
        <f>K200*U200</f>
        <v>0</v>
      </c>
      <c r="D200">
        <f>M200*V200</f>
        <v>29.396848230759105</v>
      </c>
      <c r="E200">
        <f>N200*W200</f>
        <v>47.08698517053633</v>
      </c>
      <c r="F200">
        <f>(O200+P200+Q200-R200)*X200</f>
        <v>0</v>
      </c>
      <c r="G200">
        <f>U200*$F$6/12*T200</f>
        <v>22.866829211299578</v>
      </c>
      <c r="H200">
        <v>0</v>
      </c>
      <c r="I200">
        <f t="shared" si="42"/>
        <v>46.628294022961647</v>
      </c>
      <c r="K200">
        <f>IF(A200=0, $C$6, $C$7/12)</f>
        <v>0</v>
      </c>
      <c r="L200">
        <f t="shared" si="43"/>
        <v>100000</v>
      </c>
      <c r="M200" s="19">
        <f t="shared" si="44"/>
        <v>110413.72568714945</v>
      </c>
      <c r="N200" s="19">
        <f t="shared" si="45"/>
        <v>110413.72568714945</v>
      </c>
      <c r="O200" s="19">
        <f t="shared" si="51"/>
        <v>110801.30003472284</v>
      </c>
      <c r="P200" s="19">
        <f>IF(A200=0,K200*(1-$C$15),K200)</f>
        <v>0</v>
      </c>
      <c r="Q200" s="19">
        <f t="shared" si="46"/>
        <v>-866.76081116639534</v>
      </c>
      <c r="R200" s="19">
        <f t="shared" si="47"/>
        <v>91.612116019630363</v>
      </c>
      <c r="S200" s="3">
        <f>Return!Q184</f>
        <v>-7.8226592187525812E-3</v>
      </c>
      <c r="T200" s="9">
        <f>IF(A200=0,1,T199*(1+$F$5)^(1/12))</f>
        <v>1.0767872785863197</v>
      </c>
      <c r="U200">
        <f>IF(A200=0,$C$12,U199-V199-W199-X199)</f>
        <v>0.50966789075712082</v>
      </c>
      <c r="V200">
        <f t="shared" si="37"/>
        <v>2.662426980686557E-4</v>
      </c>
      <c r="W200">
        <f t="shared" si="48"/>
        <v>4.2645952645375295E-4</v>
      </c>
      <c r="X200">
        <f>IF(A200=12*$C$10-1,U200-V200-W200,0)</f>
        <v>0</v>
      </c>
      <c r="Y200">
        <f>FLOOR(A200/12,1)</f>
        <v>14</v>
      </c>
      <c r="Z200">
        <f t="shared" si="38"/>
        <v>5</v>
      </c>
      <c r="AA200">
        <f t="shared" si="49"/>
        <v>5.2238468009657701E-4</v>
      </c>
      <c r="AB200">
        <f t="shared" si="39"/>
        <v>6.2506370258593553E-3</v>
      </c>
      <c r="AC200">
        <f>VLOOKUP(AD200,mortality!$A$4:$G$76,saving_model!Z200+2,FALSE)</f>
        <v>3.1253185129296777E-3</v>
      </c>
      <c r="AD200">
        <f t="shared" si="40"/>
        <v>63</v>
      </c>
      <c r="AE200" s="10">
        <f t="shared" si="50"/>
        <v>8.3717735912058888E-4</v>
      </c>
      <c r="AF200" s="8">
        <f>VLOOKUP(saving_model!Y200,lapse!$B$4:$C$134,2,FALSE)</f>
        <v>0.01</v>
      </c>
      <c r="AH200">
        <f>discount_curve!K185</f>
        <v>0.82467816935542815</v>
      </c>
    </row>
    <row r="201" spans="1:34" x14ac:dyDescent="0.55000000000000004">
      <c r="A201">
        <f t="shared" si="52"/>
        <v>179</v>
      </c>
      <c r="B201">
        <f t="shared" si="41"/>
        <v>24.052027447115702</v>
      </c>
      <c r="C201">
        <f>K201*U201</f>
        <v>0</v>
      </c>
      <c r="D201">
        <f>M201*V201</f>
        <v>29.333885358695248</v>
      </c>
      <c r="E201">
        <f>N201*W201</f>
        <v>46.986133140417557</v>
      </c>
      <c r="F201">
        <f>(O201+P201+Q201-R201)*X201</f>
        <v>0</v>
      </c>
      <c r="G201">
        <f>U201*$F$6/12*T201</f>
        <v>22.845243499071966</v>
      </c>
      <c r="H201">
        <v>0</v>
      </c>
      <c r="I201">
        <f t="shared" si="42"/>
        <v>46.897270946187668</v>
      </c>
      <c r="K201">
        <f>IF(A201=0, $C$6, $C$7/12)</f>
        <v>0</v>
      </c>
      <c r="L201">
        <f t="shared" si="43"/>
        <v>100000</v>
      </c>
      <c r="M201" s="19">
        <f t="shared" si="44"/>
        <v>110327.18733737561</v>
      </c>
      <c r="N201" s="19">
        <f t="shared" si="45"/>
        <v>110327.18733737561</v>
      </c>
      <c r="O201" s="19">
        <f t="shared" si="51"/>
        <v>109842.9271075368</v>
      </c>
      <c r="P201" s="19">
        <f>IF(A201=0,K201*(1-$C$15),K201)</f>
        <v>0</v>
      </c>
      <c r="Q201" s="19">
        <f t="shared" si="46"/>
        <v>876.25447502549082</v>
      </c>
      <c r="R201" s="19">
        <f t="shared" si="47"/>
        <v>92.265984652135231</v>
      </c>
      <c r="S201" s="3">
        <f>Return!Q185</f>
        <v>7.9773409003169871E-3</v>
      </c>
      <c r="T201" s="9">
        <f>IF(A201=0,1,T200*(1+$F$5)^(1/12))</f>
        <v>1.0772349150426435</v>
      </c>
      <c r="U201">
        <f>IF(A201=0,$C$12,U200-V200-W200-X200)</f>
        <v>0.50897518853259849</v>
      </c>
      <c r="V201">
        <f t="shared" si="37"/>
        <v>2.6588084103869645E-4</v>
      </c>
      <c r="W201">
        <f t="shared" si="48"/>
        <v>4.2587991477328305E-4</v>
      </c>
      <c r="X201">
        <f>IF(A201=12*$C$10-1,U201-V201-W201,0)</f>
        <v>0</v>
      </c>
      <c r="Y201">
        <f>FLOOR(A201/12,1)</f>
        <v>14</v>
      </c>
      <c r="Z201">
        <f t="shared" si="38"/>
        <v>5</v>
      </c>
      <c r="AA201">
        <f t="shared" si="49"/>
        <v>5.2238468009657701E-4</v>
      </c>
      <c r="AB201">
        <f t="shared" si="39"/>
        <v>6.2506370258593553E-3</v>
      </c>
      <c r="AC201">
        <f>VLOOKUP(AD201,mortality!$A$4:$G$76,saving_model!Z201+2,FALSE)</f>
        <v>3.1253185129296777E-3</v>
      </c>
      <c r="AD201">
        <f t="shared" si="40"/>
        <v>63</v>
      </c>
      <c r="AE201" s="10">
        <f t="shared" si="50"/>
        <v>8.3717735912058888E-4</v>
      </c>
      <c r="AF201" s="8">
        <f>VLOOKUP(saving_model!Y201,lapse!$B$4:$C$134,2,FALSE)</f>
        <v>0.01</v>
      </c>
      <c r="AH201">
        <f>discount_curve!K186</f>
        <v>0.82378558157976312</v>
      </c>
    </row>
    <row r="202" spans="1:34" x14ac:dyDescent="0.55000000000000004">
      <c r="A202">
        <f t="shared" si="52"/>
        <v>180</v>
      </c>
      <c r="B202">
        <f t="shared" si="41"/>
        <v>24.027366134124065</v>
      </c>
      <c r="C202">
        <f>K202*U202</f>
        <v>0</v>
      </c>
      <c r="D202">
        <f>M202*V202</f>
        <v>31.864427312254215</v>
      </c>
      <c r="E202">
        <f>N202*W202</f>
        <v>47.096771368130597</v>
      </c>
      <c r="F202">
        <f>(O202+P202+Q202-R202)*X202</f>
        <v>0</v>
      </c>
      <c r="G202">
        <f>U202*$F$6/12*T202</f>
        <v>22.823678163214332</v>
      </c>
      <c r="H202">
        <v>0</v>
      </c>
      <c r="I202">
        <f t="shared" si="42"/>
        <v>46.851044297338397</v>
      </c>
      <c r="K202">
        <f>IF(A202=0, $C$6, $C$7/12)</f>
        <v>0</v>
      </c>
      <c r="L202">
        <f t="shared" si="43"/>
        <v>100000</v>
      </c>
      <c r="M202" s="19">
        <f t="shared" si="44"/>
        <v>110742.32347539852</v>
      </c>
      <c r="N202" s="19">
        <f t="shared" si="45"/>
        <v>110742.32347539852</v>
      </c>
      <c r="O202" s="19">
        <f t="shared" si="51"/>
        <v>110626.91559791015</v>
      </c>
      <c r="P202" s="19">
        <f>IF(A202=0,K202*(1-$C$15),K202)</f>
        <v>0</v>
      </c>
      <c r="Q202" s="19">
        <f t="shared" si="46"/>
        <v>138.51123261794541</v>
      </c>
      <c r="R202" s="19">
        <f t="shared" si="47"/>
        <v>92.304522358773411</v>
      </c>
      <c r="S202" s="3">
        <f>Return!Q186</f>
        <v>1.2520572581213862E-3</v>
      </c>
      <c r="T202" s="9">
        <f>IF(A202=0,1,T201*(1+$F$5)^(1/12))</f>
        <v>1.0776827375880871</v>
      </c>
      <c r="U202">
        <f>IF(A202=0,$C$12,U201-V201-W201-X201)</f>
        <v>0.50828342777678648</v>
      </c>
      <c r="V202">
        <f t="shared" si="37"/>
        <v>2.8773486334999029E-4</v>
      </c>
      <c r="W202">
        <f t="shared" si="48"/>
        <v>4.252824926379044E-4</v>
      </c>
      <c r="X202">
        <f>IF(A202=12*$C$10-1,U202-V202-W202,0)</f>
        <v>0</v>
      </c>
      <c r="Y202">
        <f>FLOOR(A202/12,1)</f>
        <v>15</v>
      </c>
      <c r="Z202">
        <f t="shared" si="38"/>
        <v>5</v>
      </c>
      <c r="AA202">
        <f t="shared" si="49"/>
        <v>5.6609137269836296E-4</v>
      </c>
      <c r="AB202">
        <f t="shared" si="39"/>
        <v>6.7719860084564073E-3</v>
      </c>
      <c r="AC202">
        <f>VLOOKUP(AD202,mortality!$A$4:$G$76,saving_model!Z202+2,FALSE)</f>
        <v>3.3859930042282036E-3</v>
      </c>
      <c r="AD202">
        <f t="shared" si="40"/>
        <v>64</v>
      </c>
      <c r="AE202" s="10">
        <f t="shared" si="50"/>
        <v>8.3717735912058888E-4</v>
      </c>
      <c r="AF202" s="8">
        <f>VLOOKUP(saving_model!Y202,lapse!$B$4:$C$134,2,FALSE)</f>
        <v>0.01</v>
      </c>
      <c r="AH202">
        <f>discount_curve!K187</f>
        <v>0.82021812165156738</v>
      </c>
    </row>
    <row r="203" spans="1:34" x14ac:dyDescent="0.55000000000000004">
      <c r="A203">
        <f t="shared" si="52"/>
        <v>181</v>
      </c>
      <c r="B203">
        <f t="shared" si="41"/>
        <v>23.79945452494287</v>
      </c>
      <c r="C203">
        <f>K203*U203</f>
        <v>0</v>
      </c>
      <c r="D203">
        <f>M203*V203</f>
        <v>31.763480990237355</v>
      </c>
      <c r="E203">
        <f>N203*W203</f>
        <v>46.947569067963933</v>
      </c>
      <c r="F203">
        <f>(O203+P203+Q203-R203)*X203</f>
        <v>0</v>
      </c>
      <c r="G203">
        <f>U203*$F$6/12*T203</f>
        <v>22.801136057782426</v>
      </c>
      <c r="H203">
        <v>0</v>
      </c>
      <c r="I203">
        <f t="shared" si="42"/>
        <v>46.600590582725296</v>
      </c>
      <c r="K203">
        <f>IF(A203=0, $C$6, $C$7/12)</f>
        <v>0</v>
      </c>
      <c r="L203">
        <f t="shared" si="43"/>
        <v>100000</v>
      </c>
      <c r="M203" s="19">
        <f t="shared" si="44"/>
        <v>110546.56658328368</v>
      </c>
      <c r="N203" s="19">
        <f t="shared" si="45"/>
        <v>110546.56658328368</v>
      </c>
      <c r="O203" s="19">
        <f t="shared" si="51"/>
        <v>110673.12230816933</v>
      </c>
      <c r="P203" s="19">
        <f>IF(A203=0,K203*(1-$C$15),K203)</f>
        <v>0</v>
      </c>
      <c r="Q203" s="19">
        <f t="shared" si="46"/>
        <v>-345.05150877079052</v>
      </c>
      <c r="R203" s="19">
        <f t="shared" si="47"/>
        <v>91.940058999498788</v>
      </c>
      <c r="S203" s="3">
        <f>Return!Q187</f>
        <v>-3.1177534488454617E-3</v>
      </c>
      <c r="T203" s="9">
        <f>IF(A203=0,1,T202*(1+$F$5)^(1/12))</f>
        <v>1.0781307463000107</v>
      </c>
      <c r="U203">
        <f>IF(A203=0,$C$12,U202-V202-W202-X202)</f>
        <v>0.50757041042079853</v>
      </c>
      <c r="V203">
        <f t="shared" si="37"/>
        <v>2.8733123037618134E-4</v>
      </c>
      <c r="W203">
        <f t="shared" si="48"/>
        <v>4.2468590856319837E-4</v>
      </c>
      <c r="X203">
        <f>IF(A203=12*$C$10-1,U203-V203-W203,0)</f>
        <v>0</v>
      </c>
      <c r="Y203">
        <f>FLOOR(A203/12,1)</f>
        <v>15</v>
      </c>
      <c r="Z203">
        <f t="shared" si="38"/>
        <v>5</v>
      </c>
      <c r="AA203">
        <f t="shared" si="49"/>
        <v>5.6609137269836296E-4</v>
      </c>
      <c r="AB203">
        <f t="shared" si="39"/>
        <v>6.7719860084564073E-3</v>
      </c>
      <c r="AC203">
        <f>VLOOKUP(AD203,mortality!$A$4:$G$76,saving_model!Z203+2,FALSE)</f>
        <v>3.3859930042282036E-3</v>
      </c>
      <c r="AD203">
        <f t="shared" si="40"/>
        <v>64</v>
      </c>
      <c r="AE203" s="10">
        <f t="shared" si="50"/>
        <v>8.3717735912058888E-4</v>
      </c>
      <c r="AF203" s="8">
        <f>VLOOKUP(saving_model!Y203,lapse!$B$4:$C$134,2,FALSE)</f>
        <v>0.01</v>
      </c>
      <c r="AH203">
        <f>discount_curve!K188</f>
        <v>0.81931553582015515</v>
      </c>
    </row>
    <row r="204" spans="1:34" x14ac:dyDescent="0.55000000000000004">
      <c r="A204">
        <f t="shared" si="52"/>
        <v>182</v>
      </c>
      <c r="B204">
        <f t="shared" si="41"/>
        <v>23.453931118604817</v>
      </c>
      <c r="C204">
        <f>K204*U204</f>
        <v>0</v>
      </c>
      <c r="D204">
        <f>M204*V204</f>
        <v>31.553196477580592</v>
      </c>
      <c r="E204">
        <f>N204*W204</f>
        <v>46.636760983519068</v>
      </c>
      <c r="F204">
        <f>(O204+P204+Q204-R204)*X204</f>
        <v>0</v>
      </c>
      <c r="G204">
        <f>U204*$F$6/12*T204</f>
        <v>22.778616216356955</v>
      </c>
      <c r="H204">
        <v>0</v>
      </c>
      <c r="I204">
        <f t="shared" si="42"/>
        <v>46.232547334961772</v>
      </c>
      <c r="K204">
        <f>IF(A204=0, $C$6, $C$7/12)</f>
        <v>0</v>
      </c>
      <c r="L204">
        <f t="shared" si="43"/>
        <v>100000</v>
      </c>
      <c r="M204" s="19">
        <f t="shared" si="44"/>
        <v>109968.976484794</v>
      </c>
      <c r="N204" s="19">
        <f t="shared" si="45"/>
        <v>109968.976484794</v>
      </c>
      <c r="O204" s="19">
        <f t="shared" si="51"/>
        <v>110236.13074039904</v>
      </c>
      <c r="P204" s="19">
        <f>IF(A204=0,K204*(1-$C$15),K204)</f>
        <v>0</v>
      </c>
      <c r="Q204" s="19">
        <f t="shared" si="46"/>
        <v>-625.65057801206763</v>
      </c>
      <c r="R204" s="19">
        <f t="shared" si="47"/>
        <v>91.342066801989134</v>
      </c>
      <c r="S204" s="3">
        <f>Return!Q188</f>
        <v>-5.6755491489940413E-3</v>
      </c>
      <c r="T204" s="9">
        <f>IF(A204=0,1,T203*(1+$F$5)^(1/12))</f>
        <v>1.0785789412558064</v>
      </c>
      <c r="U204">
        <f>IF(A204=0,$C$12,U203-V203-W203-X203)</f>
        <v>0.50685839328185922</v>
      </c>
      <c r="V204">
        <f t="shared" si="37"/>
        <v>2.8692816361661439E-4</v>
      </c>
      <c r="W204">
        <f t="shared" si="48"/>
        <v>4.2409016137353781E-4</v>
      </c>
      <c r="X204">
        <f>IF(A204=12*$C$10-1,U204-V204-W204,0)</f>
        <v>0</v>
      </c>
      <c r="Y204">
        <f>FLOOR(A204/12,1)</f>
        <v>15</v>
      </c>
      <c r="Z204">
        <f t="shared" si="38"/>
        <v>5</v>
      </c>
      <c r="AA204">
        <f t="shared" si="49"/>
        <v>5.6609137269836296E-4</v>
      </c>
      <c r="AB204">
        <f t="shared" si="39"/>
        <v>6.7719860084564073E-3</v>
      </c>
      <c r="AC204">
        <f>VLOOKUP(AD204,mortality!$A$4:$G$76,saving_model!Z204+2,FALSE)</f>
        <v>3.3859930042282036E-3</v>
      </c>
      <c r="AD204">
        <f t="shared" si="40"/>
        <v>64</v>
      </c>
      <c r="AE204" s="10">
        <f t="shared" si="50"/>
        <v>8.3717735912058888E-4</v>
      </c>
      <c r="AF204" s="8">
        <f>VLOOKUP(saving_model!Y204,lapse!$B$4:$C$134,2,FALSE)</f>
        <v>0.01</v>
      </c>
      <c r="AH204">
        <f>discount_curve!K189</f>
        <v>0.81841394321379068</v>
      </c>
    </row>
    <row r="205" spans="1:34" x14ac:dyDescent="0.55000000000000004">
      <c r="A205">
        <f t="shared" si="52"/>
        <v>183</v>
      </c>
      <c r="B205">
        <f t="shared" si="41"/>
        <v>23.636109802441286</v>
      </c>
      <c r="C205">
        <f>K205*U205</f>
        <v>0</v>
      </c>
      <c r="D205">
        <f>M205*V205</f>
        <v>31.48265088682081</v>
      </c>
      <c r="E205">
        <f>N205*W205</f>
        <v>46.532492059226641</v>
      </c>
      <c r="F205">
        <f>(O205+P205+Q205-R205)*X205</f>
        <v>0</v>
      </c>
      <c r="G205">
        <f>U205*$F$6/12*T205</f>
        <v>22.756118616948559</v>
      </c>
      <c r="H205">
        <v>0</v>
      </c>
      <c r="I205">
        <f t="shared" si="42"/>
        <v>46.392228419389845</v>
      </c>
      <c r="K205">
        <f>IF(A205=0, $C$6, $C$7/12)</f>
        <v>0</v>
      </c>
      <c r="L205">
        <f t="shared" si="43"/>
        <v>100000</v>
      </c>
      <c r="M205" s="19">
        <f t="shared" si="44"/>
        <v>109877.24672418363</v>
      </c>
      <c r="N205" s="19">
        <f t="shared" si="45"/>
        <v>109877.24672418363</v>
      </c>
      <c r="O205" s="19">
        <f t="shared" si="51"/>
        <v>109519.13809558499</v>
      </c>
      <c r="P205" s="19">
        <f>IF(A205=0,K205*(1-$C$15),K205)</f>
        <v>0</v>
      </c>
      <c r="Q205" s="19">
        <f t="shared" si="46"/>
        <v>624.4309496595755</v>
      </c>
      <c r="R205" s="19">
        <f t="shared" si="47"/>
        <v>91.786307537703806</v>
      </c>
      <c r="S205" s="3">
        <f>Return!Q189</f>
        <v>5.7015692464141843E-3</v>
      </c>
      <c r="T205" s="9">
        <f>IF(A205=0,1,T204*(1+$F$5)^(1/12))</f>
        <v>1.0790273225328986</v>
      </c>
      <c r="U205">
        <f>IF(A205=0,$C$12,U204-V204-W204-X204)</f>
        <v>0.50614737495686901</v>
      </c>
      <c r="V205">
        <f t="shared" si="37"/>
        <v>2.8652566227700698E-4</v>
      </c>
      <c r="W205">
        <f t="shared" si="48"/>
        <v>4.2349524989494471E-4</v>
      </c>
      <c r="X205">
        <f>IF(A205=12*$C$10-1,U205-V205-W205,0)</f>
        <v>0</v>
      </c>
      <c r="Y205">
        <f>FLOOR(A205/12,1)</f>
        <v>15</v>
      </c>
      <c r="Z205">
        <f t="shared" si="38"/>
        <v>5</v>
      </c>
      <c r="AA205">
        <f t="shared" si="49"/>
        <v>5.6609137269836296E-4</v>
      </c>
      <c r="AB205">
        <f t="shared" si="39"/>
        <v>6.7719860084564073E-3</v>
      </c>
      <c r="AC205">
        <f>VLOOKUP(AD205,mortality!$A$4:$G$76,saving_model!Z205+2,FALSE)</f>
        <v>3.3859930042282036E-3</v>
      </c>
      <c r="AD205">
        <f t="shared" si="40"/>
        <v>64</v>
      </c>
      <c r="AE205" s="10">
        <f t="shared" si="50"/>
        <v>8.3717735912058888E-4</v>
      </c>
      <c r="AF205" s="8">
        <f>VLOOKUP(saving_model!Y205,lapse!$B$4:$C$134,2,FALSE)</f>
        <v>0.01</v>
      </c>
      <c r="AH205">
        <f>discount_curve!K190</f>
        <v>0.81751334273950771</v>
      </c>
    </row>
    <row r="206" spans="1:34" x14ac:dyDescent="0.55000000000000004">
      <c r="A206">
        <f t="shared" si="52"/>
        <v>184</v>
      </c>
      <c r="B206">
        <f t="shared" si="41"/>
        <v>23.788703686978039</v>
      </c>
      <c r="C206">
        <f>K206*U206</f>
        <v>0</v>
      </c>
      <c r="D206">
        <f>M206*V206</f>
        <v>31.581136483627734</v>
      </c>
      <c r="E206">
        <f>N206*W206</f>
        <v>46.678057318894304</v>
      </c>
      <c r="F206">
        <f>(O206+P206+Q206-R206)*X206</f>
        <v>0</v>
      </c>
      <c r="G206">
        <f>U206*$F$6/12*T206</f>
        <v>22.733643237589639</v>
      </c>
      <c r="H206">
        <v>0</v>
      </c>
      <c r="I206">
        <f t="shared" si="42"/>
        <v>46.522346924567678</v>
      </c>
      <c r="K206">
        <f>IF(A206=0, $C$6, $C$7/12)</f>
        <v>0</v>
      </c>
      <c r="L206">
        <f t="shared" si="43"/>
        <v>100000</v>
      </c>
      <c r="M206" s="19">
        <f t="shared" si="44"/>
        <v>110375.8048073598</v>
      </c>
      <c r="N206" s="19">
        <f t="shared" si="45"/>
        <v>110375.8048073598</v>
      </c>
      <c r="O206" s="19">
        <f t="shared" si="51"/>
        <v>110051.78273770686</v>
      </c>
      <c r="P206" s="19">
        <f>IF(A206=0,K206*(1-$C$15),K206)</f>
        <v>0</v>
      </c>
      <c r="Q206" s="19">
        <f t="shared" si="46"/>
        <v>555.87109444574855</v>
      </c>
      <c r="R206" s="19">
        <f t="shared" si="47"/>
        <v>92.173044860127163</v>
      </c>
      <c r="S206" s="3">
        <f>Return!Q190</f>
        <v>5.0509958186737425E-3</v>
      </c>
      <c r="T206" s="9">
        <f>IF(A206=0,1,T205*(1+$F$5)^(1/12))</f>
        <v>1.0794758902087438</v>
      </c>
      <c r="U206">
        <f>IF(A206=0,$C$12,U205-V205-W205-X205)</f>
        <v>0.50543735404469703</v>
      </c>
      <c r="V206">
        <f t="shared" si="37"/>
        <v>2.8612372556419103E-4</v>
      </c>
      <c r="W206">
        <f t="shared" si="48"/>
        <v>4.2290117295508802E-4</v>
      </c>
      <c r="X206">
        <f>IF(A206=12*$C$10-1,U206-V206-W206,0)</f>
        <v>0</v>
      </c>
      <c r="Y206">
        <f>FLOOR(A206/12,1)</f>
        <v>15</v>
      </c>
      <c r="Z206">
        <f t="shared" si="38"/>
        <v>5</v>
      </c>
      <c r="AA206">
        <f t="shared" si="49"/>
        <v>5.6609137269836296E-4</v>
      </c>
      <c r="AB206">
        <f t="shared" si="39"/>
        <v>6.7719860084564073E-3</v>
      </c>
      <c r="AC206">
        <f>VLOOKUP(AD206,mortality!$A$4:$G$76,saving_model!Z206+2,FALSE)</f>
        <v>3.3859930042282036E-3</v>
      </c>
      <c r="AD206">
        <f t="shared" si="40"/>
        <v>64</v>
      </c>
      <c r="AE206" s="10">
        <f t="shared" si="50"/>
        <v>8.3717735912058888E-4</v>
      </c>
      <c r="AF206" s="8">
        <f>VLOOKUP(saving_model!Y206,lapse!$B$4:$C$134,2,FALSE)</f>
        <v>0.01</v>
      </c>
      <c r="AH206">
        <f>discount_curve!K191</f>
        <v>0.81661373330554199</v>
      </c>
    </row>
    <row r="207" spans="1:34" x14ac:dyDescent="0.55000000000000004">
      <c r="A207">
        <f t="shared" si="52"/>
        <v>185</v>
      </c>
      <c r="B207">
        <f t="shared" si="41"/>
        <v>23.362184740987505</v>
      </c>
      <c r="C207">
        <f>K207*U207</f>
        <v>0</v>
      </c>
      <c r="D207">
        <f>M207*V207</f>
        <v>31.472458004769276</v>
      </c>
      <c r="E207">
        <f>N207*W207</f>
        <v>46.517426612392804</v>
      </c>
      <c r="F207">
        <f>(O207+P207+Q207-R207)*X207</f>
        <v>0</v>
      </c>
      <c r="G207">
        <f>U207*$F$6/12*T207</f>
        <v>22.711190056334264</v>
      </c>
      <c r="H207">
        <v>0</v>
      </c>
      <c r="I207">
        <f t="shared" si="42"/>
        <v>46.073374797321769</v>
      </c>
      <c r="K207">
        <f>IF(A207=0, $C$6, $C$7/12)</f>
        <v>0</v>
      </c>
      <c r="L207">
        <f t="shared" si="43"/>
        <v>100000</v>
      </c>
      <c r="M207" s="19">
        <f t="shared" si="44"/>
        <v>110150.49298346044</v>
      </c>
      <c r="N207" s="19">
        <f t="shared" si="45"/>
        <v>110150.49298346044</v>
      </c>
      <c r="O207" s="19">
        <f t="shared" si="51"/>
        <v>110515.48078729247</v>
      </c>
      <c r="P207" s="19">
        <f>IF(A207=0,K207*(1-$C$15),K207)</f>
        <v>0</v>
      </c>
      <c r="Q207" s="19">
        <f t="shared" si="46"/>
        <v>-821.38735219329385</v>
      </c>
      <c r="R207" s="19">
        <f t="shared" si="47"/>
        <v>91.411744529249304</v>
      </c>
      <c r="S207" s="3">
        <f>Return!Q191</f>
        <v>-7.4323284515606103E-3</v>
      </c>
      <c r="T207" s="9">
        <f>IF(A207=0,1,T206*(1+$F$5)^(1/12))</f>
        <v>1.0799246443608306</v>
      </c>
      <c r="U207">
        <f>IF(A207=0,$C$12,U206-V206-W206-X206)</f>
        <v>0.50472832914617782</v>
      </c>
      <c r="V207">
        <f t="shared" si="37"/>
        <v>2.8572235268611097E-4</v>
      </c>
      <c r="W207">
        <f t="shared" si="48"/>
        <v>4.2230792938328102E-4</v>
      </c>
      <c r="X207">
        <f>IF(A207=12*$C$10-1,U207-V207-W207,0)</f>
        <v>0</v>
      </c>
      <c r="Y207">
        <f>FLOOR(A207/12,1)</f>
        <v>15</v>
      </c>
      <c r="Z207">
        <f t="shared" si="38"/>
        <v>5</v>
      </c>
      <c r="AA207">
        <f t="shared" si="49"/>
        <v>5.6609137269836296E-4</v>
      </c>
      <c r="AB207">
        <f t="shared" si="39"/>
        <v>6.7719860084564073E-3</v>
      </c>
      <c r="AC207">
        <f>VLOOKUP(AD207,mortality!$A$4:$G$76,saving_model!Z207+2,FALSE)</f>
        <v>3.3859930042282036E-3</v>
      </c>
      <c r="AD207">
        <f t="shared" si="40"/>
        <v>64</v>
      </c>
      <c r="AE207" s="10">
        <f t="shared" si="50"/>
        <v>8.3717735912058888E-4</v>
      </c>
      <c r="AF207" s="8">
        <f>VLOOKUP(saving_model!Y207,lapse!$B$4:$C$134,2,FALSE)</f>
        <v>0.01</v>
      </c>
      <c r="AH207">
        <f>discount_curve!K192</f>
        <v>0.81571511382133199</v>
      </c>
    </row>
    <row r="208" spans="1:34" x14ac:dyDescent="0.55000000000000004">
      <c r="A208">
        <f t="shared" si="52"/>
        <v>186</v>
      </c>
      <c r="B208">
        <f t="shared" si="41"/>
        <v>23.227563642320714</v>
      </c>
      <c r="C208">
        <f>K208*U208</f>
        <v>0</v>
      </c>
      <c r="D208">
        <f>M208*V208</f>
        <v>31.266626580631282</v>
      </c>
      <c r="E208">
        <f>N208*W208</f>
        <v>46.21320035318508</v>
      </c>
      <c r="F208">
        <f>(O208+P208+Q208-R208)*X208</f>
        <v>0</v>
      </c>
      <c r="G208">
        <f>U208*$F$6/12*T208</f>
        <v>22.688759051258184</v>
      </c>
      <c r="H208">
        <v>0</v>
      </c>
      <c r="I208">
        <f t="shared" si="42"/>
        <v>45.916322693578898</v>
      </c>
      <c r="K208">
        <f>IF(A208=0, $C$6, $C$7/12)</f>
        <v>0</v>
      </c>
      <c r="L208">
        <f t="shared" si="43"/>
        <v>100000</v>
      </c>
      <c r="M208" s="19">
        <f t="shared" si="44"/>
        <v>109583.8269627932</v>
      </c>
      <c r="N208" s="19">
        <f t="shared" si="45"/>
        <v>109583.8269627932</v>
      </c>
      <c r="O208" s="19">
        <f t="shared" si="51"/>
        <v>109602.68169056992</v>
      </c>
      <c r="P208" s="19">
        <f>IF(A208=0,K208*(1-$C$15),K208)</f>
        <v>0</v>
      </c>
      <c r="Q208" s="19">
        <f t="shared" si="46"/>
        <v>-128.93757564921182</v>
      </c>
      <c r="R208" s="19">
        <f t="shared" si="47"/>
        <v>91.228120095767267</v>
      </c>
      <c r="S208" s="3">
        <f>Return!Q192</f>
        <v>-1.1764089496754115E-3</v>
      </c>
      <c r="T208" s="9">
        <f>IF(A208=0,1,T207*(1+$F$5)^(1/12))</f>
        <v>1.08037358506668</v>
      </c>
      <c r="U208">
        <f>IF(A208=0,$C$12,U207-V207-W207-X207)</f>
        <v>0.50402029886410848</v>
      </c>
      <c r="V208">
        <f t="shared" si="37"/>
        <v>2.8532154285182231E-4</v>
      </c>
      <c r="W208">
        <f t="shared" si="48"/>
        <v>4.2171551801047942E-4</v>
      </c>
      <c r="X208">
        <f>IF(A208=12*$C$10-1,U208-V208-W208,0)</f>
        <v>0</v>
      </c>
      <c r="Y208">
        <f>FLOOR(A208/12,1)</f>
        <v>15</v>
      </c>
      <c r="Z208">
        <f t="shared" si="38"/>
        <v>5</v>
      </c>
      <c r="AA208">
        <f t="shared" si="49"/>
        <v>5.6609137269836296E-4</v>
      </c>
      <c r="AB208">
        <f t="shared" si="39"/>
        <v>6.7719860084564073E-3</v>
      </c>
      <c r="AC208">
        <f>VLOOKUP(AD208,mortality!$A$4:$G$76,saving_model!Z208+2,FALSE)</f>
        <v>3.3859930042282036E-3</v>
      </c>
      <c r="AD208">
        <f t="shared" si="40"/>
        <v>64</v>
      </c>
      <c r="AE208" s="10">
        <f t="shared" si="50"/>
        <v>8.3717735912058888E-4</v>
      </c>
      <c r="AF208" s="8">
        <f>VLOOKUP(saving_model!Y208,lapse!$B$4:$C$134,2,FALSE)</f>
        <v>0.01</v>
      </c>
      <c r="AH208">
        <f>discount_curve!K193</f>
        <v>0.81481748319751524</v>
      </c>
    </row>
    <row r="209" spans="1:34" x14ac:dyDescent="0.55000000000000004">
      <c r="A209">
        <f t="shared" si="52"/>
        <v>187</v>
      </c>
      <c r="B209">
        <f t="shared" si="41"/>
        <v>23.738871927219837</v>
      </c>
      <c r="C209">
        <f>K209*U209</f>
        <v>0</v>
      </c>
      <c r="D209">
        <f>M209*V209</f>
        <v>31.379756426482643</v>
      </c>
      <c r="E209">
        <f>N209*W209</f>
        <v>46.380410340446453</v>
      </c>
      <c r="F209">
        <f>(O209+P209+Q209-R209)*X209</f>
        <v>0</v>
      </c>
      <c r="G209">
        <f>U209*$F$6/12*T209</f>
        <v>22.666350200458805</v>
      </c>
      <c r="H209">
        <v>0</v>
      </c>
      <c r="I209">
        <f t="shared" si="42"/>
        <v>46.405222127678641</v>
      </c>
      <c r="K209">
        <f>IF(A209=0, $C$6, $C$7/12)</f>
        <v>0</v>
      </c>
      <c r="L209">
        <f t="shared" si="43"/>
        <v>100000</v>
      </c>
      <c r="M209" s="19">
        <f t="shared" si="44"/>
        <v>110134.8230099197</v>
      </c>
      <c r="N209" s="19">
        <f t="shared" si="45"/>
        <v>110134.8230099197</v>
      </c>
      <c r="O209" s="19">
        <f t="shared" si="51"/>
        <v>109382.51599482495</v>
      </c>
      <c r="P209" s="19">
        <f>IF(A209=0,K209*(1-$C$15),K209)</f>
        <v>0</v>
      </c>
      <c r="Q209" s="19">
        <f t="shared" si="46"/>
        <v>1412.2850293360104</v>
      </c>
      <c r="R209" s="19">
        <f t="shared" si="47"/>
        <v>92.329000853467463</v>
      </c>
      <c r="S209" s="3">
        <f>Return!Q193</f>
        <v>1.2911433024660246E-2</v>
      </c>
      <c r="T209" s="9">
        <f>IF(A209=0,1,T208*(1+$F$5)^(1/12))</f>
        <v>1.0808227124038454</v>
      </c>
      <c r="U209">
        <f>IF(A209=0,$C$12,U208-V208-W208-X208)</f>
        <v>0.5033132618032462</v>
      </c>
      <c r="V209">
        <f t="shared" si="37"/>
        <v>2.8492129527149019E-4</v>
      </c>
      <c r="W209">
        <f t="shared" si="48"/>
        <v>4.2112393766927862E-4</v>
      </c>
      <c r="X209">
        <f>IF(A209=12*$C$10-1,U209-V209-W209,0)</f>
        <v>0</v>
      </c>
      <c r="Y209">
        <f>FLOOR(A209/12,1)</f>
        <v>15</v>
      </c>
      <c r="Z209">
        <f t="shared" si="38"/>
        <v>5</v>
      </c>
      <c r="AA209">
        <f t="shared" si="49"/>
        <v>5.6609137269836296E-4</v>
      </c>
      <c r="AB209">
        <f t="shared" si="39"/>
        <v>6.7719860084564073E-3</v>
      </c>
      <c r="AC209">
        <f>VLOOKUP(AD209,mortality!$A$4:$G$76,saving_model!Z209+2,FALSE)</f>
        <v>3.3859930042282036E-3</v>
      </c>
      <c r="AD209">
        <f t="shared" si="40"/>
        <v>64</v>
      </c>
      <c r="AE209" s="10">
        <f t="shared" si="50"/>
        <v>8.3717735912058888E-4</v>
      </c>
      <c r="AF209" s="8">
        <f>VLOOKUP(saving_model!Y209,lapse!$B$4:$C$134,2,FALSE)</f>
        <v>0.01</v>
      </c>
      <c r="AH209">
        <f>discount_curve!K194</f>
        <v>0.81392084034592804</v>
      </c>
    </row>
    <row r="210" spans="1:34" x14ac:dyDescent="0.55000000000000004">
      <c r="A210">
        <f t="shared" si="52"/>
        <v>188</v>
      </c>
      <c r="B210">
        <f t="shared" si="41"/>
        <v>23.679364480534513</v>
      </c>
      <c r="C210">
        <f>K210*U210</f>
        <v>0</v>
      </c>
      <c r="D210">
        <f>M210*V210</f>
        <v>31.517797061511359</v>
      </c>
      <c r="E210">
        <f>N210*W210</f>
        <v>46.584439371432957</v>
      </c>
      <c r="F210">
        <f>(O210+P210+Q210-R210)*X210</f>
        <v>0</v>
      </c>
      <c r="G210">
        <f>U210*$F$6/12*T210</f>
        <v>22.643963482055167</v>
      </c>
      <c r="H210">
        <v>0</v>
      </c>
      <c r="I210">
        <f t="shared" si="42"/>
        <v>46.32332796258968</v>
      </c>
      <c r="K210">
        <f>IF(A210=0, $C$6, $C$7/12)</f>
        <v>0</v>
      </c>
      <c r="L210">
        <f t="shared" si="43"/>
        <v>100000</v>
      </c>
      <c r="M210" s="19">
        <f t="shared" si="44"/>
        <v>110774.70409000662</v>
      </c>
      <c r="N210" s="19">
        <f t="shared" si="45"/>
        <v>110774.70409000662</v>
      </c>
      <c r="O210" s="19">
        <f t="shared" si="51"/>
        <v>110702.47202330749</v>
      </c>
      <c r="P210" s="19">
        <f>IF(A210=0,K210*(1-$C$15),K210)</f>
        <v>0</v>
      </c>
      <c r="Q210" s="19">
        <f t="shared" si="46"/>
        <v>52.168599545864431</v>
      </c>
      <c r="R210" s="19">
        <f t="shared" si="47"/>
        <v>92.295533852377801</v>
      </c>
      <c r="S210" s="3">
        <f>Return!Q194</f>
        <v>4.7125053842411724E-4</v>
      </c>
      <c r="T210" s="9">
        <f>IF(A210=0,1,T209*(1+$F$5)^(1/12))</f>
        <v>1.081272026449912</v>
      </c>
      <c r="U210">
        <f>IF(A210=0,$C$12,U209-V209-W209-X209)</f>
        <v>0.50260721657030549</v>
      </c>
      <c r="V210">
        <f t="shared" si="37"/>
        <v>2.8452160915638764E-4</v>
      </c>
      <c r="W210">
        <f t="shared" si="48"/>
        <v>4.2053318719391196E-4</v>
      </c>
      <c r="X210">
        <f>IF(A210=12*$C$10-1,U210-V210-W210,0)</f>
        <v>0</v>
      </c>
      <c r="Y210">
        <f>FLOOR(A210/12,1)</f>
        <v>15</v>
      </c>
      <c r="Z210">
        <f t="shared" si="38"/>
        <v>5</v>
      </c>
      <c r="AA210">
        <f t="shared" si="49"/>
        <v>5.6609137269836296E-4</v>
      </c>
      <c r="AB210">
        <f t="shared" si="39"/>
        <v>6.7719860084564073E-3</v>
      </c>
      <c r="AC210">
        <f>VLOOKUP(AD210,mortality!$A$4:$G$76,saving_model!Z210+2,FALSE)</f>
        <v>3.3859930042282036E-3</v>
      </c>
      <c r="AD210">
        <f t="shared" si="40"/>
        <v>64</v>
      </c>
      <c r="AE210" s="10">
        <f t="shared" si="50"/>
        <v>8.3717735912058888E-4</v>
      </c>
      <c r="AF210" s="8">
        <f>VLOOKUP(saving_model!Y210,lapse!$B$4:$C$134,2,FALSE)</f>
        <v>0.01</v>
      </c>
      <c r="AH210">
        <f>discount_curve!K195</f>
        <v>0.8130251841796049</v>
      </c>
    </row>
    <row r="211" spans="1:34" x14ac:dyDescent="0.55000000000000004">
      <c r="A211">
        <f t="shared" si="52"/>
        <v>189</v>
      </c>
      <c r="B211">
        <f t="shared" si="41"/>
        <v>23.883155504650922</v>
      </c>
      <c r="C211">
        <f>K211*U211</f>
        <v>0</v>
      </c>
      <c r="D211">
        <f>M211*V211</f>
        <v>31.551764839571927</v>
      </c>
      <c r="E211">
        <f>N211*W211</f>
        <v>46.634644970972687</v>
      </c>
      <c r="F211">
        <f>(O211+P211+Q211-R211)*X211</f>
        <v>0</v>
      </c>
      <c r="G211">
        <f>U211*$F$6/12*T211</f>
        <v>22.621598874187917</v>
      </c>
      <c r="H211">
        <v>0</v>
      </c>
      <c r="I211">
        <f t="shared" si="42"/>
        <v>46.50475437883884</v>
      </c>
      <c r="K211">
        <f>IF(A211=0, $C$6, $C$7/12)</f>
        <v>0</v>
      </c>
      <c r="L211">
        <f t="shared" si="43"/>
        <v>100000</v>
      </c>
      <c r="M211" s="19">
        <f t="shared" si="44"/>
        <v>111049.86985397711</v>
      </c>
      <c r="N211" s="19">
        <f t="shared" si="45"/>
        <v>111049.86985397711</v>
      </c>
      <c r="O211" s="19">
        <f t="shared" si="51"/>
        <v>110662.34508900098</v>
      </c>
      <c r="P211" s="19">
        <f>IF(A211=0,K211*(1-$C$15),K211)</f>
        <v>0</v>
      </c>
      <c r="Q211" s="19">
        <f t="shared" si="46"/>
        <v>682.2623570805406</v>
      </c>
      <c r="R211" s="19">
        <f t="shared" si="47"/>
        <v>92.787172871734597</v>
      </c>
      <c r="S211" s="3">
        <f>Return!Q195</f>
        <v>6.1652620548735548E-3</v>
      </c>
      <c r="T211" s="9">
        <f>IF(A211=0,1,T210*(1+$F$5)^(1/12))</f>
        <v>1.0817215272824976</v>
      </c>
      <c r="U211">
        <f>IF(A211=0,$C$12,U210-V210-W210-X210)</f>
        <v>0.50190216177395519</v>
      </c>
      <c r="V211">
        <f t="shared" si="37"/>
        <v>2.8412248371889414E-4</v>
      </c>
      <c r="W211">
        <f t="shared" si="48"/>
        <v>4.1994326542024783E-4</v>
      </c>
      <c r="X211">
        <f>IF(A211=12*$C$10-1,U211-V211-W211,0)</f>
        <v>0</v>
      </c>
      <c r="Y211">
        <f>FLOOR(A211/12,1)</f>
        <v>15</v>
      </c>
      <c r="Z211">
        <f t="shared" si="38"/>
        <v>5</v>
      </c>
      <c r="AA211">
        <f t="shared" si="49"/>
        <v>5.6609137269836296E-4</v>
      </c>
      <c r="AB211">
        <f t="shared" si="39"/>
        <v>6.7719860084564073E-3</v>
      </c>
      <c r="AC211">
        <f>VLOOKUP(AD211,mortality!$A$4:$G$76,saving_model!Z211+2,FALSE)</f>
        <v>3.3859930042282036E-3</v>
      </c>
      <c r="AD211">
        <f t="shared" si="40"/>
        <v>64</v>
      </c>
      <c r="AE211" s="10">
        <f t="shared" si="50"/>
        <v>8.3717735912058888E-4</v>
      </c>
      <c r="AF211" s="8">
        <f>VLOOKUP(saving_model!Y211,lapse!$B$4:$C$134,2,FALSE)</f>
        <v>0.01</v>
      </c>
      <c r="AH211">
        <f>discount_curve!K196</f>
        <v>0.81213051361277522</v>
      </c>
    </row>
    <row r="212" spans="1:34" x14ac:dyDescent="0.55000000000000004">
      <c r="A212">
        <f t="shared" si="52"/>
        <v>190</v>
      </c>
      <c r="B212">
        <f t="shared" si="41"/>
        <v>24.106523953161389</v>
      </c>
      <c r="C212">
        <f>K212*U212</f>
        <v>0</v>
      </c>
      <c r="D212">
        <f>M212*V212</f>
        <v>31.681768167621133</v>
      </c>
      <c r="E212">
        <f>N212*W212</f>
        <v>46.826794572728602</v>
      </c>
      <c r="F212">
        <f>(O212+P212+Q212-R212)*X212</f>
        <v>0</v>
      </c>
      <c r="G212">
        <f>U212*$F$6/12*T212</f>
        <v>22.599256355019289</v>
      </c>
      <c r="H212">
        <v>0</v>
      </c>
      <c r="I212">
        <f t="shared" si="42"/>
        <v>46.705780308180678</v>
      </c>
      <c r="K212">
        <f>IF(A212=0, $C$6, $C$7/12)</f>
        <v>0</v>
      </c>
      <c r="L212">
        <f t="shared" si="43"/>
        <v>100000</v>
      </c>
      <c r="M212" s="19">
        <f t="shared" si="44"/>
        <v>111664.07249585404</v>
      </c>
      <c r="N212" s="19">
        <f t="shared" si="45"/>
        <v>111664.07249585404</v>
      </c>
      <c r="O212" s="19">
        <f t="shared" si="51"/>
        <v>111251.8202732098</v>
      </c>
      <c r="P212" s="19">
        <f>IF(A212=0,K212*(1-$C$15),K212)</f>
        <v>0</v>
      </c>
      <c r="Q212" s="19">
        <f t="shared" si="46"/>
        <v>731.18527399914444</v>
      </c>
      <c r="R212" s="19">
        <f t="shared" si="47"/>
        <v>93.319171289340787</v>
      </c>
      <c r="S212" s="3">
        <f>Return!Q196</f>
        <v>6.572344364375482E-3</v>
      </c>
      <c r="T212" s="9">
        <f>IF(A212=0,1,T211*(1+$F$5)^(1/12))</f>
        <v>1.0821712149792519</v>
      </c>
      <c r="U212">
        <f>IF(A212=0,$C$12,U211-V211-W211-X211)</f>
        <v>0.50119809602481602</v>
      </c>
      <c r="V212">
        <f t="shared" si="37"/>
        <v>2.8372391817249403E-4</v>
      </c>
      <c r="W212">
        <f t="shared" si="48"/>
        <v>4.1935417118578786E-4</v>
      </c>
      <c r="X212">
        <f>IF(A212=12*$C$10-1,U212-V212-W212,0)</f>
        <v>0</v>
      </c>
      <c r="Y212">
        <f>FLOOR(A212/12,1)</f>
        <v>15</v>
      </c>
      <c r="Z212">
        <f t="shared" si="38"/>
        <v>5</v>
      </c>
      <c r="AA212">
        <f t="shared" si="49"/>
        <v>5.6609137269836296E-4</v>
      </c>
      <c r="AB212">
        <f t="shared" si="39"/>
        <v>6.7719860084564073E-3</v>
      </c>
      <c r="AC212">
        <f>VLOOKUP(AD212,mortality!$A$4:$G$76,saving_model!Z212+2,FALSE)</f>
        <v>3.3859930042282036E-3</v>
      </c>
      <c r="AD212">
        <f t="shared" si="40"/>
        <v>64</v>
      </c>
      <c r="AE212" s="10">
        <f t="shared" si="50"/>
        <v>8.3717735912058888E-4</v>
      </c>
      <c r="AF212" s="8">
        <f>VLOOKUP(saving_model!Y212,lapse!$B$4:$C$134,2,FALSE)</f>
        <v>0.01</v>
      </c>
      <c r="AH212">
        <f>discount_curve!K197</f>
        <v>0.81123682756086457</v>
      </c>
    </row>
    <row r="213" spans="1:34" x14ac:dyDescent="0.55000000000000004">
      <c r="A213">
        <f t="shared" si="52"/>
        <v>191</v>
      </c>
      <c r="B213">
        <f t="shared" si="41"/>
        <v>23.829534867940669</v>
      </c>
      <c r="C213">
        <f>K213*U213</f>
        <v>0</v>
      </c>
      <c r="D213">
        <f>M213*V213</f>
        <v>31.648101118059998</v>
      </c>
      <c r="E213">
        <f>N213*W213</f>
        <v>46.777033460743674</v>
      </c>
      <c r="F213">
        <f>(O213+P213+Q213-R213)*X213</f>
        <v>0</v>
      </c>
      <c r="G213">
        <f>U213*$F$6/12*T213</f>
        <v>22.576935902733094</v>
      </c>
      <c r="H213">
        <v>0</v>
      </c>
      <c r="I213">
        <f t="shared" si="42"/>
        <v>46.406470770673764</v>
      </c>
      <c r="K213">
        <f>IF(A213=0, $C$6, $C$7/12)</f>
        <v>0</v>
      </c>
      <c r="L213">
        <f t="shared" si="43"/>
        <v>100000</v>
      </c>
      <c r="M213" s="19">
        <f t="shared" si="44"/>
        <v>111702.10632912842</v>
      </c>
      <c r="N213" s="19">
        <f t="shared" si="45"/>
        <v>111702.10632912842</v>
      </c>
      <c r="O213" s="19">
        <f t="shared" si="51"/>
        <v>111889.6863759196</v>
      </c>
      <c r="P213" s="19">
        <f>IF(A213=0,K213*(1-$C$15),K213)</f>
        <v>0</v>
      </c>
      <c r="Q213" s="19">
        <f t="shared" si="46"/>
        <v>-468.01148932117479</v>
      </c>
      <c r="R213" s="19">
        <f t="shared" si="47"/>
        <v>92.851395738832025</v>
      </c>
      <c r="S213" s="3">
        <f>Return!Q197</f>
        <v>-4.1827938255969421E-3</v>
      </c>
      <c r="T213" s="9">
        <f>IF(A213=0,1,T212*(1+$F$5)^(1/12))</f>
        <v>1.0826210896178572</v>
      </c>
      <c r="U213">
        <f>IF(A213=0,$C$12,U212-V212-W212-X212)</f>
        <v>0.50049501793545781</v>
      </c>
      <c r="V213">
        <f t="shared" si="37"/>
        <v>2.8332591173177511E-4</v>
      </c>
      <c r="W213">
        <f t="shared" si="48"/>
        <v>4.187659033296643E-4</v>
      </c>
      <c r="X213">
        <f>IF(A213=12*$C$10-1,U213-V213-W213,0)</f>
        <v>0</v>
      </c>
      <c r="Y213">
        <f>FLOOR(A213/12,1)</f>
        <v>15</v>
      </c>
      <c r="Z213">
        <f t="shared" si="38"/>
        <v>5</v>
      </c>
      <c r="AA213">
        <f t="shared" si="49"/>
        <v>5.6609137269836296E-4</v>
      </c>
      <c r="AB213">
        <f t="shared" si="39"/>
        <v>6.7719860084564073E-3</v>
      </c>
      <c r="AC213">
        <f>VLOOKUP(AD213,mortality!$A$4:$G$76,saving_model!Z213+2,FALSE)</f>
        <v>3.3859930042282036E-3</v>
      </c>
      <c r="AD213">
        <f t="shared" si="40"/>
        <v>64</v>
      </c>
      <c r="AE213" s="10">
        <f t="shared" si="50"/>
        <v>8.3717735912058888E-4</v>
      </c>
      <c r="AF213" s="8">
        <f>VLOOKUP(saving_model!Y213,lapse!$B$4:$C$134,2,FALSE)</f>
        <v>0.01</v>
      </c>
      <c r="AH213">
        <f>discount_curve!K198</f>
        <v>0.81034412494049091</v>
      </c>
    </row>
    <row r="214" spans="1:34" x14ac:dyDescent="0.55000000000000004">
      <c r="A214">
        <f t="shared" si="52"/>
        <v>192</v>
      </c>
      <c r="B214">
        <f t="shared" si="41"/>
        <v>24.303524463221105</v>
      </c>
      <c r="C214">
        <f>K214*U214</f>
        <v>0</v>
      </c>
      <c r="D214">
        <f>M214*V214</f>
        <v>34.406409086682189</v>
      </c>
      <c r="E214">
        <f>N214*W214</f>
        <v>46.853040223353531</v>
      </c>
      <c r="F214">
        <f>(O214+P214+Q214-R214)*X214</f>
        <v>0</v>
      </c>
      <c r="G214">
        <f>U214*$F$6/12*T214</f>
        <v>22.554637495534688</v>
      </c>
      <c r="H214">
        <v>0</v>
      </c>
      <c r="I214">
        <f t="shared" si="42"/>
        <v>46.858161958755794</v>
      </c>
      <c r="K214">
        <f>IF(A214=0, $C$6, $C$7/12)</f>
        <v>0</v>
      </c>
      <c r="L214">
        <f t="shared" si="43"/>
        <v>100000</v>
      </c>
      <c r="M214" s="19">
        <f t="shared" si="44"/>
        <v>112046.19435620881</v>
      </c>
      <c r="N214" s="19">
        <f t="shared" si="45"/>
        <v>112046.19435620881</v>
      </c>
      <c r="O214" s="19">
        <f t="shared" si="51"/>
        <v>111328.82349085959</v>
      </c>
      <c r="P214" s="19">
        <f>IF(A214=0,K214*(1-$C$15),K214)</f>
        <v>0</v>
      </c>
      <c r="Q214" s="19">
        <f t="shared" si="46"/>
        <v>1340.8503358428641</v>
      </c>
      <c r="R214" s="19">
        <f t="shared" si="47"/>
        <v>93.891394855585375</v>
      </c>
      <c r="S214" s="3">
        <f>Return!Q198</f>
        <v>1.204405376612061E-2</v>
      </c>
      <c r="T214" s="9">
        <f>IF(A214=0,1,T213*(1+$F$5)^(1/12))</f>
        <v>1.083071151276028</v>
      </c>
      <c r="U214">
        <f>IF(A214=0,$C$12,U213-V213-W213-X213)</f>
        <v>0.49979292612039639</v>
      </c>
      <c r="V214">
        <f t="shared" ref="V214:V277" si="53">IFERROR(U214*AA214,0)</f>
        <v>3.0707342881543953E-4</v>
      </c>
      <c r="W214">
        <f t="shared" si="48"/>
        <v>4.1815824707443325E-4</v>
      </c>
      <c r="X214">
        <f>IF(A214=12*$C$10-1,U214-V214-W214,0)</f>
        <v>0</v>
      </c>
      <c r="Y214">
        <f>FLOOR(A214/12,1)</f>
        <v>16</v>
      </c>
      <c r="Z214">
        <f t="shared" ref="Z214:Z277" si="54">MIN(Y214,5)</f>
        <v>5</v>
      </c>
      <c r="AA214">
        <f t="shared" si="49"/>
        <v>6.1440131055690017E-4</v>
      </c>
      <c r="AB214">
        <f t="shared" ref="AB214:AB277" si="55">MAX(0,MIN(1,AC214*(1+$C$13)))</f>
        <v>7.347952408705628E-3</v>
      </c>
      <c r="AC214">
        <f>VLOOKUP(AD214,mortality!$A$4:$G$76,saving_model!Z214+2,FALSE)</f>
        <v>3.673976204352814E-3</v>
      </c>
      <c r="AD214">
        <f t="shared" ref="AD214:AD277" si="56">$C$9+Y214</f>
        <v>65</v>
      </c>
      <c r="AE214" s="10">
        <f t="shared" si="50"/>
        <v>8.3717735912058888E-4</v>
      </c>
      <c r="AF214" s="8">
        <f>VLOOKUP(saving_model!Y214,lapse!$B$4:$C$134,2,FALSE)</f>
        <v>0.01</v>
      </c>
      <c r="AH214">
        <f>discount_curve!K199</f>
        <v>0.80753762767634674</v>
      </c>
    </row>
    <row r="215" spans="1:34" x14ac:dyDescent="0.55000000000000004">
      <c r="A215">
        <f t="shared" si="52"/>
        <v>193</v>
      </c>
      <c r="B215">
        <f t="shared" ref="B215:B278" si="57">-(M215-N215)*V215-G215-H215+I215+J215</f>
        <v>24.512009409942856</v>
      </c>
      <c r="C215">
        <f>K215*U215</f>
        <v>0</v>
      </c>
      <c r="D215">
        <f>M215*V215</f>
        <v>34.641180805915937</v>
      </c>
      <c r="E215">
        <f>N215*W215</f>
        <v>47.172741380683028</v>
      </c>
      <c r="F215">
        <f>(O215+P215+Q215-R215)*X215</f>
        <v>0</v>
      </c>
      <c r="G215">
        <f>U215*$F$6/12*T215</f>
        <v>22.531271958125423</v>
      </c>
      <c r="H215">
        <v>0</v>
      </c>
      <c r="I215">
        <f t="shared" ref="I215:I278" si="58">U216*R215</f>
        <v>47.043281368068278</v>
      </c>
      <c r="K215">
        <f>IF(A215=0, $C$6, $C$7/12)</f>
        <v>0</v>
      </c>
      <c r="L215">
        <f t="shared" ref="L215:L278" si="59">$C$8</f>
        <v>100000</v>
      </c>
      <c r="M215" s="19">
        <f t="shared" ref="M215:M278" si="60">MAX(L215, N215)</f>
        <v>112974.67373452187</v>
      </c>
      <c r="N215" s="19">
        <f t="shared" ref="N215:N278" si="61">O215+P215+Q215/2+R215/2</f>
        <v>112974.67373452187</v>
      </c>
      <c r="O215" s="19">
        <f t="shared" si="51"/>
        <v>112575.78243184686</v>
      </c>
      <c r="P215" s="19">
        <f>IF(A215=0,K215*(1-$C$15),K215)</f>
        <v>0</v>
      </c>
      <c r="Q215" s="19">
        <f t="shared" ref="Q215:Q278" si="62">(O215+P215)*S215</f>
        <v>703.38330057301243</v>
      </c>
      <c r="R215" s="19">
        <f t="shared" ref="R215:R278" si="63">SUM(O215:Q215)*$C$16/12</f>
        <v>94.399304777016553</v>
      </c>
      <c r="S215" s="3">
        <f>Return!Q199</f>
        <v>6.2480871585222086E-3</v>
      </c>
      <c r="T215" s="9">
        <f>IF(A215=0,1,T214*(1+$F$5)^(1/12))</f>
        <v>1.0835214000315112</v>
      </c>
      <c r="U215">
        <f>IF(A215=0,$C$12,U214-V214-W214-X214)</f>
        <v>0.49906769444450655</v>
      </c>
      <c r="V215">
        <f t="shared" si="53"/>
        <v>3.0662784552331544E-4</v>
      </c>
      <c r="W215">
        <f t="shared" ref="W215:W278" si="64">(U215-V215)*AE215</f>
        <v>4.1755147256750493E-4</v>
      </c>
      <c r="X215">
        <f>IF(A215=12*$C$10-1,U215-V215-W215,0)</f>
        <v>0</v>
      </c>
      <c r="Y215">
        <f>FLOOR(A215/12,1)</f>
        <v>16</v>
      </c>
      <c r="Z215">
        <f t="shared" si="54"/>
        <v>5</v>
      </c>
      <c r="AA215">
        <f t="shared" ref="AA215:AA278" si="65">1-(1-AB215)^(1/12)</f>
        <v>6.1440131055690017E-4</v>
      </c>
      <c r="AB215">
        <f t="shared" si="55"/>
        <v>7.347952408705628E-3</v>
      </c>
      <c r="AC215">
        <f>VLOOKUP(AD215,mortality!$A$4:$G$76,saving_model!Z215+2,FALSE)</f>
        <v>3.673976204352814E-3</v>
      </c>
      <c r="AD215">
        <f t="shared" si="56"/>
        <v>65</v>
      </c>
      <c r="AE215" s="10">
        <f t="shared" ref="AE215:AE278" si="66">1-(1-AF215)^(1/12)</f>
        <v>8.3717735912058888E-4</v>
      </c>
      <c r="AF215" s="8">
        <f>VLOOKUP(saving_model!Y215,lapse!$B$4:$C$134,2,FALSE)</f>
        <v>0.01</v>
      </c>
      <c r="AH215">
        <f>discount_curve!K200</f>
        <v>0.80663904576641443</v>
      </c>
    </row>
    <row r="216" spans="1:34" x14ac:dyDescent="0.55000000000000004">
      <c r="A216">
        <f t="shared" si="52"/>
        <v>194</v>
      </c>
      <c r="B216">
        <f t="shared" si="57"/>
        <v>25.054114784742431</v>
      </c>
      <c r="C216">
        <f>K216*U216</f>
        <v>0</v>
      </c>
      <c r="D216">
        <f>M216*V216</f>
        <v>34.901041583977687</v>
      </c>
      <c r="E216">
        <f>N216*W216</f>
        <v>47.526607646015322</v>
      </c>
      <c r="F216">
        <f>(O216+P216+Q216-R216)*X216</f>
        <v>0</v>
      </c>
      <c r="G216">
        <f>U216*$F$6/12*T216</f>
        <v>22.507930626307513</v>
      </c>
      <c r="H216">
        <v>0</v>
      </c>
      <c r="I216">
        <f t="shared" si="58"/>
        <v>47.562045411049944</v>
      </c>
      <c r="K216">
        <f>IF(A216=0, $C$6, $C$7/12)</f>
        <v>0</v>
      </c>
      <c r="L216">
        <f t="shared" si="59"/>
        <v>100000</v>
      </c>
      <c r="M216" s="19">
        <f t="shared" si="60"/>
        <v>113987.55639439744</v>
      </c>
      <c r="N216" s="19">
        <f t="shared" si="61"/>
        <v>113987.55639439744</v>
      </c>
      <c r="O216" s="19">
        <f t="shared" si="51"/>
        <v>113184.76642764285</v>
      </c>
      <c r="P216" s="19">
        <f>IF(A216=0,K216*(1-$C$15),K216)</f>
        <v>0</v>
      </c>
      <c r="Q216" s="19">
        <f t="shared" si="62"/>
        <v>1510.0009606855683</v>
      </c>
      <c r="R216" s="19">
        <f t="shared" si="63"/>
        <v>95.578972823607032</v>
      </c>
      <c r="S216" s="3">
        <f>Return!Q200</f>
        <v>1.3341026432659442E-2</v>
      </c>
      <c r="T216" s="9">
        <f>IF(A216=0,1,T215*(1+$F$5)^(1/12))</f>
        <v>1.0839718359620858</v>
      </c>
      <c r="U216">
        <f>IF(A216=0,$C$12,U215-V215-W215-X215)</f>
        <v>0.49834351512641573</v>
      </c>
      <c r="V216">
        <f t="shared" si="53"/>
        <v>3.0618290880120221E-4</v>
      </c>
      <c r="W216">
        <f t="shared" si="64"/>
        <v>4.1694557852940591E-4</v>
      </c>
      <c r="X216">
        <f>IF(A216=12*$C$10-1,U216-V216-W216,0)</f>
        <v>0</v>
      </c>
      <c r="Y216">
        <f>FLOOR(A216/12,1)</f>
        <v>16</v>
      </c>
      <c r="Z216">
        <f t="shared" si="54"/>
        <v>5</v>
      </c>
      <c r="AA216">
        <f t="shared" si="65"/>
        <v>6.1440131055690017E-4</v>
      </c>
      <c r="AB216">
        <f t="shared" si="55"/>
        <v>7.347952408705628E-3</v>
      </c>
      <c r="AC216">
        <f>VLOOKUP(AD216,mortality!$A$4:$G$76,saving_model!Z216+2,FALSE)</f>
        <v>3.673976204352814E-3</v>
      </c>
      <c r="AD216">
        <f t="shared" si="56"/>
        <v>65</v>
      </c>
      <c r="AE216" s="10">
        <f t="shared" si="66"/>
        <v>8.3717735912058888E-4</v>
      </c>
      <c r="AF216" s="8">
        <f>VLOOKUP(saving_model!Y216,lapse!$B$4:$C$134,2,FALSE)</f>
        <v>0.01</v>
      </c>
      <c r="AH216">
        <f>discount_curve!K201</f>
        <v>0.80574146374728783</v>
      </c>
    </row>
    <row r="217" spans="1:34" x14ac:dyDescent="0.55000000000000004">
      <c r="A217">
        <f t="shared" si="52"/>
        <v>195</v>
      </c>
      <c r="B217">
        <f t="shared" si="57"/>
        <v>24.710027478378358</v>
      </c>
      <c r="C217">
        <f>K217*U217</f>
        <v>0</v>
      </c>
      <c r="D217">
        <f>M217*V217</f>
        <v>34.956369686833668</v>
      </c>
      <c r="E217">
        <f>N217*W217</f>
        <v>47.601950871228453</v>
      </c>
      <c r="F217">
        <f>(O217+P217+Q217-R217)*X217</f>
        <v>0</v>
      </c>
      <c r="G217">
        <f>U217*$F$6/12*T217</f>
        <v>22.484613475005112</v>
      </c>
      <c r="H217">
        <v>0</v>
      </c>
      <c r="I217">
        <f t="shared" si="58"/>
        <v>47.19464095338347</v>
      </c>
      <c r="K217">
        <f>IF(A217=0, $C$6, $C$7/12)</f>
        <v>0</v>
      </c>
      <c r="L217">
        <f t="shared" si="59"/>
        <v>100000</v>
      </c>
      <c r="M217" s="19">
        <f t="shared" si="60"/>
        <v>114334.16540101374</v>
      </c>
      <c r="N217" s="19">
        <f t="shared" si="61"/>
        <v>114334.16540101374</v>
      </c>
      <c r="O217" s="19">
        <f t="shared" si="51"/>
        <v>114599.18841550482</v>
      </c>
      <c r="P217" s="19">
        <f>IF(A217=0,K217*(1-$C$15),K217)</f>
        <v>0</v>
      </c>
      <c r="Q217" s="19">
        <f t="shared" si="62"/>
        <v>-625.02449891266451</v>
      </c>
      <c r="R217" s="19">
        <f t="shared" si="63"/>
        <v>94.978469930493461</v>
      </c>
      <c r="S217" s="3">
        <f>Return!Q201</f>
        <v>-5.4540045837541129E-3</v>
      </c>
      <c r="T217" s="9">
        <f>IF(A217=0,1,T216*(1+$F$5)^(1/12))</f>
        <v>1.0844224591455633</v>
      </c>
      <c r="U217">
        <f>IF(A217=0,$C$12,U216-V216-W216-X216)</f>
        <v>0.49762038663908514</v>
      </c>
      <c r="V217">
        <f t="shared" si="53"/>
        <v>3.0573861771088527E-4</v>
      </c>
      <c r="W217">
        <f t="shared" si="64"/>
        <v>4.163405636825193E-4</v>
      </c>
      <c r="X217">
        <f>IF(A217=12*$C$10-1,U217-V217-W217,0)</f>
        <v>0</v>
      </c>
      <c r="Y217">
        <f>FLOOR(A217/12,1)</f>
        <v>16</v>
      </c>
      <c r="Z217">
        <f t="shared" si="54"/>
        <v>5</v>
      </c>
      <c r="AA217">
        <f t="shared" si="65"/>
        <v>6.1440131055690017E-4</v>
      </c>
      <c r="AB217">
        <f t="shared" si="55"/>
        <v>7.347952408705628E-3</v>
      </c>
      <c r="AC217">
        <f>VLOOKUP(AD217,mortality!$A$4:$G$76,saving_model!Z217+2,FALSE)</f>
        <v>3.673976204352814E-3</v>
      </c>
      <c r="AD217">
        <f t="shared" si="56"/>
        <v>65</v>
      </c>
      <c r="AE217" s="10">
        <f t="shared" si="66"/>
        <v>8.3717735912058888E-4</v>
      </c>
      <c r="AF217" s="8">
        <f>VLOOKUP(saving_model!Y217,lapse!$B$4:$C$134,2,FALSE)</f>
        <v>0.01</v>
      </c>
      <c r="AH217">
        <f>discount_curve!K202</f>
        <v>0.80484488050634462</v>
      </c>
    </row>
    <row r="218" spans="1:34" x14ac:dyDescent="0.55000000000000004">
      <c r="A218">
        <f t="shared" si="52"/>
        <v>196</v>
      </c>
      <c r="B218">
        <f t="shared" si="57"/>
        <v>24.807510656212415</v>
      </c>
      <c r="C218">
        <f>K218*U218</f>
        <v>0</v>
      </c>
      <c r="D218">
        <f>M218*V218</f>
        <v>34.848454380561911</v>
      </c>
      <c r="E218">
        <f>N218*W218</f>
        <v>47.454996849588831</v>
      </c>
      <c r="F218">
        <f>(O218+P218+Q218-R218)*X218</f>
        <v>0</v>
      </c>
      <c r="G218">
        <f>U218*$F$6/12*T218</f>
        <v>22.461320479168357</v>
      </c>
      <c r="H218">
        <v>0</v>
      </c>
      <c r="I218">
        <f t="shared" si="58"/>
        <v>47.268831135380772</v>
      </c>
      <c r="K218">
        <f>IF(A218=0, $C$6, $C$7/12)</f>
        <v>0</v>
      </c>
      <c r="L218">
        <f t="shared" si="59"/>
        <v>100000</v>
      </c>
      <c r="M218" s="19">
        <f t="shared" si="60"/>
        <v>114146.83389772342</v>
      </c>
      <c r="N218" s="19">
        <f t="shared" si="61"/>
        <v>114146.83389772342</v>
      </c>
      <c r="O218" s="19">
        <f t="shared" si="51"/>
        <v>113879.18544666166</v>
      </c>
      <c r="P218" s="19">
        <f>IF(A218=0,K218*(1-$C$15),K218)</f>
        <v>0</v>
      </c>
      <c r="Q218" s="19">
        <f t="shared" si="62"/>
        <v>440.03088851087421</v>
      </c>
      <c r="R218" s="19">
        <f t="shared" si="63"/>
        <v>95.266013612643789</v>
      </c>
      <c r="S218" s="3">
        <f>Return!Q202</f>
        <v>3.8640150681177321E-3</v>
      </c>
      <c r="T218" s="9">
        <f>IF(A218=0,1,T217*(1+$F$5)^(1/12))</f>
        <v>1.0848732696597878</v>
      </c>
      <c r="U218">
        <f>IF(A218=0,$C$12,U217-V217-W217-X217)</f>
        <v>0.49689830745769176</v>
      </c>
      <c r="V218">
        <f t="shared" si="53"/>
        <v>3.0529497131551132E-4</v>
      </c>
      <c r="W218">
        <f t="shared" si="64"/>
        <v>4.1573642675108211E-4</v>
      </c>
      <c r="X218">
        <f>IF(A218=12*$C$10-1,U218-V218-W218,0)</f>
        <v>0</v>
      </c>
      <c r="Y218">
        <f>FLOOR(A218/12,1)</f>
        <v>16</v>
      </c>
      <c r="Z218">
        <f t="shared" si="54"/>
        <v>5</v>
      </c>
      <c r="AA218">
        <f t="shared" si="65"/>
        <v>6.1440131055690017E-4</v>
      </c>
      <c r="AB218">
        <f t="shared" si="55"/>
        <v>7.347952408705628E-3</v>
      </c>
      <c r="AC218">
        <f>VLOOKUP(AD218,mortality!$A$4:$G$76,saving_model!Z218+2,FALSE)</f>
        <v>3.673976204352814E-3</v>
      </c>
      <c r="AD218">
        <f t="shared" si="56"/>
        <v>65</v>
      </c>
      <c r="AE218" s="10">
        <f t="shared" si="66"/>
        <v>8.3717735912058888E-4</v>
      </c>
      <c r="AF218" s="8">
        <f>VLOOKUP(saving_model!Y218,lapse!$B$4:$C$134,2,FALSE)</f>
        <v>0.01</v>
      </c>
      <c r="AH218">
        <f>discount_curve!K203</f>
        <v>0.8039492949322018</v>
      </c>
    </row>
    <row r="219" spans="1:34" x14ac:dyDescent="0.55000000000000004">
      <c r="A219">
        <f t="shared" si="52"/>
        <v>197</v>
      </c>
      <c r="B219">
        <f t="shared" si="57"/>
        <v>25.17871125244703</v>
      </c>
      <c r="C219">
        <f>K219*U219</f>
        <v>0</v>
      </c>
      <c r="D219">
        <f>M219*V219</f>
        <v>35.004336369962161</v>
      </c>
      <c r="E219">
        <f>N219*W219</f>
        <v>47.667269659025763</v>
      </c>
      <c r="F219">
        <f>(O219+P219+Q219-R219)*X219</f>
        <v>0</v>
      </c>
      <c r="G219">
        <f>U219*$F$6/12*T219</f>
        <v>22.438051613773318</v>
      </c>
      <c r="H219">
        <v>0</v>
      </c>
      <c r="I219">
        <f t="shared" si="58"/>
        <v>47.616762866220348</v>
      </c>
      <c r="K219">
        <f>IF(A219=0, $C$6, $C$7/12)</f>
        <v>0</v>
      </c>
      <c r="L219">
        <f t="shared" si="59"/>
        <v>100000</v>
      </c>
      <c r="M219" s="19">
        <f t="shared" si="60"/>
        <v>114824.04565592072</v>
      </c>
      <c r="N219" s="19">
        <f t="shared" si="61"/>
        <v>114824.04565592072</v>
      </c>
      <c r="O219" s="19">
        <f t="shared" si="51"/>
        <v>114223.95032155988</v>
      </c>
      <c r="P219" s="19">
        <f>IF(A219=0,K219*(1-$C$15),K219)</f>
        <v>0</v>
      </c>
      <c r="Q219" s="19">
        <f t="shared" si="62"/>
        <v>1104.0839734758163</v>
      </c>
      <c r="R219" s="19">
        <f t="shared" si="63"/>
        <v>96.106695245863079</v>
      </c>
      <c r="S219" s="3">
        <f>Return!Q203</f>
        <v>9.6659585872107545E-3</v>
      </c>
      <c r="T219" s="9">
        <f>IF(A219=0,1,T218*(1+$F$5)^(1/12))</f>
        <v>1.0853242675826351</v>
      </c>
      <c r="U219">
        <f>IF(A219=0,$C$12,U218-V218-W218-X218)</f>
        <v>0.49617727605962519</v>
      </c>
      <c r="V219">
        <f t="shared" si="53"/>
        <v>3.0485196867958655E-4</v>
      </c>
      <c r="W219">
        <f t="shared" si="64"/>
        <v>4.1513316646118255E-4</v>
      </c>
      <c r="X219">
        <f>IF(A219=12*$C$10-1,U219-V219-W219,0)</f>
        <v>0</v>
      </c>
      <c r="Y219">
        <f>FLOOR(A219/12,1)</f>
        <v>16</v>
      </c>
      <c r="Z219">
        <f t="shared" si="54"/>
        <v>5</v>
      </c>
      <c r="AA219">
        <f t="shared" si="65"/>
        <v>6.1440131055690017E-4</v>
      </c>
      <c r="AB219">
        <f t="shared" si="55"/>
        <v>7.347952408705628E-3</v>
      </c>
      <c r="AC219">
        <f>VLOOKUP(AD219,mortality!$A$4:$G$76,saving_model!Z219+2,FALSE)</f>
        <v>3.673976204352814E-3</v>
      </c>
      <c r="AD219">
        <f t="shared" si="56"/>
        <v>65</v>
      </c>
      <c r="AE219" s="10">
        <f t="shared" si="66"/>
        <v>8.3717735912058888E-4</v>
      </c>
      <c r="AF219" s="8">
        <f>VLOOKUP(saving_model!Y219,lapse!$B$4:$C$134,2,FALSE)</f>
        <v>0.01</v>
      </c>
      <c r="AH219">
        <f>discount_curve!K204</f>
        <v>0.80305470591471217</v>
      </c>
    </row>
    <row r="220" spans="1:34" x14ac:dyDescent="0.55000000000000004">
      <c r="A220">
        <f t="shared" si="52"/>
        <v>198</v>
      </c>
      <c r="B220">
        <f t="shared" si="57"/>
        <v>24.325258978468337</v>
      </c>
      <c r="C220">
        <f>K220*U220</f>
        <v>0</v>
      </c>
      <c r="D220">
        <f>M220*V220</f>
        <v>34.808565669147356</v>
      </c>
      <c r="E220">
        <f>N220*W220</f>
        <v>47.400678266220957</v>
      </c>
      <c r="F220">
        <f>(O220+P220+Q220-R220)*X220</f>
        <v>0</v>
      </c>
      <c r="G220">
        <f>U220*$F$6/12*T220</f>
        <v>22.414806853822004</v>
      </c>
      <c r="H220">
        <v>0</v>
      </c>
      <c r="I220">
        <f t="shared" si="58"/>
        <v>46.740065832290341</v>
      </c>
      <c r="K220">
        <f>IF(A220=0, $C$6, $C$7/12)</f>
        <v>0</v>
      </c>
      <c r="L220">
        <f t="shared" si="59"/>
        <v>100000</v>
      </c>
      <c r="M220" s="19">
        <f t="shared" si="60"/>
        <v>114347.78881809155</v>
      </c>
      <c r="N220" s="19">
        <f t="shared" si="61"/>
        <v>114347.78881809155</v>
      </c>
      <c r="O220" s="19">
        <f t="shared" si="51"/>
        <v>115231.92759978984</v>
      </c>
      <c r="P220" s="19">
        <f>IF(A220=0,K220*(1-$C$15),K220)</f>
        <v>0</v>
      </c>
      <c r="Q220" s="19">
        <f t="shared" si="62"/>
        <v>-1862.751876499326</v>
      </c>
      <c r="R220" s="19">
        <f t="shared" si="63"/>
        <v>94.474313102742087</v>
      </c>
      <c r="S220" s="3">
        <f>Return!Q204</f>
        <v>-1.6165240964889693E-2</v>
      </c>
      <c r="T220" s="9">
        <f>IF(A220=0,1,T219*(1+$F$5)^(1/12))</f>
        <v>1.0857754529920138</v>
      </c>
      <c r="U220">
        <f>IF(A220=0,$C$12,U219-V219-W219-X219)</f>
        <v>0.49545729092448443</v>
      </c>
      <c r="V220">
        <f t="shared" si="53"/>
        <v>3.0440960886897461E-4</v>
      </c>
      <c r="W220">
        <f t="shared" si="64"/>
        <v>4.1453078154075733E-4</v>
      </c>
      <c r="X220">
        <f>IF(A220=12*$C$10-1,U220-V220-W220,0)</f>
        <v>0</v>
      </c>
      <c r="Y220">
        <f>FLOOR(A220/12,1)</f>
        <v>16</v>
      </c>
      <c r="Z220">
        <f t="shared" si="54"/>
        <v>5</v>
      </c>
      <c r="AA220">
        <f t="shared" si="65"/>
        <v>6.1440131055690017E-4</v>
      </c>
      <c r="AB220">
        <f t="shared" si="55"/>
        <v>7.347952408705628E-3</v>
      </c>
      <c r="AC220">
        <f>VLOOKUP(AD220,mortality!$A$4:$G$76,saving_model!Z220+2,FALSE)</f>
        <v>3.673976204352814E-3</v>
      </c>
      <c r="AD220">
        <f t="shared" si="56"/>
        <v>65</v>
      </c>
      <c r="AE220" s="10">
        <f t="shared" si="66"/>
        <v>8.3717735912058888E-4</v>
      </c>
      <c r="AF220" s="8">
        <f>VLOOKUP(saving_model!Y220,lapse!$B$4:$C$134,2,FALSE)</f>
        <v>0.01</v>
      </c>
      <c r="AH220">
        <f>discount_curve!K205</f>
        <v>0.80216111234496457</v>
      </c>
    </row>
    <row r="221" spans="1:34" x14ac:dyDescent="0.55000000000000004">
      <c r="A221">
        <f t="shared" si="52"/>
        <v>199</v>
      </c>
      <c r="B221">
        <f t="shared" si="57"/>
        <v>24.455254221583171</v>
      </c>
      <c r="C221">
        <f>K221*U221</f>
        <v>0</v>
      </c>
      <c r="D221">
        <f>M221*V221</f>
        <v>34.525100214074392</v>
      </c>
      <c r="E221">
        <f>N221*W221</f>
        <v>47.014668254684899</v>
      </c>
      <c r="F221">
        <f>(O221+P221+Q221-R221)*X221</f>
        <v>0</v>
      </c>
      <c r="G221">
        <f>U221*$F$6/12*T221</f>
        <v>22.391586174342311</v>
      </c>
      <c r="H221">
        <v>0</v>
      </c>
      <c r="I221">
        <f t="shared" si="58"/>
        <v>46.846840395925483</v>
      </c>
      <c r="K221">
        <f>IF(A221=0, $C$6, $C$7/12)</f>
        <v>0</v>
      </c>
      <c r="L221">
        <f t="shared" si="59"/>
        <v>100000</v>
      </c>
      <c r="M221" s="19">
        <f t="shared" si="60"/>
        <v>113581.40527958545</v>
      </c>
      <c r="N221" s="19">
        <f t="shared" si="61"/>
        <v>113581.40527958545</v>
      </c>
      <c r="O221" s="19">
        <f t="shared" si="51"/>
        <v>113274.70141018777</v>
      </c>
      <c r="P221" s="19">
        <f>IF(A221=0,K221*(1-$C$15),K221)</f>
        <v>0</v>
      </c>
      <c r="Q221" s="19">
        <f t="shared" si="62"/>
        <v>518.58000428329092</v>
      </c>
      <c r="R221" s="19">
        <f t="shared" si="63"/>
        <v>94.827734512059223</v>
      </c>
      <c r="S221" s="3">
        <f>Return!Q205</f>
        <v>4.5780743434089555E-3</v>
      </c>
      <c r="T221" s="9">
        <f>IF(A221=0,1,T220*(1+$F$5)^(1/12))</f>
        <v>1.086226825965865</v>
      </c>
      <c r="U221">
        <f>IF(A221=0,$C$12,U220-V220-W220-X220)</f>
        <v>0.49473835053407472</v>
      </c>
      <c r="V221">
        <f t="shared" si="53"/>
        <v>3.0396789095089459E-4</v>
      </c>
      <c r="W221">
        <f t="shared" si="64"/>
        <v>4.1392927071958916E-4</v>
      </c>
      <c r="X221">
        <f>IF(A221=12*$C$10-1,U221-V221-W221,0)</f>
        <v>0</v>
      </c>
      <c r="Y221">
        <f>FLOOR(A221/12,1)</f>
        <v>16</v>
      </c>
      <c r="Z221">
        <f t="shared" si="54"/>
        <v>5</v>
      </c>
      <c r="AA221">
        <f t="shared" si="65"/>
        <v>6.1440131055690017E-4</v>
      </c>
      <c r="AB221">
        <f t="shared" si="55"/>
        <v>7.347952408705628E-3</v>
      </c>
      <c r="AC221">
        <f>VLOOKUP(AD221,mortality!$A$4:$G$76,saving_model!Z221+2,FALSE)</f>
        <v>3.673976204352814E-3</v>
      </c>
      <c r="AD221">
        <f t="shared" si="56"/>
        <v>65</v>
      </c>
      <c r="AE221" s="10">
        <f t="shared" si="66"/>
        <v>8.3717735912058888E-4</v>
      </c>
      <c r="AF221" s="8">
        <f>VLOOKUP(saving_model!Y221,lapse!$B$4:$C$134,2,FALSE)</f>
        <v>0.01</v>
      </c>
      <c r="AH221">
        <f>discount_curve!K206</f>
        <v>0.80126851311528102</v>
      </c>
    </row>
    <row r="222" spans="1:34" x14ac:dyDescent="0.55000000000000004">
      <c r="A222">
        <f t="shared" si="52"/>
        <v>200</v>
      </c>
      <c r="B222">
        <f t="shared" si="57"/>
        <v>24.235208277503133</v>
      </c>
      <c r="C222">
        <f>K222*U222</f>
        <v>0</v>
      </c>
      <c r="D222">
        <f>M222*V222</f>
        <v>34.474554602786924</v>
      </c>
      <c r="E222">
        <f>N222*W222</f>
        <v>46.94583760302347</v>
      </c>
      <c r="F222">
        <f>(O222+P222+Q222-R222)*X222</f>
        <v>0</v>
      </c>
      <c r="G222">
        <f>U222*$F$6/12*T222</f>
        <v>22.368389550388017</v>
      </c>
      <c r="H222">
        <v>0</v>
      </c>
      <c r="I222">
        <f t="shared" si="58"/>
        <v>46.60359782789115</v>
      </c>
      <c r="K222">
        <f>IF(A222=0, $C$6, $C$7/12)</f>
        <v>0</v>
      </c>
      <c r="L222">
        <f t="shared" si="59"/>
        <v>100000</v>
      </c>
      <c r="M222" s="19">
        <f t="shared" si="60"/>
        <v>113579.93104186696</v>
      </c>
      <c r="N222" s="19">
        <f t="shared" si="61"/>
        <v>113579.93104186696</v>
      </c>
      <c r="O222" s="19">
        <f t="shared" si="51"/>
        <v>113698.453679959</v>
      </c>
      <c r="P222" s="19">
        <f>IF(A222=0,K222*(1-$C$15),K222)</f>
        <v>0</v>
      </c>
      <c r="Q222" s="19">
        <f t="shared" si="62"/>
        <v>-331.51772281501303</v>
      </c>
      <c r="R222" s="19">
        <f t="shared" si="63"/>
        <v>94.472446630953314</v>
      </c>
      <c r="S222" s="3">
        <f>Return!Q206</f>
        <v>-2.9157628101801336E-3</v>
      </c>
      <c r="T222" s="9">
        <f>IF(A222=0,1,T221*(1+$F$5)^(1/12))</f>
        <v>1.0866783865821619</v>
      </c>
      <c r="U222">
        <f>IF(A222=0,$C$12,U221-V221-W221-X221)</f>
        <v>0.49402045337240424</v>
      </c>
      <c r="V222">
        <f t="shared" si="53"/>
        <v>3.0352681399391918E-4</v>
      </c>
      <c r="W222">
        <f t="shared" si="64"/>
        <v>4.1332863272930371E-4</v>
      </c>
      <c r="X222">
        <f>IF(A222=12*$C$10-1,U222-V222-W222,0)</f>
        <v>0</v>
      </c>
      <c r="Y222">
        <f>FLOOR(A222/12,1)</f>
        <v>16</v>
      </c>
      <c r="Z222">
        <f t="shared" si="54"/>
        <v>5</v>
      </c>
      <c r="AA222">
        <f t="shared" si="65"/>
        <v>6.1440131055690017E-4</v>
      </c>
      <c r="AB222">
        <f t="shared" si="55"/>
        <v>7.347952408705628E-3</v>
      </c>
      <c r="AC222">
        <f>VLOOKUP(AD222,mortality!$A$4:$G$76,saving_model!Z222+2,FALSE)</f>
        <v>3.673976204352814E-3</v>
      </c>
      <c r="AD222">
        <f t="shared" si="56"/>
        <v>65</v>
      </c>
      <c r="AE222" s="10">
        <f t="shared" si="66"/>
        <v>8.3717735912058888E-4</v>
      </c>
      <c r="AF222" s="8">
        <f>VLOOKUP(saving_model!Y222,lapse!$B$4:$C$134,2,FALSE)</f>
        <v>0.01</v>
      </c>
      <c r="AH222">
        <f>discount_curve!K207</f>
        <v>0.80037690711921705</v>
      </c>
    </row>
    <row r="223" spans="1:34" x14ac:dyDescent="0.55000000000000004">
      <c r="A223">
        <f t="shared" si="52"/>
        <v>201</v>
      </c>
      <c r="B223">
        <f t="shared" si="57"/>
        <v>24.061439185892585</v>
      </c>
      <c r="C223">
        <f>K223*U223</f>
        <v>0</v>
      </c>
      <c r="D223">
        <f>M223*V223</f>
        <v>34.312193367946662</v>
      </c>
      <c r="E223">
        <f>N223*W223</f>
        <v>46.724741659894995</v>
      </c>
      <c r="F223">
        <f>(O223+P223+Q223-R223)*X223</f>
        <v>0</v>
      </c>
      <c r="G223">
        <f>U223*$F$6/12*T223</f>
        <v>22.345216957038726</v>
      </c>
      <c r="H223">
        <v>0</v>
      </c>
      <c r="I223">
        <f t="shared" si="58"/>
        <v>46.406656142931311</v>
      </c>
      <c r="K223">
        <f>IF(A223=0, $C$6, $C$7/12)</f>
        <v>0</v>
      </c>
      <c r="L223">
        <f t="shared" si="59"/>
        <v>100000</v>
      </c>
      <c r="M223" s="19">
        <f t="shared" si="60"/>
        <v>113209.28937776553</v>
      </c>
      <c r="N223" s="19">
        <f t="shared" si="61"/>
        <v>113209.28937776553</v>
      </c>
      <c r="O223" s="19">
        <f t="shared" si="51"/>
        <v>113272.46351051303</v>
      </c>
      <c r="P223" s="19">
        <f>IF(A223=0,K223*(1-$C$15),K223)</f>
        <v>0</v>
      </c>
      <c r="Q223" s="19">
        <f t="shared" si="62"/>
        <v>-220.55818659826738</v>
      </c>
      <c r="R223" s="19">
        <f t="shared" si="63"/>
        <v>94.209921103262317</v>
      </c>
      <c r="S223" s="3">
        <f>Return!Q207</f>
        <v>-1.947147433390084E-3</v>
      </c>
      <c r="T223" s="9">
        <f>IF(A223=0,1,T222*(1+$F$5)^(1/12))</f>
        <v>1.0871301349189102</v>
      </c>
      <c r="U223">
        <f>IF(A223=0,$C$12,U222-V222-W222-X222)</f>
        <v>0.49330359792568101</v>
      </c>
      <c r="V223">
        <f t="shared" si="53"/>
        <v>3.0308637706797254E-4</v>
      </c>
      <c r="W223">
        <f t="shared" si="64"/>
        <v>4.1272886630336721E-4</v>
      </c>
      <c r="X223">
        <f>IF(A223=12*$C$10-1,U223-V223-W223,0)</f>
        <v>0</v>
      </c>
      <c r="Y223">
        <f>FLOOR(A223/12,1)</f>
        <v>16</v>
      </c>
      <c r="Z223">
        <f t="shared" si="54"/>
        <v>5</v>
      </c>
      <c r="AA223">
        <f t="shared" si="65"/>
        <v>6.1440131055690017E-4</v>
      </c>
      <c r="AB223">
        <f t="shared" si="55"/>
        <v>7.347952408705628E-3</v>
      </c>
      <c r="AC223">
        <f>VLOOKUP(AD223,mortality!$A$4:$G$76,saving_model!Z223+2,FALSE)</f>
        <v>3.673976204352814E-3</v>
      </c>
      <c r="AD223">
        <f t="shared" si="56"/>
        <v>65</v>
      </c>
      <c r="AE223" s="10">
        <f t="shared" si="66"/>
        <v>8.3717735912058888E-4</v>
      </c>
      <c r="AF223" s="8">
        <f>VLOOKUP(saving_model!Y223,lapse!$B$4:$C$134,2,FALSE)</f>
        <v>0.01</v>
      </c>
      <c r="AH223">
        <f>discount_curve!K208</f>
        <v>0.7994862932515584</v>
      </c>
    </row>
    <row r="224" spans="1:34" x14ac:dyDescent="0.55000000000000004">
      <c r="A224">
        <f t="shared" si="52"/>
        <v>202</v>
      </c>
      <c r="B224">
        <f t="shared" si="57"/>
        <v>23.467827200099155</v>
      </c>
      <c r="C224">
        <f>K224*U224</f>
        <v>0</v>
      </c>
      <c r="D224">
        <f>M224*V224</f>
        <v>34.011769885690157</v>
      </c>
      <c r="E224">
        <f>N224*W224</f>
        <v>46.315638999319702</v>
      </c>
      <c r="F224">
        <f>(O224+P224+Q224-R224)*X224</f>
        <v>0</v>
      </c>
      <c r="G224">
        <f>U224*$F$6/12*T224</f>
        <v>22.322068369399876</v>
      </c>
      <c r="H224">
        <v>0</v>
      </c>
      <c r="I224">
        <f t="shared" si="58"/>
        <v>45.789895569499031</v>
      </c>
      <c r="K224">
        <f>IF(A224=0, $C$6, $C$7/12)</f>
        <v>0</v>
      </c>
      <c r="L224">
        <f t="shared" si="59"/>
        <v>100000</v>
      </c>
      <c r="M224" s="19">
        <f t="shared" si="60"/>
        <v>112381.14757686468</v>
      </c>
      <c r="N224" s="19">
        <f t="shared" si="61"/>
        <v>112381.14757686468</v>
      </c>
      <c r="O224" s="19">
        <f t="shared" si="51"/>
        <v>112957.6954028115</v>
      </c>
      <c r="P224" s="19">
        <f>IF(A224=0,K224*(1-$C$15),K224)</f>
        <v>0</v>
      </c>
      <c r="Q224" s="19">
        <f t="shared" si="62"/>
        <v>-1246.1885742507789</v>
      </c>
      <c r="R224" s="19">
        <f t="shared" si="63"/>
        <v>93.092922357133943</v>
      </c>
      <c r="S224" s="3">
        <f>Return!Q208</f>
        <v>-1.1032347728119118E-2</v>
      </c>
      <c r="T224" s="9">
        <f>IF(A224=0,1,T223*(1+$F$5)^(1/12))</f>
        <v>1.0875820710541482</v>
      </c>
      <c r="U224">
        <f>IF(A224=0,$C$12,U223-V223-W223-X223)</f>
        <v>0.49258778268230963</v>
      </c>
      <c r="V224">
        <f t="shared" si="53"/>
        <v>3.0264657924432856E-4</v>
      </c>
      <c r="W224">
        <f t="shared" si="64"/>
        <v>4.1212997017708386E-4</v>
      </c>
      <c r="X224">
        <f>IF(A224=12*$C$10-1,U224-V224-W224,0)</f>
        <v>0</v>
      </c>
      <c r="Y224">
        <f>FLOOR(A224/12,1)</f>
        <v>16</v>
      </c>
      <c r="Z224">
        <f t="shared" si="54"/>
        <v>5</v>
      </c>
      <c r="AA224">
        <f t="shared" si="65"/>
        <v>6.1440131055690017E-4</v>
      </c>
      <c r="AB224">
        <f t="shared" si="55"/>
        <v>7.347952408705628E-3</v>
      </c>
      <c r="AC224">
        <f>VLOOKUP(AD224,mortality!$A$4:$G$76,saving_model!Z224+2,FALSE)</f>
        <v>3.673976204352814E-3</v>
      </c>
      <c r="AD224">
        <f t="shared" si="56"/>
        <v>65</v>
      </c>
      <c r="AE224" s="10">
        <f t="shared" si="66"/>
        <v>8.3717735912058888E-4</v>
      </c>
      <c r="AF224" s="8">
        <f>VLOOKUP(saving_model!Y224,lapse!$B$4:$C$134,2,FALSE)</f>
        <v>0.01</v>
      </c>
      <c r="AH224">
        <f>discount_curve!K209</f>
        <v>0.79859667040832116</v>
      </c>
    </row>
    <row r="225" spans="1:34" x14ac:dyDescent="0.55000000000000004">
      <c r="A225">
        <f t="shared" si="52"/>
        <v>203</v>
      </c>
      <c r="B225">
        <f t="shared" si="57"/>
        <v>23.447209112889382</v>
      </c>
      <c r="C225">
        <f>K225*U225</f>
        <v>0</v>
      </c>
      <c r="D225">
        <f>M225*V225</f>
        <v>33.768434020836125</v>
      </c>
      <c r="E225">
        <f>N225*W225</f>
        <v>45.984275588652018</v>
      </c>
      <c r="F225">
        <f>(O225+P225+Q225-R225)*X225</f>
        <v>0</v>
      </c>
      <c r="G225">
        <f>U225*$F$6/12*T225</f>
        <v>22.298943762602683</v>
      </c>
      <c r="H225">
        <v>0</v>
      </c>
      <c r="I225">
        <f t="shared" si="58"/>
        <v>45.746152875492065</v>
      </c>
      <c r="K225">
        <f>IF(A225=0, $C$6, $C$7/12)</f>
        <v>0</v>
      </c>
      <c r="L225">
        <f t="shared" si="59"/>
        <v>100000</v>
      </c>
      <c r="M225" s="19">
        <f t="shared" si="60"/>
        <v>111739.26194804386</v>
      </c>
      <c r="N225" s="19">
        <f t="shared" si="61"/>
        <v>111739.26194804386</v>
      </c>
      <c r="O225" s="19">
        <f t="shared" si="51"/>
        <v>111618.4139062036</v>
      </c>
      <c r="P225" s="19">
        <f>IF(A225=0,K225*(1-$C$15),K225)</f>
        <v>0</v>
      </c>
      <c r="Q225" s="19">
        <f t="shared" si="62"/>
        <v>148.55694130760008</v>
      </c>
      <c r="R225" s="19">
        <f t="shared" si="63"/>
        <v>93.139142372926003</v>
      </c>
      <c r="S225" s="3">
        <f>Return!Q209</f>
        <v>1.3309357847750558E-3</v>
      </c>
      <c r="T225" s="9">
        <f>IF(A225=0,1,T224*(1+$F$5)^(1/12))</f>
        <v>1.0880341950659465</v>
      </c>
      <c r="U225">
        <f>IF(A225=0,$C$12,U224-V224-W224-X224)</f>
        <v>0.4918730061328882</v>
      </c>
      <c r="V225">
        <f t="shared" si="53"/>
        <v>3.0220741959560872E-4</v>
      </c>
      <c r="W225">
        <f t="shared" si="64"/>
        <v>4.1153194308759286E-4</v>
      </c>
      <c r="X225">
        <f>IF(A225=12*$C$10-1,U225-V225-W225,0)</f>
        <v>0</v>
      </c>
      <c r="Y225">
        <f>FLOOR(A225/12,1)</f>
        <v>16</v>
      </c>
      <c r="Z225">
        <f t="shared" si="54"/>
        <v>5</v>
      </c>
      <c r="AA225">
        <f t="shared" si="65"/>
        <v>6.1440131055690017E-4</v>
      </c>
      <c r="AB225">
        <f t="shared" si="55"/>
        <v>7.347952408705628E-3</v>
      </c>
      <c r="AC225">
        <f>VLOOKUP(AD225,mortality!$A$4:$G$76,saving_model!Z225+2,FALSE)</f>
        <v>3.673976204352814E-3</v>
      </c>
      <c r="AD225">
        <f t="shared" si="56"/>
        <v>65</v>
      </c>
      <c r="AE225" s="10">
        <f t="shared" si="66"/>
        <v>8.3717735912058888E-4</v>
      </c>
      <c r="AF225" s="8">
        <f>VLOOKUP(saving_model!Y225,lapse!$B$4:$C$134,2,FALSE)</f>
        <v>0.01</v>
      </c>
      <c r="AH225">
        <f>discount_curve!K210</f>
        <v>0.79770803748674945</v>
      </c>
    </row>
    <row r="226" spans="1:34" x14ac:dyDescent="0.55000000000000004">
      <c r="A226">
        <f t="shared" si="52"/>
        <v>204</v>
      </c>
      <c r="B226">
        <f t="shared" si="57"/>
        <v>23.813345506645408</v>
      </c>
      <c r="C226">
        <f>K226*U226</f>
        <v>0</v>
      </c>
      <c r="D226">
        <f>M226*V226</f>
        <v>36.828293278783647</v>
      </c>
      <c r="E226">
        <f>N226*W226</f>
        <v>46.133704727840687</v>
      </c>
      <c r="F226">
        <f>(O226+P226+Q226-R226)*X226</f>
        <v>0</v>
      </c>
      <c r="G226">
        <f>U226*$F$6/12*T226</f>
        <v>22.275843111804132</v>
      </c>
      <c r="H226">
        <v>0</v>
      </c>
      <c r="I226">
        <f t="shared" si="58"/>
        <v>46.089188618449541</v>
      </c>
      <c r="K226">
        <f>IF(A226=0, $C$6, $C$7/12)</f>
        <v>0</v>
      </c>
      <c r="L226">
        <f t="shared" si="59"/>
        <v>100000</v>
      </c>
      <c r="M226" s="19">
        <f t="shared" si="60"/>
        <v>112271.27712504611</v>
      </c>
      <c r="N226" s="19">
        <f t="shared" si="61"/>
        <v>112271.27712504611</v>
      </c>
      <c r="O226" s="19">
        <f t="shared" si="51"/>
        <v>111673.83170513828</v>
      </c>
      <c r="P226" s="19">
        <f>IF(A226=0,K226*(1-$C$15),K226)</f>
        <v>0</v>
      </c>
      <c r="Q226" s="19">
        <f t="shared" si="62"/>
        <v>1100.9118868223707</v>
      </c>
      <c r="R226" s="19">
        <f t="shared" si="63"/>
        <v>93.978952993300538</v>
      </c>
      <c r="S226" s="3">
        <f>Return!Q210</f>
        <v>9.8582798674733407E-3</v>
      </c>
      <c r="T226" s="9">
        <f>IF(A226=0,1,T225*(1+$F$5)^(1/12))</f>
        <v>1.0884865070324081</v>
      </c>
      <c r="U226">
        <f>IF(A226=0,$C$12,U225-V225-W225-X225)</f>
        <v>0.49115926677020499</v>
      </c>
      <c r="V226">
        <f t="shared" si="53"/>
        <v>3.2802952119057873E-4</v>
      </c>
      <c r="W226">
        <f t="shared" si="64"/>
        <v>4.109127989740211E-4</v>
      </c>
      <c r="X226">
        <f>IF(A226=12*$C$10-1,U226-V226-W226,0)</f>
        <v>0</v>
      </c>
      <c r="Y226">
        <f>FLOOR(A226/12,1)</f>
        <v>17</v>
      </c>
      <c r="Z226">
        <f t="shared" si="54"/>
        <v>5</v>
      </c>
      <c r="AA226">
        <f t="shared" si="65"/>
        <v>6.6786792672701711E-4</v>
      </c>
      <c r="AB226">
        <f t="shared" si="55"/>
        <v>7.9850414210771697E-3</v>
      </c>
      <c r="AC226">
        <f>VLOOKUP(AD226,mortality!$A$4:$G$76,saving_model!Z226+2,FALSE)</f>
        <v>3.9925207105385848E-3</v>
      </c>
      <c r="AD226">
        <f t="shared" si="56"/>
        <v>66</v>
      </c>
      <c r="AE226" s="10">
        <f t="shared" si="66"/>
        <v>8.3717735912058888E-4</v>
      </c>
      <c r="AF226" s="8">
        <f>VLOOKUP(saving_model!Y226,lapse!$B$4:$C$134,2,FALSE)</f>
        <v>0.01</v>
      </c>
      <c r="AH226">
        <f>discount_curve!K211</f>
        <v>0.79508479545227972</v>
      </c>
    </row>
    <row r="227" spans="1:34" x14ac:dyDescent="0.55000000000000004">
      <c r="A227">
        <f t="shared" si="52"/>
        <v>205</v>
      </c>
      <c r="B227">
        <f t="shared" si="57"/>
        <v>23.388810223523226</v>
      </c>
      <c r="C227">
        <f>K227*U227</f>
        <v>0</v>
      </c>
      <c r="D227">
        <f>M227*V227</f>
        <v>36.785374709474979</v>
      </c>
      <c r="E227">
        <f>N227*W227</f>
        <v>46.079941915949306</v>
      </c>
      <c r="F227">
        <f>(O227+P227+Q227-R227)*X227</f>
        <v>0</v>
      </c>
      <c r="G227">
        <f>U227*$F$6/12*T227</f>
        <v>22.251575880615658</v>
      </c>
      <c r="H227">
        <v>0</v>
      </c>
      <c r="I227">
        <f t="shared" si="58"/>
        <v>45.640386104138884</v>
      </c>
      <c r="K227">
        <f>IF(A227=0, $C$6, $C$7/12)</f>
        <v>0</v>
      </c>
      <c r="L227">
        <f t="shared" si="59"/>
        <v>100000</v>
      </c>
      <c r="M227" s="19">
        <f t="shared" si="60"/>
        <v>112309.40755374546</v>
      </c>
      <c r="N227" s="19">
        <f t="shared" si="61"/>
        <v>112309.40755374546</v>
      </c>
      <c r="O227" s="19">
        <f t="shared" si="51"/>
        <v>112680.76463896735</v>
      </c>
      <c r="P227" s="19">
        <f>IF(A227=0,K227*(1-$C$15),K227)</f>
        <v>0</v>
      </c>
      <c r="Q227" s="19">
        <f t="shared" si="62"/>
        <v>-835.91820913531228</v>
      </c>
      <c r="R227" s="19">
        <f t="shared" si="63"/>
        <v>93.204038691526705</v>
      </c>
      <c r="S227" s="3">
        <f>Return!Q211</f>
        <v>-7.418464116866974E-3</v>
      </c>
      <c r="T227" s="9">
        <f>IF(A227=0,1,T226*(1+$F$5)^(1/12))</f>
        <v>1.0889390070316687</v>
      </c>
      <c r="U227">
        <f>IF(A227=0,$C$12,U226-V226-W226-X226)</f>
        <v>0.49042032445004036</v>
      </c>
      <c r="V227">
        <f t="shared" si="53"/>
        <v>3.2753600531523953E-4</v>
      </c>
      <c r="W227">
        <f t="shared" si="64"/>
        <v>4.1029458635420039E-4</v>
      </c>
      <c r="X227">
        <f>IF(A227=12*$C$10-1,U227-V227-W227,0)</f>
        <v>0</v>
      </c>
      <c r="Y227">
        <f>FLOOR(A227/12,1)</f>
        <v>17</v>
      </c>
      <c r="Z227">
        <f t="shared" si="54"/>
        <v>5</v>
      </c>
      <c r="AA227">
        <f t="shared" si="65"/>
        <v>6.6786792672701711E-4</v>
      </c>
      <c r="AB227">
        <f t="shared" si="55"/>
        <v>7.9850414210771697E-3</v>
      </c>
      <c r="AC227">
        <f>VLOOKUP(AD227,mortality!$A$4:$G$76,saving_model!Z227+2,FALSE)</f>
        <v>3.9925207105385848E-3</v>
      </c>
      <c r="AD227">
        <f t="shared" si="56"/>
        <v>66</v>
      </c>
      <c r="AE227" s="10">
        <f t="shared" si="66"/>
        <v>8.3717735912058888E-4</v>
      </c>
      <c r="AF227" s="8">
        <f>VLOOKUP(saving_model!Y227,lapse!$B$4:$C$134,2,FALSE)</f>
        <v>0.01</v>
      </c>
      <c r="AH227">
        <f>discount_curve!K212</f>
        <v>0.79419158128677692</v>
      </c>
    </row>
    <row r="228" spans="1:34" x14ac:dyDescent="0.55000000000000004">
      <c r="A228">
        <f t="shared" si="52"/>
        <v>206</v>
      </c>
      <c r="B228">
        <f t="shared" si="57"/>
        <v>23.903717090145221</v>
      </c>
      <c r="C228">
        <f>K228*U228</f>
        <v>0</v>
      </c>
      <c r="D228">
        <f>M228*V228</f>
        <v>36.802760531247813</v>
      </c>
      <c r="E228">
        <f>N228*W228</f>
        <v>46.101720616418731</v>
      </c>
      <c r="F228">
        <f>(O228+P228+Q228-R228)*X228</f>
        <v>0</v>
      </c>
      <c r="G228">
        <f>U228*$F$6/12*T228</f>
        <v>22.227335086070077</v>
      </c>
      <c r="H228">
        <v>0</v>
      </c>
      <c r="I228">
        <f t="shared" si="58"/>
        <v>46.131052176215299</v>
      </c>
      <c r="K228">
        <f>IF(A228=0, $C$6, $C$7/12)</f>
        <v>0</v>
      </c>
      <c r="L228">
        <f t="shared" si="59"/>
        <v>100000</v>
      </c>
      <c r="M228" s="19">
        <f t="shared" si="60"/>
        <v>112531.79071867552</v>
      </c>
      <c r="N228" s="19">
        <f t="shared" si="61"/>
        <v>112531.79071867552</v>
      </c>
      <c r="O228" s="19">
        <f t="shared" si="51"/>
        <v>111751.6423911405</v>
      </c>
      <c r="P228" s="19">
        <f>IF(A228=0,K228*(1-$C$15),K228)</f>
        <v>0</v>
      </c>
      <c r="Q228" s="19">
        <f t="shared" si="62"/>
        <v>1465.9486625253023</v>
      </c>
      <c r="R228" s="19">
        <f t="shared" si="63"/>
        <v>94.347992544721492</v>
      </c>
      <c r="S228" s="3">
        <f>Return!Q212</f>
        <v>1.3117916042740152E-2</v>
      </c>
      <c r="T228" s="9">
        <f>IF(A228=0,1,T227*(1+$F$5)^(1/12))</f>
        <v>1.0893916951418963</v>
      </c>
      <c r="U228">
        <f>IF(A228=0,$C$12,U227-V227-W227-X227)</f>
        <v>0.48968249385837087</v>
      </c>
      <c r="V228">
        <f t="shared" si="53"/>
        <v>3.2704323192770545E-4</v>
      </c>
      <c r="W228">
        <f t="shared" si="64"/>
        <v>4.096773038267114E-4</v>
      </c>
      <c r="X228">
        <f>IF(A228=12*$C$10-1,U228-V228-W228,0)</f>
        <v>0</v>
      </c>
      <c r="Y228">
        <f>FLOOR(A228/12,1)</f>
        <v>17</v>
      </c>
      <c r="Z228">
        <f t="shared" si="54"/>
        <v>5</v>
      </c>
      <c r="AA228">
        <f t="shared" si="65"/>
        <v>6.6786792672701711E-4</v>
      </c>
      <c r="AB228">
        <f t="shared" si="55"/>
        <v>7.9850414210771697E-3</v>
      </c>
      <c r="AC228">
        <f>VLOOKUP(AD228,mortality!$A$4:$G$76,saving_model!Z228+2,FALSE)</f>
        <v>3.9925207105385848E-3</v>
      </c>
      <c r="AD228">
        <f t="shared" si="56"/>
        <v>66</v>
      </c>
      <c r="AE228" s="10">
        <f t="shared" si="66"/>
        <v>8.3717735912058888E-4</v>
      </c>
      <c r="AF228" s="8">
        <f>VLOOKUP(saving_model!Y228,lapse!$B$4:$C$134,2,FALSE)</f>
        <v>0.01</v>
      </c>
      <c r="AH228">
        <f>discount_curve!K213</f>
        <v>0.79329937057593702</v>
      </c>
    </row>
    <row r="229" spans="1:34" x14ac:dyDescent="0.55000000000000004">
      <c r="A229">
        <f t="shared" si="52"/>
        <v>207</v>
      </c>
      <c r="B229">
        <f t="shared" si="57"/>
        <v>23.420736187587124</v>
      </c>
      <c r="C229">
        <f>K229*U229</f>
        <v>0</v>
      </c>
      <c r="D229">
        <f>M229*V229</f>
        <v>36.795497217808766</v>
      </c>
      <c r="E229">
        <f>N229*W229</f>
        <v>46.09262208027409</v>
      </c>
      <c r="F229">
        <f>(O229+P229+Q229-R229)*X229</f>
        <v>0</v>
      </c>
      <c r="G229">
        <f>U229*$F$6/12*T229</f>
        <v>22.203120699367396</v>
      </c>
      <c r="H229">
        <v>0</v>
      </c>
      <c r="I229">
        <f t="shared" si="58"/>
        <v>45.62385688695452</v>
      </c>
      <c r="K229">
        <f>IF(A229=0, $C$6, $C$7/12)</f>
        <v>0</v>
      </c>
      <c r="L229">
        <f t="shared" si="59"/>
        <v>100000</v>
      </c>
      <c r="M229" s="19">
        <f t="shared" si="60"/>
        <v>112679.10584265778</v>
      </c>
      <c r="N229" s="19">
        <f t="shared" si="61"/>
        <v>112679.10584265778</v>
      </c>
      <c r="O229" s="19">
        <f t="shared" si="51"/>
        <v>113123.24306112109</v>
      </c>
      <c r="P229" s="19">
        <f>IF(A229=0,K229*(1-$C$15),K229)</f>
        <v>0</v>
      </c>
      <c r="Q229" s="19">
        <f t="shared" si="62"/>
        <v>-981.72570139307572</v>
      </c>
      <c r="R229" s="19">
        <f t="shared" si="63"/>
        <v>93.451264466440009</v>
      </c>
      <c r="S229" s="3">
        <f>Return!Q213</f>
        <v>-8.6783730277485427E-3</v>
      </c>
      <c r="T229" s="9">
        <f>IF(A229=0,1,T228*(1+$F$5)^(1/12))</f>
        <v>1.0898445714412912</v>
      </c>
      <c r="U229">
        <f>IF(A229=0,$C$12,U228-V228-W228-X228)</f>
        <v>0.48894577332261641</v>
      </c>
      <c r="V229">
        <f t="shared" si="53"/>
        <v>3.265511999109139E-4</v>
      </c>
      <c r="W229">
        <f t="shared" si="64"/>
        <v>4.0906094999224301E-4</v>
      </c>
      <c r="X229">
        <f>IF(A229=12*$C$10-1,U229-V229-W229,0)</f>
        <v>0</v>
      </c>
      <c r="Y229">
        <f>FLOOR(A229/12,1)</f>
        <v>17</v>
      </c>
      <c r="Z229">
        <f t="shared" si="54"/>
        <v>5</v>
      </c>
      <c r="AA229">
        <f t="shared" si="65"/>
        <v>6.6786792672701711E-4</v>
      </c>
      <c r="AB229">
        <f t="shared" si="55"/>
        <v>7.9850414210771697E-3</v>
      </c>
      <c r="AC229">
        <f>VLOOKUP(AD229,mortality!$A$4:$G$76,saving_model!Z229+2,FALSE)</f>
        <v>3.9925207105385848E-3</v>
      </c>
      <c r="AD229">
        <f t="shared" si="56"/>
        <v>66</v>
      </c>
      <c r="AE229" s="10">
        <f t="shared" si="66"/>
        <v>8.3717735912058888E-4</v>
      </c>
      <c r="AF229" s="8">
        <f>VLOOKUP(saving_model!Y229,lapse!$B$4:$C$134,2,FALSE)</f>
        <v>0.01</v>
      </c>
      <c r="AH229">
        <f>discount_curve!K214</f>
        <v>0.79240816219245902</v>
      </c>
    </row>
    <row r="230" spans="1:34" x14ac:dyDescent="0.55000000000000004">
      <c r="A230">
        <f t="shared" si="52"/>
        <v>208</v>
      </c>
      <c r="B230">
        <f t="shared" si="57"/>
        <v>23.951895227946295</v>
      </c>
      <c r="C230">
        <f>K230*U230</f>
        <v>0</v>
      </c>
      <c r="D230">
        <f>M230*V230</f>
        <v>36.796052375858821</v>
      </c>
      <c r="E230">
        <f>N230*W230</f>
        <v>46.093317510207939</v>
      </c>
      <c r="F230">
        <f>(O230+P230+Q230-R230)*X230</f>
        <v>0</v>
      </c>
      <c r="G230">
        <f>U230*$F$6/12*T230</f>
        <v>22.178932691739007</v>
      </c>
      <c r="H230">
        <v>0</v>
      </c>
      <c r="I230">
        <f t="shared" si="58"/>
        <v>46.130827919685302</v>
      </c>
      <c r="K230">
        <f>IF(A230=0, $C$6, $C$7/12)</f>
        <v>0</v>
      </c>
      <c r="L230">
        <f t="shared" si="59"/>
        <v>100000</v>
      </c>
      <c r="M230" s="19">
        <f t="shared" si="60"/>
        <v>112850.58805509323</v>
      </c>
      <c r="N230" s="19">
        <f t="shared" si="61"/>
        <v>112850.58805509323</v>
      </c>
      <c r="O230" s="19">
        <f t="shared" si="51"/>
        <v>112048.06609526157</v>
      </c>
      <c r="P230" s="19">
        <f>IF(A230=0,K230*(1-$C$15),K230)</f>
        <v>0</v>
      </c>
      <c r="Q230" s="19">
        <f t="shared" si="62"/>
        <v>1510.4118547050268</v>
      </c>
      <c r="R230" s="19">
        <f t="shared" si="63"/>
        <v>94.632064958305492</v>
      </c>
      <c r="S230" s="3">
        <f>Return!Q214</f>
        <v>1.3480035018372361E-2</v>
      </c>
      <c r="T230" s="9">
        <f>IF(A230=0,1,T229*(1+$F$5)^(1/12))</f>
        <v>1.0902976360080867</v>
      </c>
      <c r="U230">
        <f>IF(A230=0,$C$12,U229-V229-W229-X229)</f>
        <v>0.48821016117271321</v>
      </c>
      <c r="V230">
        <f t="shared" si="53"/>
        <v>3.2605990814948282E-4</v>
      </c>
      <c r="W230">
        <f t="shared" si="64"/>
        <v>4.084455234535894E-4</v>
      </c>
      <c r="X230">
        <f>IF(A230=12*$C$10-1,U230-V230-W230,0)</f>
        <v>0</v>
      </c>
      <c r="Y230">
        <f>FLOOR(A230/12,1)</f>
        <v>17</v>
      </c>
      <c r="Z230">
        <f t="shared" si="54"/>
        <v>5</v>
      </c>
      <c r="AA230">
        <f t="shared" si="65"/>
        <v>6.6786792672701711E-4</v>
      </c>
      <c r="AB230">
        <f t="shared" si="55"/>
        <v>7.9850414210771697E-3</v>
      </c>
      <c r="AC230">
        <f>VLOOKUP(AD230,mortality!$A$4:$G$76,saving_model!Z230+2,FALSE)</f>
        <v>3.9925207105385848E-3</v>
      </c>
      <c r="AD230">
        <f t="shared" si="56"/>
        <v>66</v>
      </c>
      <c r="AE230" s="10">
        <f t="shared" si="66"/>
        <v>8.3717735912058888E-4</v>
      </c>
      <c r="AF230" s="8">
        <f>VLOOKUP(saving_model!Y230,lapse!$B$4:$C$134,2,FALSE)</f>
        <v>0.01</v>
      </c>
      <c r="AH230">
        <f>discount_curve!K215</f>
        <v>0.79151795501030831</v>
      </c>
    </row>
    <row r="231" spans="1:34" x14ac:dyDescent="0.55000000000000004">
      <c r="A231">
        <f t="shared" si="52"/>
        <v>209</v>
      </c>
      <c r="B231">
        <f t="shared" si="57"/>
        <v>24.540962053493651</v>
      </c>
      <c r="C231">
        <f>K231*U231</f>
        <v>0</v>
      </c>
      <c r="D231">
        <f>M231*V231</f>
        <v>37.225936130428494</v>
      </c>
      <c r="E231">
        <f>N231*W231</f>
        <v>46.63182006992438</v>
      </c>
      <c r="F231">
        <f>(O231+P231+Q231-R231)*X231</f>
        <v>0</v>
      </c>
      <c r="G231">
        <f>U231*$F$6/12*T231</f>
        <v>22.154771034447627</v>
      </c>
      <c r="H231">
        <v>0</v>
      </c>
      <c r="I231">
        <f t="shared" si="58"/>
        <v>46.695733087941278</v>
      </c>
      <c r="K231">
        <f>IF(A231=0, $C$6, $C$7/12)</f>
        <v>0</v>
      </c>
      <c r="L231">
        <f t="shared" si="59"/>
        <v>100000</v>
      </c>
      <c r="M231" s="19">
        <f t="shared" si="60"/>
        <v>114341.03209701998</v>
      </c>
      <c r="N231" s="19">
        <f t="shared" si="61"/>
        <v>114341.03209701998</v>
      </c>
      <c r="O231" s="19">
        <f t="shared" si="51"/>
        <v>113463.8458850083</v>
      </c>
      <c r="P231" s="19">
        <f>IF(A231=0,K231*(1-$C$15),K231)</f>
        <v>0</v>
      </c>
      <c r="Q231" s="19">
        <f t="shared" si="62"/>
        <v>1658.4371881290965</v>
      </c>
      <c r="R231" s="19">
        <f t="shared" si="63"/>
        <v>95.935235894281163</v>
      </c>
      <c r="S231" s="3">
        <f>Return!Q215</f>
        <v>1.4616437290605022E-2</v>
      </c>
      <c r="T231" s="9">
        <f>IF(A231=0,1,T230*(1+$F$5)^(1/12))</f>
        <v>1.0907508889205482</v>
      </c>
      <c r="U231">
        <f>IF(A231=0,$C$12,U230-V230-W230-X230)</f>
        <v>0.48747565574111013</v>
      </c>
      <c r="V231">
        <f t="shared" si="53"/>
        <v>3.2556935552970837E-4</v>
      </c>
      <c r="W231">
        <f t="shared" si="64"/>
        <v>4.0783102281564699E-4</v>
      </c>
      <c r="X231">
        <f>IF(A231=12*$C$10-1,U231-V231-W231,0)</f>
        <v>0</v>
      </c>
      <c r="Y231">
        <f>FLOOR(A231/12,1)</f>
        <v>17</v>
      </c>
      <c r="Z231">
        <f t="shared" si="54"/>
        <v>5</v>
      </c>
      <c r="AA231">
        <f t="shared" si="65"/>
        <v>6.6786792672701711E-4</v>
      </c>
      <c r="AB231">
        <f t="shared" si="55"/>
        <v>7.9850414210771697E-3</v>
      </c>
      <c r="AC231">
        <f>VLOOKUP(AD231,mortality!$A$4:$G$76,saving_model!Z231+2,FALSE)</f>
        <v>3.9925207105385848E-3</v>
      </c>
      <c r="AD231">
        <f t="shared" si="56"/>
        <v>66</v>
      </c>
      <c r="AE231" s="10">
        <f t="shared" si="66"/>
        <v>8.3717735912058888E-4</v>
      </c>
      <c r="AF231" s="8">
        <f>VLOOKUP(saving_model!Y231,lapse!$B$4:$C$134,2,FALSE)</f>
        <v>0.01</v>
      </c>
      <c r="AH231">
        <f>discount_curve!K216</f>
        <v>0.79062874790471527</v>
      </c>
    </row>
    <row r="232" spans="1:34" x14ac:dyDescent="0.55000000000000004">
      <c r="A232">
        <f t="shared" si="52"/>
        <v>210</v>
      </c>
      <c r="B232">
        <f t="shared" si="57"/>
        <v>24.790044640258532</v>
      </c>
      <c r="C232">
        <f>K232*U232</f>
        <v>0</v>
      </c>
      <c r="D232">
        <f>M232*V232</f>
        <v>37.542468799036378</v>
      </c>
      <c r="E232">
        <f>N232*W232</f>
        <v>47.028331104517555</v>
      </c>
      <c r="F232">
        <f>(O232+P232+Q232-R232)*X232</f>
        <v>0</v>
      </c>
      <c r="G232">
        <f>U232*$F$6/12*T232</f>
        <v>22.130635698787277</v>
      </c>
      <c r="H232">
        <v>0</v>
      </c>
      <c r="I232">
        <f t="shared" si="58"/>
        <v>46.920680339045809</v>
      </c>
      <c r="K232">
        <f>IF(A232=0, $C$6, $C$7/12)</f>
        <v>0</v>
      </c>
      <c r="L232">
        <f t="shared" si="59"/>
        <v>100000</v>
      </c>
      <c r="M232" s="19">
        <f t="shared" si="60"/>
        <v>115487.02416193018</v>
      </c>
      <c r="N232" s="19">
        <f t="shared" si="61"/>
        <v>115487.02416193018</v>
      </c>
      <c r="O232" s="19">
        <f t="shared" si="51"/>
        <v>115026.34783724311</v>
      </c>
      <c r="P232" s="19">
        <f>IF(A232=0,K232*(1-$C$15),K232)</f>
        <v>0</v>
      </c>
      <c r="Q232" s="19">
        <f t="shared" si="62"/>
        <v>824.81001782823887</v>
      </c>
      <c r="R232" s="19">
        <f t="shared" si="63"/>
        <v>96.542631545892789</v>
      </c>
      <c r="S232" s="3">
        <f>Return!Q216</f>
        <v>7.1706181525932333E-3</v>
      </c>
      <c r="T232" s="9">
        <f>IF(A232=0,1,T231*(1+$F$5)^(1/12))</f>
        <v>1.0912043302569738</v>
      </c>
      <c r="U232">
        <f>IF(A232=0,$C$12,U231-V231-W231-X231)</f>
        <v>0.48674225536276478</v>
      </c>
      <c r="V232">
        <f t="shared" si="53"/>
        <v>3.2507954093956206E-4</v>
      </c>
      <c r="W232">
        <f t="shared" si="64"/>
        <v>4.072174466854108E-4</v>
      </c>
      <c r="X232">
        <f>IF(A232=12*$C$10-1,U232-V232-W232,0)</f>
        <v>0</v>
      </c>
      <c r="Y232">
        <f>FLOOR(A232/12,1)</f>
        <v>17</v>
      </c>
      <c r="Z232">
        <f t="shared" si="54"/>
        <v>5</v>
      </c>
      <c r="AA232">
        <f t="shared" si="65"/>
        <v>6.6786792672701711E-4</v>
      </c>
      <c r="AB232">
        <f t="shared" si="55"/>
        <v>7.9850414210771697E-3</v>
      </c>
      <c r="AC232">
        <f>VLOOKUP(AD232,mortality!$A$4:$G$76,saving_model!Z232+2,FALSE)</f>
        <v>3.9925207105385848E-3</v>
      </c>
      <c r="AD232">
        <f t="shared" si="56"/>
        <v>66</v>
      </c>
      <c r="AE232" s="10">
        <f t="shared" si="66"/>
        <v>8.3717735912058888E-4</v>
      </c>
      <c r="AF232" s="8">
        <f>VLOOKUP(saving_model!Y232,lapse!$B$4:$C$134,2,FALSE)</f>
        <v>0.01</v>
      </c>
      <c r="AH232">
        <f>discount_curve!K217</f>
        <v>0.78974053975217418</v>
      </c>
    </row>
    <row r="233" spans="1:34" x14ac:dyDescent="0.55000000000000004">
      <c r="A233">
        <f t="shared" si="52"/>
        <v>211</v>
      </c>
      <c r="B233">
        <f t="shared" si="57"/>
        <v>25.536544637635661</v>
      </c>
      <c r="C233">
        <f>K233*U233</f>
        <v>0</v>
      </c>
      <c r="D233">
        <f>M233*V233</f>
        <v>37.922689528327972</v>
      </c>
      <c r="E233">
        <f>N233*W233</f>
        <v>47.50462227347726</v>
      </c>
      <c r="F233">
        <f>(O233+P233+Q233-R233)*X233</f>
        <v>0</v>
      </c>
      <c r="G233">
        <f>U233*$F$6/12*T233</f>
        <v>22.106526656083265</v>
      </c>
      <c r="H233">
        <v>0</v>
      </c>
      <c r="I233">
        <f t="shared" si="58"/>
        <v>47.643071293718926</v>
      </c>
      <c r="K233">
        <f>IF(A233=0, $C$6, $C$7/12)</f>
        <v>0</v>
      </c>
      <c r="L233">
        <f t="shared" si="59"/>
        <v>100000</v>
      </c>
      <c r="M233" s="19">
        <f t="shared" si="60"/>
        <v>116832.42060299365</v>
      </c>
      <c r="N233" s="19">
        <f t="shared" si="61"/>
        <v>116832.42060299365</v>
      </c>
      <c r="O233" s="19">
        <f t="shared" ref="O233:O296" si="67">O232+P232+Q232-R232</f>
        <v>115754.61522352546</v>
      </c>
      <c r="P233" s="19">
        <f>IF(A233=0,K233*(1-$C$15),K233)</f>
        <v>0</v>
      </c>
      <c r="Q233" s="19">
        <f t="shared" si="62"/>
        <v>2057.4340512074359</v>
      </c>
      <c r="R233" s="19">
        <f t="shared" si="63"/>
        <v>98.176707728944095</v>
      </c>
      <c r="S233" s="3">
        <f>Return!Q217</f>
        <v>1.7774099522809284E-2</v>
      </c>
      <c r="T233" s="9">
        <f>IF(A233=0,1,T232*(1+$F$5)^(1/12))</f>
        <v>1.0916579600956942</v>
      </c>
      <c r="U233">
        <f>IF(A233=0,$C$12,U232-V232-W232-X232)</f>
        <v>0.48600995837513977</v>
      </c>
      <c r="V233">
        <f t="shared" si="53"/>
        <v>3.2459046326868847E-4</v>
      </c>
      <c r="W233">
        <f t="shared" si="64"/>
        <v>4.0660479367197181E-4</v>
      </c>
      <c r="X233">
        <f>IF(A233=12*$C$10-1,U233-V233-W233,0)</f>
        <v>0</v>
      </c>
      <c r="Y233">
        <f>FLOOR(A233/12,1)</f>
        <v>17</v>
      </c>
      <c r="Z233">
        <f t="shared" si="54"/>
        <v>5</v>
      </c>
      <c r="AA233">
        <f t="shared" si="65"/>
        <v>6.6786792672701711E-4</v>
      </c>
      <c r="AB233">
        <f t="shared" si="55"/>
        <v>7.9850414210771697E-3</v>
      </c>
      <c r="AC233">
        <f>VLOOKUP(AD233,mortality!$A$4:$G$76,saving_model!Z233+2,FALSE)</f>
        <v>3.9925207105385848E-3</v>
      </c>
      <c r="AD233">
        <f t="shared" si="56"/>
        <v>66</v>
      </c>
      <c r="AE233" s="10">
        <f t="shared" si="66"/>
        <v>8.3717735912058888E-4</v>
      </c>
      <c r="AF233" s="8">
        <f>VLOOKUP(saving_model!Y233,lapse!$B$4:$C$134,2,FALSE)</f>
        <v>0.01</v>
      </c>
      <c r="AH233">
        <f>discount_curve!K218</f>
        <v>0.78885332943044084</v>
      </c>
    </row>
    <row r="234" spans="1:34" x14ac:dyDescent="0.55000000000000004">
      <c r="A234">
        <f t="shared" si="52"/>
        <v>212</v>
      </c>
      <c r="B234">
        <f t="shared" si="57"/>
        <v>25.997065905213674</v>
      </c>
      <c r="C234">
        <f>K234*U234</f>
        <v>0</v>
      </c>
      <c r="D234">
        <f>M234*V234</f>
        <v>38.387224785527948</v>
      </c>
      <c r="E234">
        <f>N234*W234</f>
        <v>48.086531737190619</v>
      </c>
      <c r="F234">
        <f>(O234+P234+Q234-R234)*X234</f>
        <v>0</v>
      </c>
      <c r="G234">
        <f>U234*$F$6/12*T234</f>
        <v>22.082443877692121</v>
      </c>
      <c r="H234">
        <v>0</v>
      </c>
      <c r="I234">
        <f t="shared" si="58"/>
        <v>48.079509782905795</v>
      </c>
      <c r="K234">
        <f>IF(A234=0, $C$6, $C$7/12)</f>
        <v>0</v>
      </c>
      <c r="L234">
        <f t="shared" si="59"/>
        <v>100000</v>
      </c>
      <c r="M234" s="19">
        <f t="shared" si="60"/>
        <v>118441.75724217489</v>
      </c>
      <c r="N234" s="19">
        <f t="shared" si="61"/>
        <v>118441.75724217489</v>
      </c>
      <c r="O234" s="19">
        <f t="shared" si="67"/>
        <v>117713.87256700396</v>
      </c>
      <c r="P234" s="19">
        <f>IF(A234=0,K234*(1-$C$15),K234)</f>
        <v>0</v>
      </c>
      <c r="Q234" s="19">
        <f t="shared" si="62"/>
        <v>1356.5440032000347</v>
      </c>
      <c r="R234" s="19">
        <f t="shared" si="63"/>
        <v>99.225347141836664</v>
      </c>
      <c r="S234" s="3">
        <f>Return!Q218</f>
        <v>1.1524079308731228E-2</v>
      </c>
      <c r="T234" s="9">
        <f>IF(A234=0,1,T233*(1+$F$5)^(1/12))</f>
        <v>1.0921117785150725</v>
      </c>
      <c r="U234">
        <f>IF(A234=0,$C$12,U233-V233-W233-X233)</f>
        <v>0.48527876311819906</v>
      </c>
      <c r="V234">
        <f t="shared" si="53"/>
        <v>3.2410212140840286E-4</v>
      </c>
      <c r="W234">
        <f t="shared" si="64"/>
        <v>4.0599306238651365E-4</v>
      </c>
      <c r="X234">
        <f>IF(A234=12*$C$10-1,U234-V234-W234,0)</f>
        <v>0</v>
      </c>
      <c r="Y234">
        <f>FLOOR(A234/12,1)</f>
        <v>17</v>
      </c>
      <c r="Z234">
        <f t="shared" si="54"/>
        <v>5</v>
      </c>
      <c r="AA234">
        <f t="shared" si="65"/>
        <v>6.6786792672701711E-4</v>
      </c>
      <c r="AB234">
        <f t="shared" si="55"/>
        <v>7.9850414210771697E-3</v>
      </c>
      <c r="AC234">
        <f>VLOOKUP(AD234,mortality!$A$4:$G$76,saving_model!Z234+2,FALSE)</f>
        <v>3.9925207105385848E-3</v>
      </c>
      <c r="AD234">
        <f t="shared" si="56"/>
        <v>66</v>
      </c>
      <c r="AE234" s="10">
        <f t="shared" si="66"/>
        <v>8.3717735912058888E-4</v>
      </c>
      <c r="AF234" s="8">
        <f>VLOOKUP(saving_model!Y234,lapse!$B$4:$C$134,2,FALSE)</f>
        <v>0.01</v>
      </c>
      <c r="AH234">
        <f>discount_curve!K219</f>
        <v>0.78796711581853207</v>
      </c>
    </row>
    <row r="235" spans="1:34" x14ac:dyDescent="0.55000000000000004">
      <c r="A235">
        <f t="shared" si="52"/>
        <v>213</v>
      </c>
      <c r="B235">
        <f t="shared" si="57"/>
        <v>26.001554954275949</v>
      </c>
      <c r="C235">
        <f>K235*U235</f>
        <v>0</v>
      </c>
      <c r="D235">
        <f>M235*V235</f>
        <v>38.554109545704492</v>
      </c>
      <c r="E235">
        <f>N235*W235</f>
        <v>48.295583299566346</v>
      </c>
      <c r="F235">
        <f>(O235+P235+Q235-R235)*X235</f>
        <v>0</v>
      </c>
      <c r="G235">
        <f>U235*$F$6/12*T235</f>
        <v>22.058387335001601</v>
      </c>
      <c r="H235">
        <v>0</v>
      </c>
      <c r="I235">
        <f t="shared" si="58"/>
        <v>48.059942289277551</v>
      </c>
      <c r="K235">
        <f>IF(A235=0, $C$6, $C$7/12)</f>
        <v>0</v>
      </c>
      <c r="L235">
        <f t="shared" si="59"/>
        <v>100000</v>
      </c>
      <c r="M235" s="19">
        <f t="shared" si="60"/>
        <v>119135.90969445631</v>
      </c>
      <c r="N235" s="19">
        <f t="shared" si="61"/>
        <v>119135.90969445631</v>
      </c>
      <c r="O235" s="19">
        <f t="shared" si="67"/>
        <v>118971.19122306215</v>
      </c>
      <c r="P235" s="19">
        <f>IF(A235=0,K235*(1-$C$15),K235)</f>
        <v>0</v>
      </c>
      <c r="Q235" s="19">
        <f t="shared" si="62"/>
        <v>230.10253132632781</v>
      </c>
      <c r="R235" s="19">
        <f t="shared" si="63"/>
        <v>99.334411461990399</v>
      </c>
      <c r="S235" s="3">
        <f>Return!Q219</f>
        <v>1.9341029450978819E-3</v>
      </c>
      <c r="T235" s="9">
        <f>IF(A235=0,1,T234*(1+$F$5)^(1/12))</f>
        <v>1.0925657855935045</v>
      </c>
      <c r="U235">
        <f>IF(A235=0,$C$12,U234-V234-W234-X234)</f>
        <v>0.48454866793440415</v>
      </c>
      <c r="V235">
        <f t="shared" si="53"/>
        <v>3.2361451425168839E-4</v>
      </c>
      <c r="W235">
        <f t="shared" si="64"/>
        <v>4.0538225144230933E-4</v>
      </c>
      <c r="X235">
        <f>IF(A235=12*$C$10-1,U235-V235-W235,0)</f>
        <v>0</v>
      </c>
      <c r="Y235">
        <f>FLOOR(A235/12,1)</f>
        <v>17</v>
      </c>
      <c r="Z235">
        <f t="shared" si="54"/>
        <v>5</v>
      </c>
      <c r="AA235">
        <f t="shared" si="65"/>
        <v>6.6786792672701711E-4</v>
      </c>
      <c r="AB235">
        <f t="shared" si="55"/>
        <v>7.9850414210771697E-3</v>
      </c>
      <c r="AC235">
        <f>VLOOKUP(AD235,mortality!$A$4:$G$76,saving_model!Z235+2,FALSE)</f>
        <v>3.9925207105385848E-3</v>
      </c>
      <c r="AD235">
        <f t="shared" si="56"/>
        <v>66</v>
      </c>
      <c r="AE235" s="10">
        <f t="shared" si="66"/>
        <v>8.3717735912058888E-4</v>
      </c>
      <c r="AF235" s="8">
        <f>VLOOKUP(saving_model!Y235,lapse!$B$4:$C$134,2,FALSE)</f>
        <v>0.01</v>
      </c>
      <c r="AH235">
        <f>discount_curve!K220</f>
        <v>0.78708189779672444</v>
      </c>
    </row>
    <row r="236" spans="1:34" x14ac:dyDescent="0.55000000000000004">
      <c r="A236">
        <f t="shared" si="52"/>
        <v>214</v>
      </c>
      <c r="B236">
        <f t="shared" si="57"/>
        <v>25.892419090310909</v>
      </c>
      <c r="C236">
        <f>K236*U236</f>
        <v>0</v>
      </c>
      <c r="D236">
        <f>M236*V236</f>
        <v>38.492787579188381</v>
      </c>
      <c r="E236">
        <f>N236*W236</f>
        <v>48.218767100803888</v>
      </c>
      <c r="F236">
        <f>(O236+P236+Q236-R236)*X236</f>
        <v>0</v>
      </c>
      <c r="G236">
        <f>U236*$F$6/12*T236</f>
        <v>22.034356999430614</v>
      </c>
      <c r="H236">
        <v>0</v>
      </c>
      <c r="I236">
        <f t="shared" si="58"/>
        <v>47.926776089741523</v>
      </c>
      <c r="K236">
        <f>IF(A236=0, $C$6, $C$7/12)</f>
        <v>0</v>
      </c>
      <c r="L236">
        <f t="shared" si="59"/>
        <v>100000</v>
      </c>
      <c r="M236" s="19">
        <f t="shared" si="60"/>
        <v>119125.64179471383</v>
      </c>
      <c r="N236" s="19">
        <f t="shared" si="61"/>
        <v>119125.64179471383</v>
      </c>
      <c r="O236" s="19">
        <f t="shared" si="67"/>
        <v>119101.95934292648</v>
      </c>
      <c r="P236" s="19">
        <f>IF(A236=0,K236*(1-$C$15),K236)</f>
        <v>0</v>
      </c>
      <c r="Q236" s="19">
        <f t="shared" si="62"/>
        <v>-51.843526272510744</v>
      </c>
      <c r="R236" s="19">
        <f t="shared" si="63"/>
        <v>99.208429847211633</v>
      </c>
      <c r="S236" s="3">
        <f>Return!Q220</f>
        <v>-4.3528693027827803E-4</v>
      </c>
      <c r="T236" s="9">
        <f>IF(A236=0,1,T235*(1+$F$5)^(1/12))</f>
        <v>1.0930199814094188</v>
      </c>
      <c r="U236">
        <f>IF(A236=0,$C$12,U235-V235-W235-X235)</f>
        <v>0.48381967116871016</v>
      </c>
      <c r="V236">
        <f t="shared" si="53"/>
        <v>3.2312764069319363E-4</v>
      </c>
      <c r="W236">
        <f t="shared" si="64"/>
        <v>4.0477235945471807E-4</v>
      </c>
      <c r="X236">
        <f>IF(A236=12*$C$10-1,U236-V236-W236,0)</f>
        <v>0</v>
      </c>
      <c r="Y236">
        <f>FLOOR(A236/12,1)</f>
        <v>17</v>
      </c>
      <c r="Z236">
        <f t="shared" si="54"/>
        <v>5</v>
      </c>
      <c r="AA236">
        <f t="shared" si="65"/>
        <v>6.6786792672701711E-4</v>
      </c>
      <c r="AB236">
        <f t="shared" si="55"/>
        <v>7.9850414210771697E-3</v>
      </c>
      <c r="AC236">
        <f>VLOOKUP(AD236,mortality!$A$4:$G$76,saving_model!Z236+2,FALSE)</f>
        <v>3.9925207105385848E-3</v>
      </c>
      <c r="AD236">
        <f t="shared" si="56"/>
        <v>66</v>
      </c>
      <c r="AE236" s="10">
        <f t="shared" si="66"/>
        <v>8.3717735912058888E-4</v>
      </c>
      <c r="AF236" s="8">
        <f>VLOOKUP(saving_model!Y236,lapse!$B$4:$C$134,2,FALSE)</f>
        <v>0.01</v>
      </c>
      <c r="AH236">
        <f>discount_curve!K221</f>
        <v>0.78619767424655207</v>
      </c>
    </row>
    <row r="237" spans="1:34" x14ac:dyDescent="0.55000000000000004">
      <c r="A237">
        <f t="shared" si="52"/>
        <v>215</v>
      </c>
      <c r="B237">
        <f t="shared" si="57"/>
        <v>26.048314289191335</v>
      </c>
      <c r="C237">
        <f>K237*U237</f>
        <v>0</v>
      </c>
      <c r="D237">
        <f>M237*V237</f>
        <v>38.492444809150662</v>
      </c>
      <c r="E237">
        <f>N237*W237</f>
        <v>48.218337722999451</v>
      </c>
      <c r="F237">
        <f>(O237+P237+Q237-R237)*X237</f>
        <v>0</v>
      </c>
      <c r="G237">
        <f>U237*$F$6/12*T237</f>
        <v>22.010352842429203</v>
      </c>
      <c r="H237">
        <v>0</v>
      </c>
      <c r="I237">
        <f t="shared" si="58"/>
        <v>48.058667131620538</v>
      </c>
      <c r="K237">
        <f>IF(A237=0, $C$6, $C$7/12)</f>
        <v>0</v>
      </c>
      <c r="L237">
        <f t="shared" si="59"/>
        <v>100000</v>
      </c>
      <c r="M237" s="19">
        <f t="shared" si="60"/>
        <v>119304.07233224805</v>
      </c>
      <c r="N237" s="19">
        <f t="shared" si="61"/>
        <v>119304.07233224805</v>
      </c>
      <c r="O237" s="19">
        <f t="shared" si="67"/>
        <v>118950.90738680675</v>
      </c>
      <c r="P237" s="19">
        <f>IF(A237=0,K237*(1-$C$15),K237)</f>
        <v>0</v>
      </c>
      <c r="Q237" s="19">
        <f t="shared" si="62"/>
        <v>606.6985525997635</v>
      </c>
      <c r="R237" s="19">
        <f t="shared" si="63"/>
        <v>99.631338282838769</v>
      </c>
      <c r="S237" s="3">
        <f>Return!Q221</f>
        <v>5.100411303521124E-3</v>
      </c>
      <c r="T237" s="9">
        <f>IF(A237=0,1,T236*(1+$F$5)^(1/12))</f>
        <v>1.0934743660412762</v>
      </c>
      <c r="U237">
        <f>IF(A237=0,$C$12,U236-V236-W236-X236)</f>
        <v>0.48309177116856222</v>
      </c>
      <c r="V237">
        <f t="shared" si="53"/>
        <v>3.2264149962923022E-4</v>
      </c>
      <c r="W237">
        <f t="shared" si="64"/>
        <v>4.0416338504118245E-4</v>
      </c>
      <c r="X237">
        <f>IF(A237=12*$C$10-1,U237-V237-W237,0)</f>
        <v>0</v>
      </c>
      <c r="Y237">
        <f>FLOOR(A237/12,1)</f>
        <v>17</v>
      </c>
      <c r="Z237">
        <f t="shared" si="54"/>
        <v>5</v>
      </c>
      <c r="AA237">
        <f t="shared" si="65"/>
        <v>6.6786792672701711E-4</v>
      </c>
      <c r="AB237">
        <f t="shared" si="55"/>
        <v>7.9850414210771697E-3</v>
      </c>
      <c r="AC237">
        <f>VLOOKUP(AD237,mortality!$A$4:$G$76,saving_model!Z237+2,FALSE)</f>
        <v>3.9925207105385848E-3</v>
      </c>
      <c r="AD237">
        <f t="shared" si="56"/>
        <v>66</v>
      </c>
      <c r="AE237" s="10">
        <f t="shared" si="66"/>
        <v>8.3717735912058888E-4</v>
      </c>
      <c r="AF237" s="8">
        <f>VLOOKUP(saving_model!Y237,lapse!$B$4:$C$134,2,FALSE)</f>
        <v>0.01</v>
      </c>
      <c r="AH237">
        <f>discount_curve!K222</f>
        <v>0.78531444405080542</v>
      </c>
    </row>
    <row r="238" spans="1:34" x14ac:dyDescent="0.55000000000000004">
      <c r="A238">
        <f t="shared" si="52"/>
        <v>216</v>
      </c>
      <c r="B238">
        <f t="shared" si="57"/>
        <v>26.326552835188021</v>
      </c>
      <c r="C238">
        <f>K238*U238</f>
        <v>0</v>
      </c>
      <c r="D238">
        <f>M238*V238</f>
        <v>42.077293263266739</v>
      </c>
      <c r="E238">
        <f>N238*W238</f>
        <v>48.410989116751985</v>
      </c>
      <c r="F238">
        <f>(O238+P238+Q238-R238)*X238</f>
        <v>0</v>
      </c>
      <c r="G238">
        <f>U238*$F$6/12*T238</f>
        <v>21.986374835478525</v>
      </c>
      <c r="H238">
        <v>0</v>
      </c>
      <c r="I238">
        <f t="shared" si="58"/>
        <v>48.312927670666546</v>
      </c>
      <c r="K238">
        <f>IF(A238=0, $C$6, $C$7/12)</f>
        <v>0</v>
      </c>
      <c r="L238">
        <f t="shared" si="59"/>
        <v>100000</v>
      </c>
      <c r="M238" s="19">
        <f t="shared" si="60"/>
        <v>119968.33242669498</v>
      </c>
      <c r="N238" s="19">
        <f t="shared" si="61"/>
        <v>119968.33242669498</v>
      </c>
      <c r="O238" s="19">
        <f t="shared" si="67"/>
        <v>119457.97460112367</v>
      </c>
      <c r="P238" s="19">
        <f>IF(A238=0,K238*(1-$C$15),K238)</f>
        <v>0</v>
      </c>
      <c r="Q238" s="19">
        <f t="shared" si="62"/>
        <v>920.40033869276738</v>
      </c>
      <c r="R238" s="19">
        <f t="shared" si="63"/>
        <v>100.31531244984704</v>
      </c>
      <c r="S238" s="3">
        <f>Return!Q222</f>
        <v>7.7048044868166521E-3</v>
      </c>
      <c r="T238" s="9">
        <f>IF(A238=0,1,T237*(1+$F$5)^(1/12))</f>
        <v>1.0939289395675702</v>
      </c>
      <c r="U238">
        <f>IF(A238=0,$C$12,U237-V237-W237-X237)</f>
        <v>0.48236496628389181</v>
      </c>
      <c r="V238">
        <f t="shared" si="53"/>
        <v>3.5073666868694282E-4</v>
      </c>
      <c r="W238">
        <f t="shared" si="64"/>
        <v>4.0353139980780231E-4</v>
      </c>
      <c r="X238">
        <f>IF(A238=12*$C$10-1,U238-V238-W238,0)</f>
        <v>0</v>
      </c>
      <c r="Y238">
        <f>FLOOR(A238/12,1)</f>
        <v>18</v>
      </c>
      <c r="Z238">
        <f t="shared" si="54"/>
        <v>5</v>
      </c>
      <c r="AA238">
        <f t="shared" si="65"/>
        <v>7.2711886891163591E-4</v>
      </c>
      <c r="AB238">
        <f t="shared" si="55"/>
        <v>8.6906165410659091E-3</v>
      </c>
      <c r="AC238">
        <f>VLOOKUP(AD238,mortality!$A$4:$G$76,saving_model!Z238+2,FALSE)</f>
        <v>4.3453082705329545E-3</v>
      </c>
      <c r="AD238">
        <f t="shared" si="56"/>
        <v>67</v>
      </c>
      <c r="AE238" s="10">
        <f t="shared" si="66"/>
        <v>8.3717735912058888E-4</v>
      </c>
      <c r="AF238" s="8">
        <f>VLOOKUP(saving_model!Y238,lapse!$B$4:$C$134,2,FALSE)</f>
        <v>0.01</v>
      </c>
      <c r="AH238">
        <f>discount_curve!K223</f>
        <v>0.78304045069801298</v>
      </c>
    </row>
    <row r="239" spans="1:34" x14ac:dyDescent="0.55000000000000004">
      <c r="A239">
        <f t="shared" si="52"/>
        <v>217</v>
      </c>
      <c r="B239">
        <f t="shared" si="57"/>
        <v>26.057277477889158</v>
      </c>
      <c r="C239">
        <f>K239*U239</f>
        <v>0</v>
      </c>
      <c r="D239">
        <f>M239*V239</f>
        <v>42.059324185456383</v>
      </c>
      <c r="E239">
        <f>N239*W239</f>
        <v>48.390315238684963</v>
      </c>
      <c r="F239">
        <f>(O239+P239+Q239-R239)*X239</f>
        <v>0</v>
      </c>
      <c r="G239">
        <f>U239*$F$6/12*T239</f>
        <v>21.96112078616482</v>
      </c>
      <c r="H239">
        <v>0</v>
      </c>
      <c r="I239">
        <f t="shared" si="58"/>
        <v>48.018398264053978</v>
      </c>
      <c r="K239">
        <f>IF(A239=0, $C$6, $C$7/12)</f>
        <v>0</v>
      </c>
      <c r="L239">
        <f t="shared" si="59"/>
        <v>100000</v>
      </c>
      <c r="M239" s="19">
        <f t="shared" si="60"/>
        <v>120104.90657783207</v>
      </c>
      <c r="N239" s="19">
        <f t="shared" si="61"/>
        <v>120104.90657783207</v>
      </c>
      <c r="O239" s="19">
        <f t="shared" si="67"/>
        <v>120278.05962736659</v>
      </c>
      <c r="P239" s="19">
        <f>IF(A239=0,K239*(1-$C$15),K239)</f>
        <v>0</v>
      </c>
      <c r="Q239" s="19">
        <f t="shared" si="62"/>
        <v>-446.16601041649602</v>
      </c>
      <c r="R239" s="19">
        <f t="shared" si="63"/>
        <v>99.859911347458421</v>
      </c>
      <c r="S239" s="3">
        <f>Return!Q223</f>
        <v>-3.7094546736018419E-3</v>
      </c>
      <c r="T239" s="9">
        <f>IF(A239=0,1,T238*(1+$F$5)^(1/12))</f>
        <v>1.0943837020668272</v>
      </c>
      <c r="U239">
        <f>IF(A239=0,$C$12,U238-V238-W238-X238)</f>
        <v>0.48161069821539704</v>
      </c>
      <c r="V239">
        <f t="shared" si="53"/>
        <v>3.5018822614212274E-4</v>
      </c>
      <c r="W239">
        <f t="shared" si="64"/>
        <v>4.0290040280183218E-4</v>
      </c>
      <c r="X239">
        <f>IF(A239=12*$C$10-1,U239-V239-W239,0)</f>
        <v>0</v>
      </c>
      <c r="Y239">
        <f>FLOOR(A239/12,1)</f>
        <v>18</v>
      </c>
      <c r="Z239">
        <f t="shared" si="54"/>
        <v>5</v>
      </c>
      <c r="AA239">
        <f t="shared" si="65"/>
        <v>7.2711886891163591E-4</v>
      </c>
      <c r="AB239">
        <f t="shared" si="55"/>
        <v>8.6906165410659091E-3</v>
      </c>
      <c r="AC239">
        <f>VLOOKUP(AD239,mortality!$A$4:$G$76,saving_model!Z239+2,FALSE)</f>
        <v>4.3453082705329545E-3</v>
      </c>
      <c r="AD239">
        <f t="shared" si="56"/>
        <v>67</v>
      </c>
      <c r="AE239" s="10">
        <f t="shared" si="66"/>
        <v>8.3717735912058888E-4</v>
      </c>
      <c r="AF239" s="8">
        <f>VLOOKUP(saving_model!Y239,lapse!$B$4:$C$134,2,FALSE)</f>
        <v>0.01</v>
      </c>
      <c r="AH239">
        <f>discount_curve!K224</f>
        <v>0.78215433705621085</v>
      </c>
    </row>
    <row r="240" spans="1:34" x14ac:dyDescent="0.55000000000000004">
      <c r="A240">
        <f t="shared" si="52"/>
        <v>218</v>
      </c>
      <c r="B240">
        <f t="shared" si="57"/>
        <v>26.290501756056965</v>
      </c>
      <c r="C240">
        <f>K240*U240</f>
        <v>0</v>
      </c>
      <c r="D240">
        <f>M240*V240</f>
        <v>42.021898488792175</v>
      </c>
      <c r="E240">
        <f>N240*W240</f>
        <v>48.347256028992895</v>
      </c>
      <c r="F240">
        <f>(O240+P240+Q240-R240)*X240</f>
        <v>0</v>
      </c>
      <c r="G240">
        <f>U240*$F$6/12*T240</f>
        <v>21.93589574422553</v>
      </c>
      <c r="H240">
        <v>0</v>
      </c>
      <c r="I240">
        <f t="shared" si="58"/>
        <v>48.226397500282495</v>
      </c>
      <c r="K240">
        <f>IF(A240=0, $C$6, $C$7/12)</f>
        <v>0</v>
      </c>
      <c r="L240">
        <f t="shared" si="59"/>
        <v>100000</v>
      </c>
      <c r="M240" s="19">
        <f t="shared" si="60"/>
        <v>120185.96678510909</v>
      </c>
      <c r="N240" s="19">
        <f t="shared" si="61"/>
        <v>120185.96678510909</v>
      </c>
      <c r="O240" s="19">
        <f t="shared" si="67"/>
        <v>119732.03370560263</v>
      </c>
      <c r="P240" s="19">
        <f>IF(A240=0,K240*(1-$C$15),K240)</f>
        <v>0</v>
      </c>
      <c r="Q240" s="19">
        <f t="shared" si="62"/>
        <v>807.4166170773284</v>
      </c>
      <c r="R240" s="19">
        <f t="shared" si="63"/>
        <v>100.44954193556663</v>
      </c>
      <c r="S240" s="3">
        <f>Return!Q224</f>
        <v>6.7435304662293305E-3</v>
      </c>
      <c r="T240" s="9">
        <f>IF(A240=0,1,T239*(1+$F$5)^(1/12))</f>
        <v>1.094838653617606</v>
      </c>
      <c r="U240">
        <f>IF(A240=0,$C$12,U239-V239-W239-X239)</f>
        <v>0.48085760958645307</v>
      </c>
      <c r="V240">
        <f t="shared" si="53"/>
        <v>3.4964064119005479E-4</v>
      </c>
      <c r="W240">
        <f t="shared" si="64"/>
        <v>4.0227039247799323E-4</v>
      </c>
      <c r="X240">
        <f>IF(A240=12*$C$10-1,U240-V240-W240,0)</f>
        <v>0</v>
      </c>
      <c r="Y240">
        <f>FLOOR(A240/12,1)</f>
        <v>18</v>
      </c>
      <c r="Z240">
        <f t="shared" si="54"/>
        <v>5</v>
      </c>
      <c r="AA240">
        <f t="shared" si="65"/>
        <v>7.2711886891163591E-4</v>
      </c>
      <c r="AB240">
        <f t="shared" si="55"/>
        <v>8.6906165410659091E-3</v>
      </c>
      <c r="AC240">
        <f>VLOOKUP(AD240,mortality!$A$4:$G$76,saving_model!Z240+2,FALSE)</f>
        <v>4.3453082705329545E-3</v>
      </c>
      <c r="AD240">
        <f t="shared" si="56"/>
        <v>67</v>
      </c>
      <c r="AE240" s="10">
        <f t="shared" si="66"/>
        <v>8.3717735912058888E-4</v>
      </c>
      <c r="AF240" s="8">
        <f>VLOOKUP(saving_model!Y240,lapse!$B$4:$C$134,2,FALSE)</f>
        <v>0.01</v>
      </c>
      <c r="AH240">
        <f>discount_curve!K225</f>
        <v>0.78126922616897321</v>
      </c>
    </row>
    <row r="241" spans="1:34" x14ac:dyDescent="0.55000000000000004">
      <c r="A241">
        <f t="shared" si="52"/>
        <v>219</v>
      </c>
      <c r="B241">
        <f t="shared" si="57"/>
        <v>26.600330760605441</v>
      </c>
      <c r="C241">
        <f>K241*U241</f>
        <v>0</v>
      </c>
      <c r="D241">
        <f>M241*V241</f>
        <v>42.237042279187861</v>
      </c>
      <c r="E241">
        <f>N241*W241</f>
        <v>48.594784396138962</v>
      </c>
      <c r="F241">
        <f>(O241+P241+Q241-R241)*X241</f>
        <v>0</v>
      </c>
      <c r="G241">
        <f>U241*$F$6/12*T241</f>
        <v>21.910699676342116</v>
      </c>
      <c r="H241">
        <v>0</v>
      </c>
      <c r="I241">
        <f t="shared" si="58"/>
        <v>48.511030436947557</v>
      </c>
      <c r="K241">
        <f>IF(A241=0, $C$6, $C$7/12)</f>
        <v>0</v>
      </c>
      <c r="L241">
        <f t="shared" si="59"/>
        <v>100000</v>
      </c>
      <c r="M241" s="19">
        <f t="shared" si="60"/>
        <v>120990.48642227527</v>
      </c>
      <c r="N241" s="19">
        <f t="shared" si="61"/>
        <v>120990.48642227527</v>
      </c>
      <c r="O241" s="19">
        <f t="shared" si="67"/>
        <v>120439.00078074439</v>
      </c>
      <c r="P241" s="19">
        <f>IF(A241=0,K241*(1-$C$15),K241)</f>
        <v>0</v>
      </c>
      <c r="Q241" s="19">
        <f t="shared" si="62"/>
        <v>1001.7706402109493</v>
      </c>
      <c r="R241" s="19">
        <f t="shared" si="63"/>
        <v>101.20064285079611</v>
      </c>
      <c r="S241" s="3">
        <f>Return!Q225</f>
        <v>8.3176598420526826E-3</v>
      </c>
      <c r="T241" s="9">
        <f>IF(A241=0,1,T240*(1+$F$5)^(1/12))</f>
        <v>1.0952937942984979</v>
      </c>
      <c r="U241">
        <f>IF(A241=0,$C$12,U240-V240-W240-X240)</f>
        <v>0.48010569855278507</v>
      </c>
      <c r="V241">
        <f t="shared" si="53"/>
        <v>3.4909391248973191E-4</v>
      </c>
      <c r="W241">
        <f t="shared" si="64"/>
        <v>4.0164136729342294E-4</v>
      </c>
      <c r="X241">
        <f>IF(A241=12*$C$10-1,U241-V241-W241,0)</f>
        <v>0</v>
      </c>
      <c r="Y241">
        <f>FLOOR(A241/12,1)</f>
        <v>18</v>
      </c>
      <c r="Z241">
        <f t="shared" si="54"/>
        <v>5</v>
      </c>
      <c r="AA241">
        <f t="shared" si="65"/>
        <v>7.2711886891163591E-4</v>
      </c>
      <c r="AB241">
        <f t="shared" si="55"/>
        <v>8.6906165410659091E-3</v>
      </c>
      <c r="AC241">
        <f>VLOOKUP(AD241,mortality!$A$4:$G$76,saving_model!Z241+2,FALSE)</f>
        <v>4.3453082705329545E-3</v>
      </c>
      <c r="AD241">
        <f t="shared" si="56"/>
        <v>67</v>
      </c>
      <c r="AE241" s="10">
        <f t="shared" si="66"/>
        <v>8.3717735912058888E-4</v>
      </c>
      <c r="AF241" s="8">
        <f>VLOOKUP(saving_model!Y241,lapse!$B$4:$C$134,2,FALSE)</f>
        <v>0.01</v>
      </c>
      <c r="AH241">
        <f>discount_curve!K226</f>
        <v>0.78038511690155121</v>
      </c>
    </row>
    <row r="242" spans="1:34" x14ac:dyDescent="0.55000000000000004">
      <c r="A242">
        <f t="shared" si="52"/>
        <v>220</v>
      </c>
      <c r="B242">
        <f t="shared" si="57"/>
        <v>25.969296331761729</v>
      </c>
      <c r="C242">
        <f>K242*U242</f>
        <v>0</v>
      </c>
      <c r="D242">
        <f>M242*V242</f>
        <v>42.074146767244883</v>
      </c>
      <c r="E242">
        <f>N242*W242</f>
        <v>48.407368993572561</v>
      </c>
      <c r="F242">
        <f>(O242+P242+Q242-R242)*X242</f>
        <v>0</v>
      </c>
      <c r="G242">
        <f>U242*$F$6/12*T242</f>
        <v>21.88553254923433</v>
      </c>
      <c r="H242">
        <v>0</v>
      </c>
      <c r="I242">
        <f t="shared" si="58"/>
        <v>47.85482888099606</v>
      </c>
      <c r="K242">
        <f>IF(A242=0, $C$6, $C$7/12)</f>
        <v>0</v>
      </c>
      <c r="L242">
        <f t="shared" si="59"/>
        <v>100000</v>
      </c>
      <c r="M242" s="19">
        <f t="shared" si="60"/>
        <v>120712.61948252647</v>
      </c>
      <c r="N242" s="19">
        <f t="shared" si="61"/>
        <v>120712.61948252647</v>
      </c>
      <c r="O242" s="19">
        <f t="shared" si="67"/>
        <v>121339.57077810453</v>
      </c>
      <c r="P242" s="19">
        <f>IF(A242=0,K242*(1-$C$15),K242)</f>
        <v>0</v>
      </c>
      <c r="Q242" s="19">
        <f t="shared" si="62"/>
        <v>-1353.890657922942</v>
      </c>
      <c r="R242" s="19">
        <f t="shared" si="63"/>
        <v>99.988066766818008</v>
      </c>
      <c r="S242" s="3">
        <f>Return!Q226</f>
        <v>-1.1157865890252916E-2</v>
      </c>
      <c r="T242" s="9">
        <f>IF(A242=0,1,T241*(1+$F$5)^(1/12))</f>
        <v>1.0957491241881274</v>
      </c>
      <c r="U242">
        <f>IF(A242=0,$C$12,U241-V241-W241-X241)</f>
        <v>0.47935496327300192</v>
      </c>
      <c r="V242">
        <f t="shared" si="53"/>
        <v>3.4854803870224395E-4</v>
      </c>
      <c r="W242">
        <f t="shared" si="64"/>
        <v>4.0101332570767121E-4</v>
      </c>
      <c r="X242">
        <f>IF(A242=12*$C$10-1,U242-V242-W242,0)</f>
        <v>0</v>
      </c>
      <c r="Y242">
        <f>FLOOR(A242/12,1)</f>
        <v>18</v>
      </c>
      <c r="Z242">
        <f t="shared" si="54"/>
        <v>5</v>
      </c>
      <c r="AA242">
        <f t="shared" si="65"/>
        <v>7.2711886891163591E-4</v>
      </c>
      <c r="AB242">
        <f t="shared" si="55"/>
        <v>8.6906165410659091E-3</v>
      </c>
      <c r="AC242">
        <f>VLOOKUP(AD242,mortality!$A$4:$G$76,saving_model!Z242+2,FALSE)</f>
        <v>4.3453082705329545E-3</v>
      </c>
      <c r="AD242">
        <f t="shared" si="56"/>
        <v>67</v>
      </c>
      <c r="AE242" s="10">
        <f t="shared" si="66"/>
        <v>8.3717735912058888E-4</v>
      </c>
      <c r="AF242" s="8">
        <f>VLOOKUP(saving_model!Y242,lapse!$B$4:$C$134,2,FALSE)</f>
        <v>0.01</v>
      </c>
      <c r="AH242">
        <f>discount_curve!K227</f>
        <v>0.77950200812047921</v>
      </c>
    </row>
    <row r="243" spans="1:34" x14ac:dyDescent="0.55000000000000004">
      <c r="A243">
        <f t="shared" si="52"/>
        <v>221</v>
      </c>
      <c r="B243">
        <f t="shared" si="57"/>
        <v>25.98261041333847</v>
      </c>
      <c r="C243">
        <f>K243*U243</f>
        <v>0</v>
      </c>
      <c r="D243">
        <f>M243*V243</f>
        <v>41.782932498843742</v>
      </c>
      <c r="E243">
        <f>N243*W243</f>
        <v>48.072319619317362</v>
      </c>
      <c r="F243">
        <f>(O243+P243+Q243-R243)*X243</f>
        <v>0</v>
      </c>
      <c r="G243">
        <f>U243*$F$6/12*T243</f>
        <v>21.860394329660124</v>
      </c>
      <c r="H243">
        <v>0</v>
      </c>
      <c r="I243">
        <f t="shared" si="58"/>
        <v>47.843004742998595</v>
      </c>
      <c r="K243">
        <f>IF(A243=0, $C$6, $C$7/12)</f>
        <v>0</v>
      </c>
      <c r="L243">
        <f t="shared" si="59"/>
        <v>100000</v>
      </c>
      <c r="M243" s="19">
        <f t="shared" si="60"/>
        <v>120064.85656374105</v>
      </c>
      <c r="N243" s="19">
        <f t="shared" si="61"/>
        <v>120064.85656374105</v>
      </c>
      <c r="O243" s="19">
        <f t="shared" si="67"/>
        <v>119885.69205341478</v>
      </c>
      <c r="P243" s="19">
        <f>IF(A243=0,K243*(1-$C$15),K243)</f>
        <v>0</v>
      </c>
      <c r="Q243" s="19">
        <f t="shared" si="62"/>
        <v>258.20910302217396</v>
      </c>
      <c r="R243" s="19">
        <f t="shared" si="63"/>
        <v>100.11991763036413</v>
      </c>
      <c r="S243" s="3">
        <f>Return!Q227</f>
        <v>2.1537941567466579E-3</v>
      </c>
      <c r="T243" s="9">
        <f>IF(A243=0,1,T242*(1+$F$5)^(1/12))</f>
        <v>1.0962046433651513</v>
      </c>
      <c r="U243">
        <f>IF(A243=0,$C$12,U242-V242-W242-X242)</f>
        <v>0.47860540190859197</v>
      </c>
      <c r="V243">
        <f t="shared" si="53"/>
        <v>3.4800301849077428E-4</v>
      </c>
      <c r="W243">
        <f t="shared" si="64"/>
        <v>4.00386266182697E-4</v>
      </c>
      <c r="X243">
        <f>IF(A243=12*$C$10-1,U243-V243-W243,0)</f>
        <v>0</v>
      </c>
      <c r="Y243">
        <f>FLOOR(A243/12,1)</f>
        <v>18</v>
      </c>
      <c r="Z243">
        <f t="shared" si="54"/>
        <v>5</v>
      </c>
      <c r="AA243">
        <f t="shared" si="65"/>
        <v>7.2711886891163591E-4</v>
      </c>
      <c r="AB243">
        <f t="shared" si="55"/>
        <v>8.6906165410659091E-3</v>
      </c>
      <c r="AC243">
        <f>VLOOKUP(AD243,mortality!$A$4:$G$76,saving_model!Z243+2,FALSE)</f>
        <v>4.3453082705329545E-3</v>
      </c>
      <c r="AD243">
        <f t="shared" si="56"/>
        <v>67</v>
      </c>
      <c r="AE243" s="10">
        <f t="shared" si="66"/>
        <v>8.3717735912058888E-4</v>
      </c>
      <c r="AF243" s="8">
        <f>VLOOKUP(saving_model!Y243,lapse!$B$4:$C$134,2,FALSE)</f>
        <v>0.01</v>
      </c>
      <c r="AH243">
        <f>discount_curve!K228</f>
        <v>0.77861989869357551</v>
      </c>
    </row>
    <row r="244" spans="1:34" x14ac:dyDescent="0.55000000000000004">
      <c r="A244">
        <f t="shared" si="52"/>
        <v>222</v>
      </c>
      <c r="B244">
        <f t="shared" si="57"/>
        <v>25.094609163644282</v>
      </c>
      <c r="C244">
        <f>K244*U244</f>
        <v>0</v>
      </c>
      <c r="D244">
        <f>M244*V244</f>
        <v>41.378457917314535</v>
      </c>
      <c r="E244">
        <f>N244*W244</f>
        <v>47.606961392924319</v>
      </c>
      <c r="F244">
        <f>(O244+P244+Q244-R244)*X244</f>
        <v>0</v>
      </c>
      <c r="G244">
        <f>U244*$F$6/12*T244</f>
        <v>21.835284984415662</v>
      </c>
      <c r="H244">
        <v>0</v>
      </c>
      <c r="I244">
        <f t="shared" si="58"/>
        <v>46.929894148059944</v>
      </c>
      <c r="K244">
        <f>IF(A244=0, $C$6, $C$7/12)</f>
        <v>0</v>
      </c>
      <c r="L244">
        <f t="shared" si="59"/>
        <v>100000</v>
      </c>
      <c r="M244" s="19">
        <f t="shared" si="60"/>
        <v>119088.80103447434</v>
      </c>
      <c r="N244" s="19">
        <f t="shared" si="61"/>
        <v>119088.80103447434</v>
      </c>
      <c r="O244" s="19">
        <f t="shared" si="67"/>
        <v>120043.78123880659</v>
      </c>
      <c r="P244" s="19">
        <f>IF(A244=0,K244*(1-$C$15),K244)</f>
        <v>0</v>
      </c>
      <c r="Q244" s="19">
        <f t="shared" si="62"/>
        <v>-2008.3232902882821</v>
      </c>
      <c r="R244" s="19">
        <f t="shared" si="63"/>
        <v>98.362881623765261</v>
      </c>
      <c r="S244" s="3">
        <f>Return!Q228</f>
        <v>-1.6729923612561537E-2</v>
      </c>
      <c r="T244" s="9">
        <f>IF(A244=0,1,T243*(1+$F$5)^(1/12))</f>
        <v>1.0966603519082592</v>
      </c>
      <c r="U244">
        <f>IF(A244=0,$C$12,U243-V243-W243-X243)</f>
        <v>0.4778570126239185</v>
      </c>
      <c r="V244">
        <f t="shared" si="53"/>
        <v>3.4745885052059696E-4</v>
      </c>
      <c r="W244">
        <f t="shared" si="64"/>
        <v>3.9976018718286408E-4</v>
      </c>
      <c r="X244">
        <f>IF(A244=12*$C$10-1,U244-V244-W244,0)</f>
        <v>0</v>
      </c>
      <c r="Y244">
        <f>FLOOR(A244/12,1)</f>
        <v>18</v>
      </c>
      <c r="Z244">
        <f t="shared" si="54"/>
        <v>5</v>
      </c>
      <c r="AA244">
        <f t="shared" si="65"/>
        <v>7.2711886891163591E-4</v>
      </c>
      <c r="AB244">
        <f t="shared" si="55"/>
        <v>8.6906165410659091E-3</v>
      </c>
      <c r="AC244">
        <f>VLOOKUP(AD244,mortality!$A$4:$G$76,saving_model!Z244+2,FALSE)</f>
        <v>4.3453082705329545E-3</v>
      </c>
      <c r="AD244">
        <f t="shared" si="56"/>
        <v>67</v>
      </c>
      <c r="AE244" s="10">
        <f t="shared" si="66"/>
        <v>8.3717735912058888E-4</v>
      </c>
      <c r="AF244" s="8">
        <f>VLOOKUP(saving_model!Y244,lapse!$B$4:$C$134,2,FALSE)</f>
        <v>0.01</v>
      </c>
      <c r="AH244">
        <f>discount_curve!K229</f>
        <v>0.77773878748993852</v>
      </c>
    </row>
    <row r="245" spans="1:34" x14ac:dyDescent="0.55000000000000004">
      <c r="A245">
        <f t="shared" si="52"/>
        <v>223</v>
      </c>
      <c r="B245">
        <f t="shared" si="57"/>
        <v>24.744741746850345</v>
      </c>
      <c r="C245">
        <f>K245*U245</f>
        <v>0</v>
      </c>
      <c r="D245">
        <f>M245*V245</f>
        <v>40.816454180203664</v>
      </c>
      <c r="E245">
        <f>N245*W245</f>
        <v>46.960361892556755</v>
      </c>
      <c r="F245">
        <f>(O245+P245+Q245-R245)*X245</f>
        <v>0</v>
      </c>
      <c r="G245">
        <f>U245*$F$6/12*T245</f>
        <v>21.81020448033523</v>
      </c>
      <c r="H245">
        <v>0</v>
      </c>
      <c r="I245">
        <f t="shared" si="58"/>
        <v>46.554946227185575</v>
      </c>
      <c r="K245">
        <f>IF(A245=0, $C$6, $C$7/12)</f>
        <v>0</v>
      </c>
      <c r="L245">
        <f t="shared" si="59"/>
        <v>100000</v>
      </c>
      <c r="M245" s="19">
        <f t="shared" si="60"/>
        <v>117655.30869495924</v>
      </c>
      <c r="N245" s="19">
        <f t="shared" si="61"/>
        <v>117655.30869495924</v>
      </c>
      <c r="O245" s="19">
        <f t="shared" si="67"/>
        <v>117937.09506689454</v>
      </c>
      <c r="P245" s="19">
        <f>IF(A245=0,K245*(1-$C$15),K245)</f>
        <v>0</v>
      </c>
      <c r="Q245" s="19">
        <f t="shared" si="62"/>
        <v>-661.30257095055208</v>
      </c>
      <c r="R245" s="19">
        <f t="shared" si="63"/>
        <v>97.729827079953338</v>
      </c>
      <c r="S245" s="3">
        <f>Return!Q229</f>
        <v>-5.6072482587048444E-3</v>
      </c>
      <c r="T245" s="9">
        <f>IF(A245=0,1,T244*(1+$F$5)^(1/12))</f>
        <v>1.0971162498961733</v>
      </c>
      <c r="U245">
        <f>IF(A245=0,$C$12,U244-V244-W244-X244)</f>
        <v>0.47710979358621503</v>
      </c>
      <c r="V245">
        <f t="shared" si="53"/>
        <v>3.4691553345907275E-4</v>
      </c>
      <c r="W245">
        <f t="shared" si="64"/>
        <v>3.9913508717493763E-4</v>
      </c>
      <c r="X245">
        <f>IF(A245=12*$C$10-1,U245-V245-W245,0)</f>
        <v>0</v>
      </c>
      <c r="Y245">
        <f>FLOOR(A245/12,1)</f>
        <v>18</v>
      </c>
      <c r="Z245">
        <f t="shared" si="54"/>
        <v>5</v>
      </c>
      <c r="AA245">
        <f t="shared" si="65"/>
        <v>7.2711886891163591E-4</v>
      </c>
      <c r="AB245">
        <f t="shared" si="55"/>
        <v>8.6906165410659091E-3</v>
      </c>
      <c r="AC245">
        <f>VLOOKUP(AD245,mortality!$A$4:$G$76,saving_model!Z245+2,FALSE)</f>
        <v>4.3453082705329545E-3</v>
      </c>
      <c r="AD245">
        <f t="shared" si="56"/>
        <v>67</v>
      </c>
      <c r="AE245" s="10">
        <f t="shared" si="66"/>
        <v>8.3717735912058888E-4</v>
      </c>
      <c r="AF245" s="8">
        <f>VLOOKUP(saving_model!Y245,lapse!$B$4:$C$134,2,FALSE)</f>
        <v>0.01</v>
      </c>
      <c r="AH245">
        <f>discount_curve!K230</f>
        <v>0.77685867337994707</v>
      </c>
    </row>
    <row r="246" spans="1:34" x14ac:dyDescent="0.55000000000000004">
      <c r="A246">
        <f t="shared" si="52"/>
        <v>224</v>
      </c>
      <c r="B246">
        <f t="shared" si="57"/>
        <v>24.469541546061617</v>
      </c>
      <c r="C246">
        <f>K246*U246</f>
        <v>0</v>
      </c>
      <c r="D246">
        <f>M246*V246</f>
        <v>40.521705698808582</v>
      </c>
      <c r="E246">
        <f>N246*W246</f>
        <v>46.62124631694882</v>
      </c>
      <c r="F246">
        <f>(O246+P246+Q246-R246)*X246</f>
        <v>0</v>
      </c>
      <c r="G246">
        <f>U246*$F$6/12*T246</f>
        <v>21.78515278429121</v>
      </c>
      <c r="H246">
        <v>0</v>
      </c>
      <c r="I246">
        <f t="shared" si="58"/>
        <v>46.254694330352827</v>
      </c>
      <c r="K246">
        <f>IF(A246=0, $C$6, $C$7/12)</f>
        <v>0</v>
      </c>
      <c r="L246">
        <f t="shared" si="59"/>
        <v>100000</v>
      </c>
      <c r="M246" s="19">
        <f t="shared" si="60"/>
        <v>116988.61626168607</v>
      </c>
      <c r="N246" s="19">
        <f t="shared" si="61"/>
        <v>116988.61626168607</v>
      </c>
      <c r="O246" s="19">
        <f t="shared" si="67"/>
        <v>117178.06266886405</v>
      </c>
      <c r="P246" s="19">
        <f>IF(A246=0,K246*(1-$C$15),K246)</f>
        <v>0</v>
      </c>
      <c r="Q246" s="19">
        <f t="shared" si="62"/>
        <v>-476.14441290258731</v>
      </c>
      <c r="R246" s="19">
        <f t="shared" si="63"/>
        <v>97.251598546634554</v>
      </c>
      <c r="S246" s="3">
        <f>Return!Q230</f>
        <v>-4.0634262255054843E-3</v>
      </c>
      <c r="T246" s="9">
        <f>IF(A246=0,1,T245*(1+$F$5)^(1/12))</f>
        <v>1.0975723374076485</v>
      </c>
      <c r="U246">
        <f>IF(A246=0,$C$12,U245-V245-W245-X245)</f>
        <v>0.47636374296558104</v>
      </c>
      <c r="V246">
        <f t="shared" si="53"/>
        <v>3.4637306597564652E-4</v>
      </c>
      <c r="W246">
        <f t="shared" si="64"/>
        <v>3.9851096462808014E-4</v>
      </c>
      <c r="X246">
        <f>IF(A246=12*$C$10-1,U246-V246-W246,0)</f>
        <v>0</v>
      </c>
      <c r="Y246">
        <f>FLOOR(A246/12,1)</f>
        <v>18</v>
      </c>
      <c r="Z246">
        <f t="shared" si="54"/>
        <v>5</v>
      </c>
      <c r="AA246">
        <f t="shared" si="65"/>
        <v>7.2711886891163591E-4</v>
      </c>
      <c r="AB246">
        <f t="shared" si="55"/>
        <v>8.6906165410659091E-3</v>
      </c>
      <c r="AC246">
        <f>VLOOKUP(AD246,mortality!$A$4:$G$76,saving_model!Z246+2,FALSE)</f>
        <v>4.3453082705329545E-3</v>
      </c>
      <c r="AD246">
        <f t="shared" si="56"/>
        <v>67</v>
      </c>
      <c r="AE246" s="10">
        <f t="shared" si="66"/>
        <v>8.3717735912058888E-4</v>
      </c>
      <c r="AF246" s="8">
        <f>VLOOKUP(saving_model!Y246,lapse!$B$4:$C$134,2,FALSE)</f>
        <v>0.01</v>
      </c>
      <c r="AH246">
        <f>discount_curve!K231</f>
        <v>0.77597955523525752</v>
      </c>
    </row>
    <row r="247" spans="1:34" x14ac:dyDescent="0.55000000000000004">
      <c r="A247">
        <f t="shared" si="52"/>
        <v>225</v>
      </c>
      <c r="B247">
        <f t="shared" si="57"/>
        <v>24.482922110082558</v>
      </c>
      <c r="C247">
        <f>K247*U247</f>
        <v>0</v>
      </c>
      <c r="D247">
        <f>M247*V247</f>
        <v>40.385732145865511</v>
      </c>
      <c r="E247">
        <f>N247*W247</f>
        <v>46.464805308481196</v>
      </c>
      <c r="F247">
        <f>(O247+P247+Q247-R247)*X247</f>
        <v>0</v>
      </c>
      <c r="G247">
        <f>U247*$F$6/12*T247</f>
        <v>21.760129863194042</v>
      </c>
      <c r="H247">
        <v>0</v>
      </c>
      <c r="I247">
        <f t="shared" si="58"/>
        <v>46.2430519732766</v>
      </c>
      <c r="K247">
        <f>IF(A247=0, $C$6, $C$7/12)</f>
        <v>0</v>
      </c>
      <c r="L247">
        <f t="shared" si="59"/>
        <v>100000</v>
      </c>
      <c r="M247" s="19">
        <f t="shared" si="60"/>
        <v>116778.65771418023</v>
      </c>
      <c r="N247" s="19">
        <f t="shared" si="61"/>
        <v>116778.65771418023</v>
      </c>
      <c r="O247" s="19">
        <f t="shared" si="67"/>
        <v>116604.66665741483</v>
      </c>
      <c r="P247" s="19">
        <f>IF(A247=0,K247*(1-$C$15),K247)</f>
        <v>0</v>
      </c>
      <c r="Q247" s="19">
        <f t="shared" si="62"/>
        <v>250.60272238099236</v>
      </c>
      <c r="R247" s="19">
        <f t="shared" si="63"/>
        <v>97.379391149829857</v>
      </c>
      <c r="S247" s="3">
        <f>Return!Q231</f>
        <v>2.1491654627963097E-3</v>
      </c>
      <c r="T247" s="9">
        <f>IF(A247=0,1,T246*(1+$F$5)^(1/12))</f>
        <v>1.0980286145214728</v>
      </c>
      <c r="U247">
        <f>IF(A247=0,$C$12,U246-V246-W246-X246)</f>
        <v>0.47561885893497735</v>
      </c>
      <c r="V247">
        <f t="shared" si="53"/>
        <v>3.4583144674184366E-4</v>
      </c>
      <c r="W247">
        <f t="shared" si="64"/>
        <v>3.9788781801384804E-4</v>
      </c>
      <c r="X247">
        <f>IF(A247=12*$C$10-1,U247-V247-W247,0)</f>
        <v>0</v>
      </c>
      <c r="Y247">
        <f>FLOOR(A247/12,1)</f>
        <v>18</v>
      </c>
      <c r="Z247">
        <f t="shared" si="54"/>
        <v>5</v>
      </c>
      <c r="AA247">
        <f t="shared" si="65"/>
        <v>7.2711886891163591E-4</v>
      </c>
      <c r="AB247">
        <f t="shared" si="55"/>
        <v>8.6906165410659091E-3</v>
      </c>
      <c r="AC247">
        <f>VLOOKUP(AD247,mortality!$A$4:$G$76,saving_model!Z247+2,FALSE)</f>
        <v>4.3453082705329545E-3</v>
      </c>
      <c r="AD247">
        <f t="shared" si="56"/>
        <v>67</v>
      </c>
      <c r="AE247" s="10">
        <f t="shared" si="66"/>
        <v>8.3717735912058888E-4</v>
      </c>
      <c r="AF247" s="8">
        <f>VLOOKUP(saving_model!Y247,lapse!$B$4:$C$134,2,FALSE)</f>
        <v>0.01</v>
      </c>
      <c r="AH247">
        <f>discount_curve!K232</f>
        <v>0.77510143192880454</v>
      </c>
    </row>
    <row r="248" spans="1:34" x14ac:dyDescent="0.55000000000000004">
      <c r="A248">
        <f t="shared" si="52"/>
        <v>226</v>
      </c>
      <c r="B248">
        <f t="shared" si="57"/>
        <v>23.669192897733275</v>
      </c>
      <c r="C248">
        <f>K248*U248</f>
        <v>0</v>
      </c>
      <c r="D248">
        <f>M248*V248</f>
        <v>40.013867719920107</v>
      </c>
      <c r="E248">
        <f>N248*W248</f>
        <v>46.036965890087188</v>
      </c>
      <c r="F248">
        <f>(O248+P248+Q248-R248)*X248</f>
        <v>0</v>
      </c>
      <c r="G248">
        <f>U248*$F$6/12*T248</f>
        <v>21.735135683992162</v>
      </c>
      <c r="H248">
        <v>0</v>
      </c>
      <c r="I248">
        <f t="shared" si="58"/>
        <v>45.404328581725437</v>
      </c>
      <c r="K248">
        <f>IF(A248=0, $C$6, $C$7/12)</f>
        <v>0</v>
      </c>
      <c r="L248">
        <f t="shared" si="59"/>
        <v>100000</v>
      </c>
      <c r="M248" s="19">
        <f t="shared" si="60"/>
        <v>115884.58850163716</v>
      </c>
      <c r="N248" s="19">
        <f t="shared" si="61"/>
        <v>115884.58850163716</v>
      </c>
      <c r="O248" s="19">
        <f t="shared" si="67"/>
        <v>116757.88998864598</v>
      </c>
      <c r="P248" s="19">
        <f>IF(A248=0,K248*(1-$C$15),K248)</f>
        <v>0</v>
      </c>
      <c r="Q248" s="19">
        <f t="shared" si="62"/>
        <v>-1842.3659107492022</v>
      </c>
      <c r="R248" s="19">
        <f t="shared" si="63"/>
        <v>95.762936731580666</v>
      </c>
      <c r="S248" s="3">
        <f>Return!Q232</f>
        <v>-1.5779369693374568E-2</v>
      </c>
      <c r="T248" s="9">
        <f>IF(A248=0,1,T247*(1+$F$5)^(1/12))</f>
        <v>1.0984850813164666</v>
      </c>
      <c r="U248">
        <f>IF(A248=0,$C$12,U247-V247-W247-X247)</f>
        <v>0.47487513967022166</v>
      </c>
      <c r="V248">
        <f t="shared" si="53"/>
        <v>3.4529067443126669E-4</v>
      </c>
      <c r="W248">
        <f t="shared" si="64"/>
        <v>3.9726564580618761E-4</v>
      </c>
      <c r="X248">
        <f>IF(A248=12*$C$10-1,U248-V248-W248,0)</f>
        <v>0</v>
      </c>
      <c r="Y248">
        <f>FLOOR(A248/12,1)</f>
        <v>18</v>
      </c>
      <c r="Z248">
        <f t="shared" si="54"/>
        <v>5</v>
      </c>
      <c r="AA248">
        <f t="shared" si="65"/>
        <v>7.2711886891163591E-4</v>
      </c>
      <c r="AB248">
        <f t="shared" si="55"/>
        <v>8.6906165410659091E-3</v>
      </c>
      <c r="AC248">
        <f>VLOOKUP(AD248,mortality!$A$4:$G$76,saving_model!Z248+2,FALSE)</f>
        <v>4.3453082705329545E-3</v>
      </c>
      <c r="AD248">
        <f t="shared" si="56"/>
        <v>67</v>
      </c>
      <c r="AE248" s="10">
        <f t="shared" si="66"/>
        <v>8.3717735912058888E-4</v>
      </c>
      <c r="AF248" s="8">
        <f>VLOOKUP(saving_model!Y248,lapse!$B$4:$C$134,2,FALSE)</f>
        <v>0.01</v>
      </c>
      <c r="AH248">
        <f>discount_curve!K233</f>
        <v>0.77422430233479667</v>
      </c>
    </row>
    <row r="249" spans="1:34" x14ac:dyDescent="0.55000000000000004">
      <c r="A249">
        <f t="shared" si="52"/>
        <v>227</v>
      </c>
      <c r="B249">
        <f t="shared" si="57"/>
        <v>23.911709537553072</v>
      </c>
      <c r="C249">
        <f>K249*U249</f>
        <v>0</v>
      </c>
      <c r="D249">
        <f>M249*V249</f>
        <v>39.743400880376754</v>
      </c>
      <c r="E249">
        <f>N249*W249</f>
        <v>45.725786956982994</v>
      </c>
      <c r="F249">
        <f>(O249+P249+Q249-R249)*X249</f>
        <v>0</v>
      </c>
      <c r="G249">
        <f>U249*$F$6/12*T249</f>
        <v>21.710170213671979</v>
      </c>
      <c r="H249">
        <v>0</v>
      </c>
      <c r="I249">
        <f t="shared" si="58"/>
        <v>45.621879751225052</v>
      </c>
      <c r="K249">
        <f>IF(A249=0, $C$6, $C$7/12)</f>
        <v>0</v>
      </c>
      <c r="L249">
        <f t="shared" si="59"/>
        <v>100000</v>
      </c>
      <c r="M249" s="19">
        <f t="shared" si="60"/>
        <v>115281.55092705577</v>
      </c>
      <c r="N249" s="19">
        <f t="shared" si="61"/>
        <v>115281.55092705577</v>
      </c>
      <c r="O249" s="19">
        <f t="shared" si="67"/>
        <v>114819.7611411652</v>
      </c>
      <c r="P249" s="19">
        <f>IF(A249=0,K249*(1-$C$15),K249)</f>
        <v>0</v>
      </c>
      <c r="Q249" s="19">
        <f t="shared" si="62"/>
        <v>827.20709824826383</v>
      </c>
      <c r="R249" s="19">
        <f t="shared" si="63"/>
        <v>96.372473532844552</v>
      </c>
      <c r="S249" s="3">
        <f>Return!Q233</f>
        <v>7.2043966128030323E-3</v>
      </c>
      <c r="T249" s="9">
        <f>IF(A249=0,1,T248*(1+$F$5)^(1/12))</f>
        <v>1.0989417378714832</v>
      </c>
      <c r="U249">
        <f>IF(A249=0,$C$12,U248-V248-W248-X248)</f>
        <v>0.4741325833499842</v>
      </c>
      <c r="V249">
        <f t="shared" si="53"/>
        <v>3.4475074771959246E-4</v>
      </c>
      <c r="W249">
        <f t="shared" si="64"/>
        <v>3.966444464814315E-4</v>
      </c>
      <c r="X249">
        <f>IF(A249=12*$C$10-1,U249-V249-W249,0)</f>
        <v>0</v>
      </c>
      <c r="Y249">
        <f>FLOOR(A249/12,1)</f>
        <v>18</v>
      </c>
      <c r="Z249">
        <f t="shared" si="54"/>
        <v>5</v>
      </c>
      <c r="AA249">
        <f t="shared" si="65"/>
        <v>7.2711886891163591E-4</v>
      </c>
      <c r="AB249">
        <f t="shared" si="55"/>
        <v>8.6906165410659091E-3</v>
      </c>
      <c r="AC249">
        <f>VLOOKUP(AD249,mortality!$A$4:$G$76,saving_model!Z249+2,FALSE)</f>
        <v>4.3453082705329545E-3</v>
      </c>
      <c r="AD249">
        <f t="shared" si="56"/>
        <v>67</v>
      </c>
      <c r="AE249" s="10">
        <f t="shared" si="66"/>
        <v>8.3717735912058888E-4</v>
      </c>
      <c r="AF249" s="8">
        <f>VLOOKUP(saving_model!Y249,lapse!$B$4:$C$134,2,FALSE)</f>
        <v>0.01</v>
      </c>
      <c r="AH249">
        <f>discount_curve!K234</f>
        <v>0.7733481653287172</v>
      </c>
    </row>
    <row r="250" spans="1:34" x14ac:dyDescent="0.55000000000000004">
      <c r="A250">
        <f t="shared" si="52"/>
        <v>228</v>
      </c>
      <c r="B250">
        <f t="shared" si="57"/>
        <v>23.516114007807339</v>
      </c>
      <c r="C250">
        <f>K250*U250</f>
        <v>0</v>
      </c>
      <c r="D250">
        <f>M250*V250</f>
        <v>43.241397055260222</v>
      </c>
      <c r="E250">
        <f>N250*W250</f>
        <v>45.621799159212372</v>
      </c>
      <c r="F250">
        <f>(O250+P250+Q250-R250)*X250</f>
        <v>0</v>
      </c>
      <c r="G250">
        <f>U250*$F$6/12*T250</f>
        <v>21.68523341925782</v>
      </c>
      <c r="H250">
        <v>0</v>
      </c>
      <c r="I250">
        <f t="shared" si="58"/>
        <v>45.201347427065159</v>
      </c>
      <c r="K250">
        <f>IF(A250=0, $C$6, $C$7/12)</f>
        <v>0</v>
      </c>
      <c r="L250">
        <f t="shared" si="59"/>
        <v>100000</v>
      </c>
      <c r="M250" s="19">
        <f t="shared" si="60"/>
        <v>115207.09833171012</v>
      </c>
      <c r="N250" s="19">
        <f t="shared" si="61"/>
        <v>115207.09833171012</v>
      </c>
      <c r="O250" s="19">
        <f t="shared" si="67"/>
        <v>115550.59576588063</v>
      </c>
      <c r="P250" s="19">
        <f>IF(A250=0,K250*(1-$C$15),K250)</f>
        <v>0</v>
      </c>
      <c r="Q250" s="19">
        <f t="shared" si="62"/>
        <v>-782.63483578277203</v>
      </c>
      <c r="R250" s="19">
        <f t="shared" si="63"/>
        <v>95.639967441748226</v>
      </c>
      <c r="S250" s="3">
        <f>Return!Q234</f>
        <v>-6.7730921731332661E-3</v>
      </c>
      <c r="T250" s="9">
        <f>IF(A250=0,1,T249*(1+$F$5)^(1/12))</f>
        <v>1.0993985842654086</v>
      </c>
      <c r="U250">
        <f>IF(A250=0,$C$12,U249-V249-W249-X249)</f>
        <v>0.47339118815578318</v>
      </c>
      <c r="V250">
        <f t="shared" si="53"/>
        <v>3.7533622217233005E-4</v>
      </c>
      <c r="W250">
        <f t="shared" si="64"/>
        <v>3.9599816174395585E-4</v>
      </c>
      <c r="X250">
        <f>IF(A250=12*$C$10-1,U250-V250-W250,0)</f>
        <v>0</v>
      </c>
      <c r="Y250">
        <f>FLOOR(A250/12,1)</f>
        <v>19</v>
      </c>
      <c r="Z250">
        <f t="shared" si="54"/>
        <v>5</v>
      </c>
      <c r="AA250">
        <f t="shared" si="65"/>
        <v>7.9286693872471226E-4</v>
      </c>
      <c r="AB250">
        <f t="shared" si="55"/>
        <v>9.4730226162608663E-3</v>
      </c>
      <c r="AC250">
        <f>VLOOKUP(AD250,mortality!$A$4:$G$76,saving_model!Z250+2,FALSE)</f>
        <v>4.7365113081304332E-3</v>
      </c>
      <c r="AD250">
        <f t="shared" si="56"/>
        <v>68</v>
      </c>
      <c r="AE250" s="10">
        <f t="shared" si="66"/>
        <v>8.3717735912058888E-4</v>
      </c>
      <c r="AF250" s="8">
        <f>VLOOKUP(saving_model!Y250,lapse!$B$4:$C$134,2,FALSE)</f>
        <v>0.01</v>
      </c>
      <c r="AH250">
        <f>discount_curve!K235</f>
        <v>0.77146019523493725</v>
      </c>
    </row>
    <row r="251" spans="1:34" x14ac:dyDescent="0.55000000000000004">
      <c r="A251">
        <f t="shared" si="52"/>
        <v>229</v>
      </c>
      <c r="B251">
        <f t="shared" si="57"/>
        <v>23.816421596091203</v>
      </c>
      <c r="C251">
        <f>K251*U251</f>
        <v>0</v>
      </c>
      <c r="D251">
        <f>M251*V251</f>
        <v>43.172164651628812</v>
      </c>
      <c r="E251">
        <f>N251*W251</f>
        <v>45.548755570686637</v>
      </c>
      <c r="F251">
        <f>(O251+P251+Q251-R251)*X251</f>
        <v>0</v>
      </c>
      <c r="G251">
        <f>U251*$F$6/12*T251</f>
        <v>21.658900106972666</v>
      </c>
      <c r="H251">
        <v>0</v>
      </c>
      <c r="I251">
        <f t="shared" si="58"/>
        <v>45.475321703063869</v>
      </c>
      <c r="K251">
        <f>IF(A251=0, $C$6, $C$7/12)</f>
        <v>0</v>
      </c>
      <c r="L251">
        <f t="shared" si="59"/>
        <v>100000</v>
      </c>
      <c r="M251" s="19">
        <f t="shared" si="60"/>
        <v>115210.3654951987</v>
      </c>
      <c r="N251" s="19">
        <f t="shared" si="61"/>
        <v>115210.3654951987</v>
      </c>
      <c r="O251" s="19">
        <f t="shared" si="67"/>
        <v>114672.32096265611</v>
      </c>
      <c r="P251" s="19">
        <f>IF(A251=0,K251*(1-$C$15),K251)</f>
        <v>0</v>
      </c>
      <c r="Q251" s="19">
        <f t="shared" si="62"/>
        <v>979.71237064074751</v>
      </c>
      <c r="R251" s="19">
        <f t="shared" si="63"/>
        <v>96.376694444414056</v>
      </c>
      <c r="S251" s="3">
        <f>Return!Q235</f>
        <v>8.543581942147993E-3</v>
      </c>
      <c r="T251" s="9">
        <f>IF(A251=0,1,T250*(1+$F$5)^(1/12))</f>
        <v>1.0998556205771617</v>
      </c>
      <c r="U251">
        <f>IF(A251=0,$C$12,U250-V250-W250-X250)</f>
        <v>0.47261985377186688</v>
      </c>
      <c r="V251">
        <f t="shared" si="53"/>
        <v>3.7472465664062127E-4</v>
      </c>
      <c r="W251">
        <f t="shared" si="64"/>
        <v>3.9535293005024663E-4</v>
      </c>
      <c r="X251">
        <f>IF(A251=12*$C$10-1,U251-V251-W251,0)</f>
        <v>0</v>
      </c>
      <c r="Y251">
        <f>FLOOR(A251/12,1)</f>
        <v>19</v>
      </c>
      <c r="Z251">
        <f t="shared" si="54"/>
        <v>5</v>
      </c>
      <c r="AA251">
        <f t="shared" si="65"/>
        <v>7.9286693872471226E-4</v>
      </c>
      <c r="AB251">
        <f t="shared" si="55"/>
        <v>9.4730226162608663E-3</v>
      </c>
      <c r="AC251">
        <f>VLOOKUP(AD251,mortality!$A$4:$G$76,saving_model!Z251+2,FALSE)</f>
        <v>4.7365113081304332E-3</v>
      </c>
      <c r="AD251">
        <f t="shared" si="56"/>
        <v>68</v>
      </c>
      <c r="AE251" s="10">
        <f t="shared" si="66"/>
        <v>8.3717735912058888E-4</v>
      </c>
      <c r="AF251" s="8">
        <f>VLOOKUP(saving_model!Y251,lapse!$B$4:$C$134,2,FALSE)</f>
        <v>0.01</v>
      </c>
      <c r="AH251">
        <f>discount_curve!K236</f>
        <v>0.77058275191787085</v>
      </c>
    </row>
    <row r="252" spans="1:34" x14ac:dyDescent="0.55000000000000004">
      <c r="A252">
        <f t="shared" si="52"/>
        <v>230</v>
      </c>
      <c r="B252">
        <f t="shared" si="57"/>
        <v>24.303021078963017</v>
      </c>
      <c r="C252">
        <f>K252*U252</f>
        <v>0</v>
      </c>
      <c r="D252">
        <f>M252*V252</f>
        <v>43.521904384804529</v>
      </c>
      <c r="E252">
        <f>N252*W252</f>
        <v>45.917748178500588</v>
      </c>
      <c r="F252">
        <f>(O252+P252+Q252-R252)*X252</f>
        <v>0</v>
      </c>
      <c r="G252">
        <f>U252*$F$6/12*T252</f>
        <v>21.632598772362027</v>
      </c>
      <c r="H252">
        <v>0</v>
      </c>
      <c r="I252">
        <f t="shared" si="58"/>
        <v>45.935619851325043</v>
      </c>
      <c r="K252">
        <f>IF(A252=0, $C$6, $C$7/12)</f>
        <v>0</v>
      </c>
      <c r="L252">
        <f t="shared" si="59"/>
        <v>100000</v>
      </c>
      <c r="M252" s="19">
        <f t="shared" si="60"/>
        <v>116333.24119418257</v>
      </c>
      <c r="N252" s="19">
        <f t="shared" si="61"/>
        <v>116333.24119418257</v>
      </c>
      <c r="O252" s="19">
        <f t="shared" si="67"/>
        <v>115555.65663885245</v>
      </c>
      <c r="P252" s="19">
        <f>IF(A252=0,K252*(1-$C$15),K252)</f>
        <v>0</v>
      </c>
      <c r="Q252" s="19">
        <f t="shared" si="62"/>
        <v>1457.6580151152873</v>
      </c>
      <c r="R252" s="19">
        <f t="shared" si="63"/>
        <v>97.511095544973116</v>
      </c>
      <c r="S252" s="3">
        <f>Return!Q236</f>
        <v>1.2614337173219692E-2</v>
      </c>
      <c r="T252" s="9">
        <f>IF(A252=0,1,T251*(1+$F$5)^(1/12))</f>
        <v>1.1003128468856942</v>
      </c>
      <c r="U252">
        <f>IF(A252=0,$C$12,U251-V251-W251-X251)</f>
        <v>0.47184977618517604</v>
      </c>
      <c r="V252">
        <f t="shared" si="53"/>
        <v>3.7411408758188119E-4</v>
      </c>
      <c r="W252">
        <f t="shared" si="64"/>
        <v>3.94708749684495E-4</v>
      </c>
      <c r="X252">
        <f>IF(A252=12*$C$10-1,U252-V252-W252,0)</f>
        <v>0</v>
      </c>
      <c r="Y252">
        <f>FLOOR(A252/12,1)</f>
        <v>19</v>
      </c>
      <c r="Z252">
        <f t="shared" si="54"/>
        <v>5</v>
      </c>
      <c r="AA252">
        <f t="shared" si="65"/>
        <v>7.9286693872471226E-4</v>
      </c>
      <c r="AB252">
        <f t="shared" si="55"/>
        <v>9.4730226162608663E-3</v>
      </c>
      <c r="AC252">
        <f>VLOOKUP(AD252,mortality!$A$4:$G$76,saving_model!Z252+2,FALSE)</f>
        <v>4.7365113081304332E-3</v>
      </c>
      <c r="AD252">
        <f t="shared" si="56"/>
        <v>68</v>
      </c>
      <c r="AE252" s="10">
        <f t="shared" si="66"/>
        <v>8.3717735912058888E-4</v>
      </c>
      <c r="AF252" s="8">
        <f>VLOOKUP(saving_model!Y252,lapse!$B$4:$C$134,2,FALSE)</f>
        <v>0.01</v>
      </c>
      <c r="AH252">
        <f>discount_curve!K237</f>
        <v>0.76970630658719352</v>
      </c>
    </row>
    <row r="253" spans="1:34" x14ac:dyDescent="0.55000000000000004">
      <c r="A253">
        <f t="shared" si="52"/>
        <v>231</v>
      </c>
      <c r="B253">
        <f t="shared" si="57"/>
        <v>23.935228301984779</v>
      </c>
      <c r="C253">
        <f>K253*U253</f>
        <v>0</v>
      </c>
      <c r="D253">
        <f>M253*V253</f>
        <v>43.552769274315892</v>
      </c>
      <c r="E253">
        <f>N253*W253</f>
        <v>45.950312153909607</v>
      </c>
      <c r="F253">
        <f>(O253+P253+Q253-R253)*X253</f>
        <v>0</v>
      </c>
      <c r="G253">
        <f>U253*$F$6/12*T253</f>
        <v>21.606329376594033</v>
      </c>
      <c r="H253">
        <v>0</v>
      </c>
      <c r="I253">
        <f t="shared" si="58"/>
        <v>45.541557678578812</v>
      </c>
      <c r="K253">
        <f>IF(A253=0, $C$6, $C$7/12)</f>
        <v>0</v>
      </c>
      <c r="L253">
        <f t="shared" si="59"/>
        <v>100000</v>
      </c>
      <c r="M253" s="19">
        <f t="shared" si="60"/>
        <v>116605.73758819091</v>
      </c>
      <c r="N253" s="19">
        <f t="shared" si="61"/>
        <v>116605.73758819091</v>
      </c>
      <c r="O253" s="19">
        <f t="shared" si="67"/>
        <v>116915.80355842276</v>
      </c>
      <c r="P253" s="19">
        <f>IF(A253=0,K253*(1-$C$15),K253)</f>
        <v>0</v>
      </c>
      <c r="Q253" s="19">
        <f t="shared" si="62"/>
        <v>-716.96430650697869</v>
      </c>
      <c r="R253" s="19">
        <f t="shared" si="63"/>
        <v>96.83236604326315</v>
      </c>
      <c r="S253" s="3">
        <f>Return!Q237</f>
        <v>-6.132313037977899E-3</v>
      </c>
      <c r="T253" s="9">
        <f>IF(A253=0,1,T252*(1+$F$5)^(1/12))</f>
        <v>1.1007702632699907</v>
      </c>
      <c r="U253">
        <f>IF(A253=0,$C$12,U252-V252-W252-X252)</f>
        <v>0.47108095334790967</v>
      </c>
      <c r="V253">
        <f t="shared" si="53"/>
        <v>3.7350451337247613E-4</v>
      </c>
      <c r="W253">
        <f t="shared" si="64"/>
        <v>3.9406561893368753E-4</v>
      </c>
      <c r="X253">
        <f>IF(A253=12*$C$10-1,U253-V253-W253,0)</f>
        <v>0</v>
      </c>
      <c r="Y253">
        <f>FLOOR(A253/12,1)</f>
        <v>19</v>
      </c>
      <c r="Z253">
        <f t="shared" si="54"/>
        <v>5</v>
      </c>
      <c r="AA253">
        <f t="shared" si="65"/>
        <v>7.9286693872471226E-4</v>
      </c>
      <c r="AB253">
        <f t="shared" si="55"/>
        <v>9.4730226162608663E-3</v>
      </c>
      <c r="AC253">
        <f>VLOOKUP(AD253,mortality!$A$4:$G$76,saving_model!Z253+2,FALSE)</f>
        <v>4.7365113081304332E-3</v>
      </c>
      <c r="AD253">
        <f t="shared" si="56"/>
        <v>68</v>
      </c>
      <c r="AE253" s="10">
        <f t="shared" si="66"/>
        <v>8.3717735912058888E-4</v>
      </c>
      <c r="AF253" s="8">
        <f>VLOOKUP(saving_model!Y253,lapse!$B$4:$C$134,2,FALSE)</f>
        <v>0.01</v>
      </c>
      <c r="AH253">
        <f>discount_curve!K238</f>
        <v>0.76883085810781537</v>
      </c>
    </row>
    <row r="254" spans="1:34" x14ac:dyDescent="0.55000000000000004">
      <c r="A254">
        <f t="shared" si="52"/>
        <v>232</v>
      </c>
      <c r="B254">
        <f t="shared" si="57"/>
        <v>24.07150652845937</v>
      </c>
      <c r="C254">
        <f>K254*U254</f>
        <v>0</v>
      </c>
      <c r="D254">
        <f>M254*V254</f>
        <v>43.417939897019409</v>
      </c>
      <c r="E254">
        <f>N254*W254</f>
        <v>45.808060534149931</v>
      </c>
      <c r="F254">
        <f>(O254+P254+Q254-R254)*X254</f>
        <v>0</v>
      </c>
      <c r="G254">
        <f>U254*$F$6/12*T254</f>
        <v>21.580091880883959</v>
      </c>
      <c r="H254">
        <v>0</v>
      </c>
      <c r="I254">
        <f t="shared" si="58"/>
        <v>45.651598409343329</v>
      </c>
      <c r="K254">
        <f>IF(A254=0, $C$6, $C$7/12)</f>
        <v>0</v>
      </c>
      <c r="L254">
        <f t="shared" si="59"/>
        <v>100000</v>
      </c>
      <c r="M254" s="19">
        <f t="shared" si="60"/>
        <v>116434.46904495826</v>
      </c>
      <c r="N254" s="19">
        <f t="shared" si="61"/>
        <v>116434.46904495826</v>
      </c>
      <c r="O254" s="19">
        <f t="shared" si="67"/>
        <v>116102.00688587251</v>
      </c>
      <c r="P254" s="19">
        <f>IF(A254=0,K254*(1-$C$15),K254)</f>
        <v>0</v>
      </c>
      <c r="Q254" s="19">
        <f t="shared" si="62"/>
        <v>567.69956279757287</v>
      </c>
      <c r="R254" s="19">
        <f t="shared" si="63"/>
        <v>97.224755373891739</v>
      </c>
      <c r="S254" s="3">
        <f>Return!Q238</f>
        <v>4.8896619276841413E-3</v>
      </c>
      <c r="T254" s="9">
        <f>IF(A254=0,1,T253*(1+$F$5)^(1/12))</f>
        <v>1.1012278698090683</v>
      </c>
      <c r="U254">
        <f>IF(A254=0,$C$12,U253-V253-W253-X253)</f>
        <v>0.47031338321560351</v>
      </c>
      <c r="V254">
        <f t="shared" si="53"/>
        <v>3.7289593239141802E-4</v>
      </c>
      <c r="W254">
        <f t="shared" si="64"/>
        <v>3.9342353608760216E-4</v>
      </c>
      <c r="X254">
        <f>IF(A254=12*$C$10-1,U254-V254-W254,0)</f>
        <v>0</v>
      </c>
      <c r="Y254">
        <f>FLOOR(A254/12,1)</f>
        <v>19</v>
      </c>
      <c r="Z254">
        <f t="shared" si="54"/>
        <v>5</v>
      </c>
      <c r="AA254">
        <f t="shared" si="65"/>
        <v>7.9286693872471226E-4</v>
      </c>
      <c r="AB254">
        <f t="shared" si="55"/>
        <v>9.4730226162608663E-3</v>
      </c>
      <c r="AC254">
        <f>VLOOKUP(AD254,mortality!$A$4:$G$76,saving_model!Z254+2,FALSE)</f>
        <v>4.7365113081304332E-3</v>
      </c>
      <c r="AD254">
        <f t="shared" si="56"/>
        <v>68</v>
      </c>
      <c r="AE254" s="10">
        <f t="shared" si="66"/>
        <v>8.3717735912058888E-4</v>
      </c>
      <c r="AF254" s="8">
        <f>VLOOKUP(saving_model!Y254,lapse!$B$4:$C$134,2,FALSE)</f>
        <v>0.01</v>
      </c>
      <c r="AH254">
        <f>discount_curve!K239</f>
        <v>0.76795640534593856</v>
      </c>
    </row>
    <row r="255" spans="1:34" x14ac:dyDescent="0.55000000000000004">
      <c r="A255">
        <f t="shared" si="52"/>
        <v>233</v>
      </c>
      <c r="B255">
        <f t="shared" si="57"/>
        <v>24.61669885129788</v>
      </c>
      <c r="C255">
        <f>K255*U255</f>
        <v>0</v>
      </c>
      <c r="D255">
        <f>M255*V255</f>
        <v>43.717746317474493</v>
      </c>
      <c r="E255">
        <f>N255*W255</f>
        <v>46.124371042877598</v>
      </c>
      <c r="F255">
        <f>(O255+P255+Q255-R255)*X255</f>
        <v>0</v>
      </c>
      <c r="G255">
        <f>U255*$F$6/12*T255</f>
        <v>21.553886246494205</v>
      </c>
      <c r="H255">
        <v>0</v>
      </c>
      <c r="I255">
        <f t="shared" si="58"/>
        <v>46.170585097792085</v>
      </c>
      <c r="K255">
        <f>IF(A255=0, $C$6, $C$7/12)</f>
        <v>0</v>
      </c>
      <c r="L255">
        <f t="shared" si="59"/>
        <v>100000</v>
      </c>
      <c r="M255" s="19">
        <f t="shared" si="60"/>
        <v>117429.80175740726</v>
      </c>
      <c r="N255" s="19">
        <f t="shared" si="61"/>
        <v>117429.80175740726</v>
      </c>
      <c r="O255" s="19">
        <f t="shared" si="67"/>
        <v>116572.4816932962</v>
      </c>
      <c r="P255" s="19">
        <f>IF(A255=0,K255*(1-$C$15),K255)</f>
        <v>0</v>
      </c>
      <c r="Q255" s="19">
        <f t="shared" si="62"/>
        <v>1616.1496021426078</v>
      </c>
      <c r="R255" s="19">
        <f t="shared" si="63"/>
        <v>98.490526079532344</v>
      </c>
      <c r="S255" s="3">
        <f>Return!Q239</f>
        <v>1.3863903201398076E-2</v>
      </c>
      <c r="T255" s="9">
        <f>IF(A255=0,1,T254*(1+$F$5)^(1/12))</f>
        <v>1.1016856665819772</v>
      </c>
      <c r="U255">
        <f>IF(A255=0,$C$12,U254-V254-W254-X254)</f>
        <v>0.46954706374712446</v>
      </c>
      <c r="V255">
        <f t="shared" si="53"/>
        <v>3.7228834302035986E-4</v>
      </c>
      <c r="W255">
        <f t="shared" si="64"/>
        <v>3.927824994388033E-4</v>
      </c>
      <c r="X255">
        <f>IF(A255=12*$C$10-1,U255-V255-W255,0)</f>
        <v>0</v>
      </c>
      <c r="Y255">
        <f>FLOOR(A255/12,1)</f>
        <v>19</v>
      </c>
      <c r="Z255">
        <f t="shared" si="54"/>
        <v>5</v>
      </c>
      <c r="AA255">
        <f t="shared" si="65"/>
        <v>7.9286693872471226E-4</v>
      </c>
      <c r="AB255">
        <f t="shared" si="55"/>
        <v>9.4730226162608663E-3</v>
      </c>
      <c r="AC255">
        <f>VLOOKUP(AD255,mortality!$A$4:$G$76,saving_model!Z255+2,FALSE)</f>
        <v>4.7365113081304332E-3</v>
      </c>
      <c r="AD255">
        <f t="shared" si="56"/>
        <v>68</v>
      </c>
      <c r="AE255" s="10">
        <f t="shared" si="66"/>
        <v>8.3717735912058888E-4</v>
      </c>
      <c r="AF255" s="8">
        <f>VLOOKUP(saving_model!Y255,lapse!$B$4:$C$134,2,FALSE)</f>
        <v>0.01</v>
      </c>
      <c r="AH255">
        <f>discount_curve!K240</f>
        <v>0.76708294716905367</v>
      </c>
    </row>
    <row r="256" spans="1:34" x14ac:dyDescent="0.55000000000000004">
      <c r="A256">
        <f t="shared" si="52"/>
        <v>234</v>
      </c>
      <c r="B256">
        <f t="shared" si="57"/>
        <v>24.335161398319464</v>
      </c>
      <c r="C256">
        <f>K256*U256</f>
        <v>0</v>
      </c>
      <c r="D256">
        <f>M256*V256</f>
        <v>43.817687461459123</v>
      </c>
      <c r="E256">
        <f>N256*W256</f>
        <v>46.229813861775931</v>
      </c>
      <c r="F256">
        <f>(O256+P256+Q256-R256)*X256</f>
        <v>0</v>
      </c>
      <c r="G256">
        <f>U256*$F$6/12*T256</f>
        <v>21.527712434734198</v>
      </c>
      <c r="H256">
        <v>0</v>
      </c>
      <c r="I256">
        <f t="shared" si="58"/>
        <v>45.862873833053662</v>
      </c>
      <c r="K256">
        <f>IF(A256=0, $C$6, $C$7/12)</f>
        <v>0</v>
      </c>
      <c r="L256">
        <f t="shared" si="59"/>
        <v>100000</v>
      </c>
      <c r="M256" s="19">
        <f t="shared" si="60"/>
        <v>117890.34089195463</v>
      </c>
      <c r="N256" s="19">
        <f t="shared" si="61"/>
        <v>117890.34089195463</v>
      </c>
      <c r="O256" s="19">
        <f t="shared" si="67"/>
        <v>118090.14076935928</v>
      </c>
      <c r="P256" s="19">
        <f>IF(A256=0,K256*(1-$C$15),K256)</f>
        <v>0</v>
      </c>
      <c r="Q256" s="19">
        <f t="shared" si="62"/>
        <v>-497.59354416362726</v>
      </c>
      <c r="R256" s="19">
        <f t="shared" si="63"/>
        <v>97.993789354329706</v>
      </c>
      <c r="S256" s="3">
        <f>Return!Q240</f>
        <v>-4.2136755949463423E-3</v>
      </c>
      <c r="T256" s="9">
        <f>IF(A256=0,1,T255*(1+$F$5)^(1/12))</f>
        <v>1.1021436536678004</v>
      </c>
      <c r="U256">
        <f>IF(A256=0,$C$12,U255-V255-W255-X255)</f>
        <v>0.46878199290466532</v>
      </c>
      <c r="V256">
        <f t="shared" si="53"/>
        <v>3.7168174364359175E-4</v>
      </c>
      <c r="W256">
        <f t="shared" si="64"/>
        <v>3.9214250728263745E-4</v>
      </c>
      <c r="X256">
        <f>IF(A256=12*$C$10-1,U256-V256-W256,0)</f>
        <v>0</v>
      </c>
      <c r="Y256">
        <f>FLOOR(A256/12,1)</f>
        <v>19</v>
      </c>
      <c r="Z256">
        <f t="shared" si="54"/>
        <v>5</v>
      </c>
      <c r="AA256">
        <f t="shared" si="65"/>
        <v>7.9286693872471226E-4</v>
      </c>
      <c r="AB256">
        <f t="shared" si="55"/>
        <v>9.4730226162608663E-3</v>
      </c>
      <c r="AC256">
        <f>VLOOKUP(AD256,mortality!$A$4:$G$76,saving_model!Z256+2,FALSE)</f>
        <v>4.7365113081304332E-3</v>
      </c>
      <c r="AD256">
        <f t="shared" si="56"/>
        <v>68</v>
      </c>
      <c r="AE256" s="10">
        <f t="shared" si="66"/>
        <v>8.3717735912058888E-4</v>
      </c>
      <c r="AF256" s="8">
        <f>VLOOKUP(saving_model!Y256,lapse!$B$4:$C$134,2,FALSE)</f>
        <v>0.01</v>
      </c>
      <c r="AH256">
        <f>discount_curve!K241</f>
        <v>0.76621048244593937</v>
      </c>
    </row>
    <row r="257" spans="1:34" x14ac:dyDescent="0.55000000000000004">
      <c r="A257">
        <f t="shared" si="52"/>
        <v>235</v>
      </c>
      <c r="B257">
        <f t="shared" si="57"/>
        <v>25.059045961337443</v>
      </c>
      <c r="C257">
        <f>K257*U257</f>
        <v>0</v>
      </c>
      <c r="D257">
        <f>M257*V257</f>
        <v>44.004173971370996</v>
      </c>
      <c r="E257">
        <f>N257*W257</f>
        <v>46.426566295334666</v>
      </c>
      <c r="F257">
        <f>(O257+P257+Q257-R257)*X257</f>
        <v>0</v>
      </c>
      <c r="G257">
        <f>U257*$F$6/12*T257</f>
        <v>21.501570406960344</v>
      </c>
      <c r="H257">
        <v>0</v>
      </c>
      <c r="I257">
        <f t="shared" si="58"/>
        <v>46.560616368297786</v>
      </c>
      <c r="K257">
        <f>IF(A257=0, $C$6, $C$7/12)</f>
        <v>0</v>
      </c>
      <c r="L257">
        <f t="shared" si="59"/>
        <v>100000</v>
      </c>
      <c r="M257" s="19">
        <f t="shared" si="60"/>
        <v>118585.29854063324</v>
      </c>
      <c r="N257" s="19">
        <f t="shared" si="61"/>
        <v>118585.29854063324</v>
      </c>
      <c r="O257" s="19">
        <f t="shared" si="67"/>
        <v>117494.55343584133</v>
      </c>
      <c r="P257" s="19">
        <f>IF(A257=0,K257*(1-$C$15),K257)</f>
        <v>0</v>
      </c>
      <c r="Q257" s="19">
        <f t="shared" si="62"/>
        <v>2081.8432123769999</v>
      </c>
      <c r="R257" s="19">
        <f t="shared" si="63"/>
        <v>99.64699720684861</v>
      </c>
      <c r="S257" s="3">
        <f>Return!Q241</f>
        <v>1.7718635898418933E-2</v>
      </c>
      <c r="T257" s="9">
        <f>IF(A257=0,1,T256*(1+$F$5)^(1/12))</f>
        <v>1.102601831145654</v>
      </c>
      <c r="U257">
        <f>IF(A257=0,$C$12,U256-V256-W256-X256)</f>
        <v>0.46801816865373908</v>
      </c>
      <c r="V257">
        <f t="shared" si="53"/>
        <v>3.7107613264803619E-4</v>
      </c>
      <c r="W257">
        <f t="shared" si="64"/>
        <v>3.9150355791722871E-4</v>
      </c>
      <c r="X257">
        <f>IF(A257=12*$C$10-1,U257-V257-W257,0)</f>
        <v>0</v>
      </c>
      <c r="Y257">
        <f>FLOOR(A257/12,1)</f>
        <v>19</v>
      </c>
      <c r="Z257">
        <f t="shared" si="54"/>
        <v>5</v>
      </c>
      <c r="AA257">
        <f t="shared" si="65"/>
        <v>7.9286693872471226E-4</v>
      </c>
      <c r="AB257">
        <f t="shared" si="55"/>
        <v>9.4730226162608663E-3</v>
      </c>
      <c r="AC257">
        <f>VLOOKUP(AD257,mortality!$A$4:$G$76,saving_model!Z257+2,FALSE)</f>
        <v>4.7365113081304332E-3</v>
      </c>
      <c r="AD257">
        <f t="shared" si="56"/>
        <v>68</v>
      </c>
      <c r="AE257" s="10">
        <f t="shared" si="66"/>
        <v>8.3717735912058888E-4</v>
      </c>
      <c r="AF257" s="8">
        <f>VLOOKUP(saving_model!Y257,lapse!$B$4:$C$134,2,FALSE)</f>
        <v>0.01</v>
      </c>
      <c r="AH257">
        <f>discount_curve!K242</f>
        <v>0.76533901004666161</v>
      </c>
    </row>
    <row r="258" spans="1:34" x14ac:dyDescent="0.55000000000000004">
      <c r="A258">
        <f t="shared" si="52"/>
        <v>236</v>
      </c>
      <c r="B258">
        <f t="shared" si="57"/>
        <v>25.711964618785707</v>
      </c>
      <c r="C258">
        <f>K258*U258</f>
        <v>0</v>
      </c>
      <c r="D258">
        <f>M258*V258</f>
        <v>44.634748481896892</v>
      </c>
      <c r="E258">
        <f>N258*W258</f>
        <v>47.091853395965735</v>
      </c>
      <c r="F258">
        <f>(O258+P258+Q258-R258)*X258</f>
        <v>0</v>
      </c>
      <c r="G258">
        <f>U258*$F$6/12*T258</f>
        <v>21.475460124575982</v>
      </c>
      <c r="H258">
        <v>0</v>
      </c>
      <c r="I258">
        <f t="shared" si="58"/>
        <v>47.187424743361689</v>
      </c>
      <c r="K258">
        <f>IF(A258=0, $C$6, $C$7/12)</f>
        <v>0</v>
      </c>
      <c r="L258">
        <f t="shared" si="59"/>
        <v>100000</v>
      </c>
      <c r="M258" s="19">
        <f t="shared" si="60"/>
        <v>120480.92084561616</v>
      </c>
      <c r="N258" s="19">
        <f t="shared" si="61"/>
        <v>120480.92084561616</v>
      </c>
      <c r="O258" s="19">
        <f t="shared" si="67"/>
        <v>119476.74965101149</v>
      </c>
      <c r="P258" s="19">
        <f>IF(A258=0,K258*(1-$C$15),K258)</f>
        <v>0</v>
      </c>
      <c r="Q258" s="19">
        <f t="shared" si="62"/>
        <v>1907.1891069110741</v>
      </c>
      <c r="R258" s="19">
        <f t="shared" si="63"/>
        <v>101.15328229826879</v>
      </c>
      <c r="S258" s="3">
        <f>Return!Q242</f>
        <v>1.5962847269296532E-2</v>
      </c>
      <c r="T258" s="9">
        <f>IF(A258=0,1,T257*(1+$F$5)^(1/12))</f>
        <v>1.1030601990946867</v>
      </c>
      <c r="U258">
        <f>IF(A258=0,$C$12,U257-V257-W257-X257)</f>
        <v>0.46725558896317382</v>
      </c>
      <c r="V258">
        <f t="shared" si="53"/>
        <v>3.7047150842324408E-4</v>
      </c>
      <c r="W258">
        <f t="shared" si="64"/>
        <v>3.9086564964347406E-4</v>
      </c>
      <c r="X258">
        <f>IF(A258=12*$C$10-1,U258-V258-W258,0)</f>
        <v>0</v>
      </c>
      <c r="Y258">
        <f>FLOOR(A258/12,1)</f>
        <v>19</v>
      </c>
      <c r="Z258">
        <f t="shared" si="54"/>
        <v>5</v>
      </c>
      <c r="AA258">
        <f t="shared" si="65"/>
        <v>7.9286693872471226E-4</v>
      </c>
      <c r="AB258">
        <f t="shared" si="55"/>
        <v>9.4730226162608663E-3</v>
      </c>
      <c r="AC258">
        <f>VLOOKUP(AD258,mortality!$A$4:$G$76,saving_model!Z258+2,FALSE)</f>
        <v>4.7365113081304332E-3</v>
      </c>
      <c r="AD258">
        <f t="shared" si="56"/>
        <v>68</v>
      </c>
      <c r="AE258" s="10">
        <f t="shared" si="66"/>
        <v>8.3717735912058888E-4</v>
      </c>
      <c r="AF258" s="8">
        <f>VLOOKUP(saving_model!Y258,lapse!$B$4:$C$134,2,FALSE)</f>
        <v>0.01</v>
      </c>
      <c r="AH258">
        <f>discount_curve!K243</f>
        <v>0.76446852884257155</v>
      </c>
    </row>
    <row r="259" spans="1:34" x14ac:dyDescent="0.55000000000000004">
      <c r="A259">
        <f t="shared" si="52"/>
        <v>237</v>
      </c>
      <c r="B259">
        <f t="shared" si="57"/>
        <v>25.830928449289832</v>
      </c>
      <c r="C259">
        <f>K259*U259</f>
        <v>0</v>
      </c>
      <c r="D259">
        <f>M259*V259</f>
        <v>44.976981763726457</v>
      </c>
      <c r="E259">
        <f>N259*W259</f>
        <v>47.452926328675879</v>
      </c>
      <c r="F259">
        <f>(O259+P259+Q259-R259)*X259</f>
        <v>0</v>
      </c>
      <c r="G259">
        <f>U259*$F$6/12*T259</f>
        <v>21.449381549031326</v>
      </c>
      <c r="H259">
        <v>0</v>
      </c>
      <c r="I259">
        <f t="shared" si="58"/>
        <v>47.280309998321158</v>
      </c>
      <c r="K259">
        <f>IF(A259=0, $C$6, $C$7/12)</f>
        <v>0</v>
      </c>
      <c r="L259">
        <f t="shared" si="59"/>
        <v>100000</v>
      </c>
      <c r="M259" s="19">
        <f t="shared" si="60"/>
        <v>121602.83574072871</v>
      </c>
      <c r="N259" s="19">
        <f t="shared" si="61"/>
        <v>121602.83574072871</v>
      </c>
      <c r="O259" s="19">
        <f t="shared" si="67"/>
        <v>121282.78547562429</v>
      </c>
      <c r="P259" s="19">
        <f>IF(A259=0,K259*(1-$C$15),K259)</f>
        <v>0</v>
      </c>
      <c r="Q259" s="19">
        <f t="shared" si="62"/>
        <v>538.58272337634332</v>
      </c>
      <c r="R259" s="19">
        <f t="shared" si="63"/>
        <v>101.51780683250053</v>
      </c>
      <c r="S259" s="3">
        <f>Return!Q243</f>
        <v>4.4407186169432844E-3</v>
      </c>
      <c r="T259" s="9">
        <f>IF(A259=0,1,T258*(1+$F$5)^(1/12))</f>
        <v>1.1035187575940801</v>
      </c>
      <c r="U259">
        <f>IF(A259=0,$C$12,U258-V258-W258-X258)</f>
        <v>0.46649425180510712</v>
      </c>
      <c r="V259">
        <f t="shared" si="53"/>
        <v>3.6986786936139035E-4</v>
      </c>
      <c r="W259">
        <f t="shared" si="64"/>
        <v>3.9022878076503905E-4</v>
      </c>
      <c r="X259">
        <f>IF(A259=12*$C$10-1,U259-V259-W259,0)</f>
        <v>0</v>
      </c>
      <c r="Y259">
        <f>FLOOR(A259/12,1)</f>
        <v>19</v>
      </c>
      <c r="Z259">
        <f t="shared" si="54"/>
        <v>5</v>
      </c>
      <c r="AA259">
        <f t="shared" si="65"/>
        <v>7.9286693872471226E-4</v>
      </c>
      <c r="AB259">
        <f t="shared" si="55"/>
        <v>9.4730226162608663E-3</v>
      </c>
      <c r="AC259">
        <f>VLOOKUP(AD259,mortality!$A$4:$G$76,saving_model!Z259+2,FALSE)</f>
        <v>4.7365113081304332E-3</v>
      </c>
      <c r="AD259">
        <f t="shared" si="56"/>
        <v>68</v>
      </c>
      <c r="AE259" s="10">
        <f t="shared" si="66"/>
        <v>8.3717735912058888E-4</v>
      </c>
      <c r="AF259" s="8">
        <f>VLOOKUP(saving_model!Y259,lapse!$B$4:$C$134,2,FALSE)</f>
        <v>0.01</v>
      </c>
      <c r="AH259">
        <f>discount_curve!K244</f>
        <v>0.76359903770630289</v>
      </c>
    </row>
    <row r="260" spans="1:34" x14ac:dyDescent="0.55000000000000004">
      <c r="A260">
        <f t="shared" si="52"/>
        <v>238</v>
      </c>
      <c r="B260">
        <f t="shared" si="57"/>
        <v>26.251903137784353</v>
      </c>
      <c r="C260">
        <f>K260*U260</f>
        <v>0</v>
      </c>
      <c r="D260">
        <f>M260*V260</f>
        <v>45.209470875884087</v>
      </c>
      <c r="E260">
        <f>N260*W260</f>
        <v>47.698213768579919</v>
      </c>
      <c r="F260">
        <f>(O260+P260+Q260-R260)*X260</f>
        <v>0</v>
      </c>
      <c r="G260">
        <f>U260*$F$6/12*T260</f>
        <v>21.423334641823381</v>
      </c>
      <c r="H260">
        <v>0</v>
      </c>
      <c r="I260">
        <f t="shared" si="58"/>
        <v>47.675237779607734</v>
      </c>
      <c r="K260">
        <f>IF(A260=0, $C$6, $C$7/12)</f>
        <v>0</v>
      </c>
      <c r="L260">
        <f t="shared" si="59"/>
        <v>100000</v>
      </c>
      <c r="M260" s="19">
        <f t="shared" si="60"/>
        <v>122430.89567965285</v>
      </c>
      <c r="N260" s="19">
        <f t="shared" si="61"/>
        <v>122430.89567965285</v>
      </c>
      <c r="O260" s="19">
        <f t="shared" si="67"/>
        <v>121719.85039216813</v>
      </c>
      <c r="P260" s="19">
        <f>IF(A260=0,K260*(1-$C$15),K260)</f>
        <v>0</v>
      </c>
      <c r="Q260" s="19">
        <f t="shared" si="62"/>
        <v>1319.5577348636102</v>
      </c>
      <c r="R260" s="19">
        <f t="shared" si="63"/>
        <v>102.53284010585979</v>
      </c>
      <c r="S260" s="3">
        <f>Return!Q244</f>
        <v>1.0840941149797167E-2</v>
      </c>
      <c r="T260" s="9">
        <f>IF(A260=0,1,T259*(1+$F$5)^(1/12))</f>
        <v>1.1039775067230488</v>
      </c>
      <c r="U260">
        <f>IF(A260=0,$C$12,U259-V259-W259-X259)</f>
        <v>0.46573415515498068</v>
      </c>
      <c r="V260">
        <f t="shared" si="53"/>
        <v>3.692652138572697E-4</v>
      </c>
      <c r="W260">
        <f t="shared" si="64"/>
        <v>3.8959294958835317E-4</v>
      </c>
      <c r="X260">
        <f>IF(A260=12*$C$10-1,U260-V260-W260,0)</f>
        <v>0</v>
      </c>
      <c r="Y260">
        <f>FLOOR(A260/12,1)</f>
        <v>19</v>
      </c>
      <c r="Z260">
        <f t="shared" si="54"/>
        <v>5</v>
      </c>
      <c r="AA260">
        <f t="shared" si="65"/>
        <v>7.9286693872471226E-4</v>
      </c>
      <c r="AB260">
        <f t="shared" si="55"/>
        <v>9.4730226162608663E-3</v>
      </c>
      <c r="AC260">
        <f>VLOOKUP(AD260,mortality!$A$4:$G$76,saving_model!Z260+2,FALSE)</f>
        <v>4.7365113081304332E-3</v>
      </c>
      <c r="AD260">
        <f t="shared" si="56"/>
        <v>68</v>
      </c>
      <c r="AE260" s="10">
        <f t="shared" si="66"/>
        <v>8.3717735912058888E-4</v>
      </c>
      <c r="AF260" s="8">
        <f>VLOOKUP(saving_model!Y260,lapse!$B$4:$C$134,2,FALSE)</f>
        <v>0.01</v>
      </c>
      <c r="AH260">
        <f>discount_curve!K245</f>
        <v>0.76273053551177328</v>
      </c>
    </row>
    <row r="261" spans="1:34" x14ac:dyDescent="0.55000000000000004">
      <c r="A261">
        <f t="shared" si="52"/>
        <v>239</v>
      </c>
      <c r="B261">
        <f t="shared" si="57"/>
        <v>25.943622157042689</v>
      </c>
      <c r="C261">
        <f>K261*U261</f>
        <v>0</v>
      </c>
      <c r="D261">
        <f>M261*V261</f>
        <v>45.23776566322244</v>
      </c>
      <c r="E261">
        <f>N261*W261</f>
        <v>47.728066159878779</v>
      </c>
      <c r="F261">
        <f>(O261+P261+Q261-R261)*X261</f>
        <v>0</v>
      </c>
      <c r="G261">
        <f>U261*$F$6/12*T261</f>
        <v>21.397319364495935</v>
      </c>
      <c r="H261">
        <v>0</v>
      </c>
      <c r="I261">
        <f t="shared" si="58"/>
        <v>47.340941521538625</v>
      </c>
      <c r="K261">
        <f>IF(A261=0, $C$6, $C$7/12)</f>
        <v>0</v>
      </c>
      <c r="L261">
        <f t="shared" si="59"/>
        <v>100000</v>
      </c>
      <c r="M261" s="19">
        <f t="shared" si="60"/>
        <v>122707.45738890446</v>
      </c>
      <c r="N261" s="19">
        <f t="shared" si="61"/>
        <v>122707.45738890446</v>
      </c>
      <c r="O261" s="19">
        <f t="shared" si="67"/>
        <v>122936.87528692588</v>
      </c>
      <c r="P261" s="19">
        <f>IF(A261=0,K261*(1-$C$15),K261)</f>
        <v>0</v>
      </c>
      <c r="Q261" s="19">
        <f t="shared" si="62"/>
        <v>-560.81584557732026</v>
      </c>
      <c r="R261" s="19">
        <f t="shared" si="63"/>
        <v>101.98004953445712</v>
      </c>
      <c r="S261" s="3">
        <f>Return!Q245</f>
        <v>-4.5618195864212119E-3</v>
      </c>
      <c r="T261" s="9">
        <f>IF(A261=0,1,T260*(1+$F$5)^(1/12))</f>
        <v>1.1044364465608405</v>
      </c>
      <c r="U261">
        <f>IF(A261=0,$C$12,U260-V260-W260-X260)</f>
        <v>0.46497529699153506</v>
      </c>
      <c r="V261">
        <f t="shared" si="53"/>
        <v>3.6866354030829233E-4</v>
      </c>
      <c r="W261">
        <f t="shared" si="64"/>
        <v>3.8895815442260547E-4</v>
      </c>
      <c r="X261">
        <f>IF(A261=12*$C$10-1,U261-V261-W261,0)</f>
        <v>0</v>
      </c>
      <c r="Y261">
        <f>FLOOR(A261/12,1)</f>
        <v>19</v>
      </c>
      <c r="Z261">
        <f t="shared" si="54"/>
        <v>5</v>
      </c>
      <c r="AA261">
        <f t="shared" si="65"/>
        <v>7.9286693872471226E-4</v>
      </c>
      <c r="AB261">
        <f t="shared" si="55"/>
        <v>9.4730226162608663E-3</v>
      </c>
      <c r="AC261">
        <f>VLOOKUP(AD261,mortality!$A$4:$G$76,saving_model!Z261+2,FALSE)</f>
        <v>4.7365113081304332E-3</v>
      </c>
      <c r="AD261">
        <f t="shared" si="56"/>
        <v>68</v>
      </c>
      <c r="AE261" s="10">
        <f t="shared" si="66"/>
        <v>8.3717735912058888E-4</v>
      </c>
      <c r="AF261" s="8">
        <f>VLOOKUP(saving_model!Y261,lapse!$B$4:$C$134,2,FALSE)</f>
        <v>0.01</v>
      </c>
      <c r="AH261">
        <f>discount_curve!K246</f>
        <v>0.76186302113417959</v>
      </c>
    </row>
    <row r="262" spans="1:34" x14ac:dyDescent="0.55000000000000004">
      <c r="A262">
        <f t="shared" si="52"/>
        <v>240</v>
      </c>
      <c r="B262">
        <f t="shared" si="57"/>
        <v>25.431793307192045</v>
      </c>
      <c r="C262">
        <f>K262*U262</f>
        <v>0</v>
      </c>
      <c r="D262">
        <f>M262*V262</f>
        <v>48.954166535777418</v>
      </c>
      <c r="E262">
        <f>N262*W262</f>
        <v>47.288085820320191</v>
      </c>
      <c r="F262">
        <f>(O262+P262+Q262-R262)*X262</f>
        <v>0</v>
      </c>
      <c r="G262">
        <f>U262*$F$6/12*T262</f>
        <v>21.371335678639461</v>
      </c>
      <c r="H262">
        <v>0</v>
      </c>
      <c r="I262">
        <f t="shared" si="58"/>
        <v>46.803128985831506</v>
      </c>
      <c r="K262">
        <f>IF(A262=0, $C$6, $C$7/12)</f>
        <v>0</v>
      </c>
      <c r="L262">
        <f t="shared" si="59"/>
        <v>100000</v>
      </c>
      <c r="M262" s="19">
        <f t="shared" si="60"/>
        <v>121783.60223539677</v>
      </c>
      <c r="N262" s="19">
        <f t="shared" si="61"/>
        <v>121783.60223539677</v>
      </c>
      <c r="O262" s="19">
        <f t="shared" si="67"/>
        <v>122274.0793918141</v>
      </c>
      <c r="P262" s="19">
        <f>IF(A262=0,K262*(1-$C$15),K262)</f>
        <v>0</v>
      </c>
      <c r="Q262" s="19">
        <f t="shared" si="62"/>
        <v>-1081.9477558646081</v>
      </c>
      <c r="R262" s="19">
        <f t="shared" si="63"/>
        <v>100.99344302995792</v>
      </c>
      <c r="S262" s="3">
        <f>Return!Q246</f>
        <v>-8.8485455073239461E-3</v>
      </c>
      <c r="T262" s="9">
        <f>IF(A262=0,1,T261*(1+$F$5)^(1/12))</f>
        <v>1.1048955771867357</v>
      </c>
      <c r="U262">
        <f>IF(A262=0,$C$12,U261-V261-W261-X261)</f>
        <v>0.46421767529680419</v>
      </c>
      <c r="V262">
        <f t="shared" si="53"/>
        <v>4.0197666711445609E-4</v>
      </c>
      <c r="W262">
        <f t="shared" si="64"/>
        <v>3.8829600169747457E-4</v>
      </c>
      <c r="X262">
        <f>IF(A262=12*$C$10-1,U262-V262-W262,0)</f>
        <v>0</v>
      </c>
      <c r="Y262">
        <f>FLOOR(A262/12,1)</f>
        <v>20</v>
      </c>
      <c r="Z262">
        <f t="shared" si="54"/>
        <v>5</v>
      </c>
      <c r="AA262">
        <f t="shared" si="65"/>
        <v>8.6592279550201656E-4</v>
      </c>
      <c r="AB262">
        <f t="shared" si="55"/>
        <v>1.034172784051691E-2</v>
      </c>
      <c r="AC262">
        <f>VLOOKUP(AD262,mortality!$A$4:$G$76,saving_model!Z262+2,FALSE)</f>
        <v>5.1708639202584549E-3</v>
      </c>
      <c r="AD262">
        <f t="shared" si="56"/>
        <v>69</v>
      </c>
      <c r="AE262" s="10">
        <f t="shared" si="66"/>
        <v>8.3717735912058888E-4</v>
      </c>
      <c r="AF262" s="8">
        <f>VLOOKUP(saving_model!Y262,lapse!$B$4:$C$134,2,FALSE)</f>
        <v>0.01</v>
      </c>
      <c r="AH262">
        <f>discount_curve!K247</f>
        <v>0.76054622854312348</v>
      </c>
    </row>
    <row r="263" spans="1:34" x14ac:dyDescent="0.55000000000000004">
      <c r="A263">
        <f t="shared" ref="A263:A326" si="68">A262+1</f>
        <v>241</v>
      </c>
      <c r="B263">
        <f t="shared" si="57"/>
        <v>24.772372475557102</v>
      </c>
      <c r="C263">
        <f>K263*U263</f>
        <v>0</v>
      </c>
      <c r="D263">
        <f>M263*V263</f>
        <v>48.317171490804995</v>
      </c>
      <c r="E263">
        <f>N263*W263</f>
        <v>46.672769934352438</v>
      </c>
      <c r="F263">
        <f>(O263+P263+Q263-R263)*X263</f>
        <v>0</v>
      </c>
      <c r="G263">
        <f>U263*$F$6/12*T263</f>
        <v>21.343822903225917</v>
      </c>
      <c r="H263">
        <v>0</v>
      </c>
      <c r="I263">
        <f t="shared" si="58"/>
        <v>46.116195378783019</v>
      </c>
      <c r="K263">
        <f>IF(A263=0, $C$6, $C$7/12)</f>
        <v>0</v>
      </c>
      <c r="L263">
        <f t="shared" si="59"/>
        <v>100000</v>
      </c>
      <c r="M263" s="19">
        <f t="shared" si="60"/>
        <v>120403.91811728898</v>
      </c>
      <c r="N263" s="19">
        <f t="shared" si="61"/>
        <v>120403.91811728898</v>
      </c>
      <c r="O263" s="19">
        <f t="shared" si="67"/>
        <v>121091.13819291953</v>
      </c>
      <c r="P263" s="19">
        <f>IF(A263=0,K263*(1-$C$15),K263)</f>
        <v>0</v>
      </c>
      <c r="Q263" s="19">
        <f t="shared" si="62"/>
        <v>-1474.1209989227521</v>
      </c>
      <c r="R263" s="19">
        <f t="shared" si="63"/>
        <v>99.680847661663975</v>
      </c>
      <c r="S263" s="3">
        <f>Return!Q247</f>
        <v>-1.2173648880682064E-2</v>
      </c>
      <c r="T263" s="9">
        <f>IF(A263=0,1,T262*(1+$F$5)^(1/12))</f>
        <v>1.1053548986800477</v>
      </c>
      <c r="U263">
        <f>IF(A263=0,$C$12,U262-V262-W262-X262)</f>
        <v>0.46342740262799226</v>
      </c>
      <c r="V263">
        <f t="shared" si="53"/>
        <v>4.0129235199586966E-4</v>
      </c>
      <c r="W263">
        <f t="shared" si="64"/>
        <v>3.876349762047372E-4</v>
      </c>
      <c r="X263">
        <f>IF(A263=12*$C$10-1,U263-V263-W263,0)</f>
        <v>0</v>
      </c>
      <c r="Y263">
        <f>FLOOR(A263/12,1)</f>
        <v>20</v>
      </c>
      <c r="Z263">
        <f t="shared" si="54"/>
        <v>5</v>
      </c>
      <c r="AA263">
        <f t="shared" si="65"/>
        <v>8.6592279550201656E-4</v>
      </c>
      <c r="AB263">
        <f t="shared" si="55"/>
        <v>1.034172784051691E-2</v>
      </c>
      <c r="AC263">
        <f>VLOOKUP(AD263,mortality!$A$4:$G$76,saving_model!Z263+2,FALSE)</f>
        <v>5.1708639202584549E-3</v>
      </c>
      <c r="AD263">
        <f t="shared" si="56"/>
        <v>69</v>
      </c>
      <c r="AE263" s="10">
        <f t="shared" si="66"/>
        <v>8.3717735912058888E-4</v>
      </c>
      <c r="AF263" s="8">
        <f>VLOOKUP(saving_model!Y263,lapse!$B$4:$C$134,2,FALSE)</f>
        <v>0.01</v>
      </c>
      <c r="AH263">
        <f>discount_curve!K248</f>
        <v>0.75967932513924086</v>
      </c>
    </row>
    <row r="264" spans="1:34" x14ac:dyDescent="0.55000000000000004">
      <c r="A264">
        <f t="shared" si="68"/>
        <v>242</v>
      </c>
      <c r="B264">
        <f t="shared" si="57"/>
        <v>24.221285925238572</v>
      </c>
      <c r="C264">
        <f>K264*U264</f>
        <v>0</v>
      </c>
      <c r="D264">
        <f>M264*V264</f>
        <v>47.659211498548757</v>
      </c>
      <c r="E264">
        <f>N264*W264</f>
        <v>46.037202611243977</v>
      </c>
      <c r="F264">
        <f>(O264+P264+Q264-R264)*X264</f>
        <v>0</v>
      </c>
      <c r="G264">
        <f>U264*$F$6/12*T264</f>
        <v>21.316345546881276</v>
      </c>
      <c r="H264">
        <v>0</v>
      </c>
      <c r="I264">
        <f t="shared" si="58"/>
        <v>45.537631472119848</v>
      </c>
      <c r="K264">
        <f>IF(A264=0, $C$6, $C$7/12)</f>
        <v>0</v>
      </c>
      <c r="L264">
        <f t="shared" si="59"/>
        <v>100000</v>
      </c>
      <c r="M264" s="19">
        <f t="shared" si="60"/>
        <v>118966.84169969575</v>
      </c>
      <c r="N264" s="19">
        <f t="shared" si="61"/>
        <v>118966.84169969575</v>
      </c>
      <c r="O264" s="19">
        <f t="shared" si="67"/>
        <v>119517.33634633513</v>
      </c>
      <c r="P264" s="19">
        <f>IF(A264=0,K264*(1-$C$15),K264)</f>
        <v>0</v>
      </c>
      <c r="Q264" s="19">
        <f t="shared" si="62"/>
        <v>-1199.5874173861982</v>
      </c>
      <c r="R264" s="19">
        <f t="shared" si="63"/>
        <v>98.598124107457451</v>
      </c>
      <c r="S264" s="3">
        <f>Return!Q248</f>
        <v>-1.0036932331808801E-2</v>
      </c>
      <c r="T264" s="9">
        <f>IF(A264=0,1,T263*(1+$F$5)^(1/12))</f>
        <v>1.1058144111201229</v>
      </c>
      <c r="U264">
        <f>IF(A264=0,$C$12,U263-V263-W263-X263)</f>
        <v>0.46263847529979163</v>
      </c>
      <c r="V264">
        <f t="shared" si="53"/>
        <v>4.0060920183838619E-4</v>
      </c>
      <c r="W264">
        <f t="shared" si="64"/>
        <v>3.8697507602542089E-4</v>
      </c>
      <c r="X264">
        <f>IF(A264=12*$C$10-1,U264-V264-W264,0)</f>
        <v>0</v>
      </c>
      <c r="Y264">
        <f>FLOOR(A264/12,1)</f>
        <v>20</v>
      </c>
      <c r="Z264">
        <f t="shared" si="54"/>
        <v>5</v>
      </c>
      <c r="AA264">
        <f t="shared" si="65"/>
        <v>8.6592279550201656E-4</v>
      </c>
      <c r="AB264">
        <f t="shared" si="55"/>
        <v>1.034172784051691E-2</v>
      </c>
      <c r="AC264">
        <f>VLOOKUP(AD264,mortality!$A$4:$G$76,saving_model!Z264+2,FALSE)</f>
        <v>5.1708639202584549E-3</v>
      </c>
      <c r="AD264">
        <f t="shared" si="56"/>
        <v>69</v>
      </c>
      <c r="AE264" s="10">
        <f t="shared" si="66"/>
        <v>8.3717735912058888E-4</v>
      </c>
      <c r="AF264" s="8">
        <f>VLOOKUP(saving_model!Y264,lapse!$B$4:$C$134,2,FALSE)</f>
        <v>0.01</v>
      </c>
      <c r="AH264">
        <f>discount_curve!K249</f>
        <v>0.75881340986925916</v>
      </c>
    </row>
    <row r="265" spans="1:34" x14ac:dyDescent="0.55000000000000004">
      <c r="A265">
        <f t="shared" si="68"/>
        <v>243</v>
      </c>
      <c r="B265">
        <f t="shared" si="57"/>
        <v>23.666668569645623</v>
      </c>
      <c r="C265">
        <f>K265*U265</f>
        <v>0</v>
      </c>
      <c r="D265">
        <f>M265*V265</f>
        <v>47.055687785428852</v>
      </c>
      <c r="E265">
        <f>N265*W265</f>
        <v>45.454218911179247</v>
      </c>
      <c r="F265">
        <f>(O265+P265+Q265-R265)*X265</f>
        <v>0</v>
      </c>
      <c r="G265">
        <f>U265*$F$6/12*T265</f>
        <v>21.288903564008159</v>
      </c>
      <c r="H265">
        <v>0</v>
      </c>
      <c r="I265">
        <f t="shared" si="58"/>
        <v>44.955572133653781</v>
      </c>
      <c r="K265">
        <f>IF(A265=0, $C$6, $C$7/12)</f>
        <v>0</v>
      </c>
      <c r="L265">
        <f t="shared" si="59"/>
        <v>100000</v>
      </c>
      <c r="M265" s="19">
        <f t="shared" si="60"/>
        <v>117660.62938620987</v>
      </c>
      <c r="N265" s="19">
        <f t="shared" si="61"/>
        <v>117660.62938620987</v>
      </c>
      <c r="O265" s="19">
        <f t="shared" si="67"/>
        <v>118219.15080484147</v>
      </c>
      <c r="P265" s="19">
        <f>IF(A265=0,K265*(1-$C$15),K265)</f>
        <v>0</v>
      </c>
      <c r="Q265" s="19">
        <f t="shared" si="62"/>
        <v>-1214.546674038862</v>
      </c>
      <c r="R265" s="19">
        <f t="shared" si="63"/>
        <v>97.503836775668844</v>
      </c>
      <c r="S265" s="3">
        <f>Return!Q249</f>
        <v>-1.0273688025757011E-2</v>
      </c>
      <c r="T265" s="9">
        <f>IF(A265=0,1,T264*(1+$F$5)^(1/12))</f>
        <v>1.1062741145863408</v>
      </c>
      <c r="U265">
        <f>IF(A265=0,$C$12,U264-V264-W264-X264)</f>
        <v>0.46185089102192783</v>
      </c>
      <c r="V265">
        <f t="shared" si="53"/>
        <v>3.9992721465880495E-4</v>
      </c>
      <c r="W265">
        <f t="shared" si="64"/>
        <v>3.8631629924381993E-4</v>
      </c>
      <c r="X265">
        <f>IF(A265=12*$C$10-1,U265-V265-W265,0)</f>
        <v>0</v>
      </c>
      <c r="Y265">
        <f>FLOOR(A265/12,1)</f>
        <v>20</v>
      </c>
      <c r="Z265">
        <f t="shared" si="54"/>
        <v>5</v>
      </c>
      <c r="AA265">
        <f t="shared" si="65"/>
        <v>8.6592279550201656E-4</v>
      </c>
      <c r="AB265">
        <f t="shared" si="55"/>
        <v>1.034172784051691E-2</v>
      </c>
      <c r="AC265">
        <f>VLOOKUP(AD265,mortality!$A$4:$G$76,saving_model!Z265+2,FALSE)</f>
        <v>5.1708639202584549E-3</v>
      </c>
      <c r="AD265">
        <f t="shared" si="56"/>
        <v>69</v>
      </c>
      <c r="AE265" s="10">
        <f t="shared" si="66"/>
        <v>8.3717735912058888E-4</v>
      </c>
      <c r="AF265" s="8">
        <f>VLOOKUP(saving_model!Y265,lapse!$B$4:$C$134,2,FALSE)</f>
        <v>0.01</v>
      </c>
      <c r="AH265">
        <f>discount_curve!K250</f>
        <v>0.7579484816068609</v>
      </c>
    </row>
    <row r="266" spans="1:34" x14ac:dyDescent="0.55000000000000004">
      <c r="A266">
        <f t="shared" si="68"/>
        <v>244</v>
      </c>
      <c r="B266">
        <f t="shared" si="57"/>
        <v>23.846388910480236</v>
      </c>
      <c r="C266">
        <f>K266*U266</f>
        <v>0</v>
      </c>
      <c r="D266">
        <f>M266*V266</f>
        <v>46.83286486638363</v>
      </c>
      <c r="E266">
        <f>N266*W266</f>
        <v>45.238979431801248</v>
      </c>
      <c r="F266">
        <f>(O266+P266+Q266-R266)*X266</f>
        <v>0</v>
      </c>
      <c r="G266">
        <f>U266*$F$6/12*T266</f>
        <v>21.261496909067894</v>
      </c>
      <c r="H266">
        <v>0</v>
      </c>
      <c r="I266">
        <f t="shared" si="58"/>
        <v>45.10788581954813</v>
      </c>
      <c r="K266">
        <f>IF(A266=0, $C$6, $C$7/12)</f>
        <v>0</v>
      </c>
      <c r="L266">
        <f t="shared" si="59"/>
        <v>100000</v>
      </c>
      <c r="M266" s="19">
        <f t="shared" si="60"/>
        <v>117303.16470739043</v>
      </c>
      <c r="N266" s="19">
        <f t="shared" si="61"/>
        <v>117303.16470739043</v>
      </c>
      <c r="O266" s="19">
        <f t="shared" si="67"/>
        <v>116907.10029402694</v>
      </c>
      <c r="P266" s="19">
        <f>IF(A266=0,K266*(1-$C$15),K266)</f>
        <v>0</v>
      </c>
      <c r="Q266" s="19">
        <f t="shared" si="62"/>
        <v>694.12780331254021</v>
      </c>
      <c r="R266" s="19">
        <f t="shared" si="63"/>
        <v>98.001023414449563</v>
      </c>
      <c r="S266" s="3">
        <f>Return!Q250</f>
        <v>5.9374306741573069E-3</v>
      </c>
      <c r="T266" s="9">
        <f>IF(A266=0,1,T265*(1+$F$5)^(1/12))</f>
        <v>1.1067340091581139</v>
      </c>
      <c r="U266">
        <f>IF(A266=0,$C$12,U265-V265-W265-X265)</f>
        <v>0.46106464750802523</v>
      </c>
      <c r="V266">
        <f t="shared" si="53"/>
        <v>3.9924638847730107E-4</v>
      </c>
      <c r="W266">
        <f t="shared" si="64"/>
        <v>3.8565864394748988E-4</v>
      </c>
      <c r="X266">
        <f>IF(A266=12*$C$10-1,U266-V266-W266,0)</f>
        <v>0</v>
      </c>
      <c r="Y266">
        <f>FLOOR(A266/12,1)</f>
        <v>20</v>
      </c>
      <c r="Z266">
        <f t="shared" si="54"/>
        <v>5</v>
      </c>
      <c r="AA266">
        <f t="shared" si="65"/>
        <v>8.6592279550201656E-4</v>
      </c>
      <c r="AB266">
        <f t="shared" si="55"/>
        <v>1.034172784051691E-2</v>
      </c>
      <c r="AC266">
        <f>VLOOKUP(AD266,mortality!$A$4:$G$76,saving_model!Z266+2,FALSE)</f>
        <v>5.1708639202584549E-3</v>
      </c>
      <c r="AD266">
        <f t="shared" si="56"/>
        <v>69</v>
      </c>
      <c r="AE266" s="10">
        <f t="shared" si="66"/>
        <v>8.3717735912058888E-4</v>
      </c>
      <c r="AF266" s="8">
        <f>VLOOKUP(saving_model!Y266,lapse!$B$4:$C$134,2,FALSE)</f>
        <v>0.01</v>
      </c>
      <c r="AH266">
        <f>discount_curve!K251</f>
        <v>0.75708453922701202</v>
      </c>
    </row>
    <row r="267" spans="1:34" x14ac:dyDescent="0.55000000000000004">
      <c r="A267">
        <f t="shared" si="68"/>
        <v>245</v>
      </c>
      <c r="B267">
        <f t="shared" si="57"/>
        <v>23.612169298386608</v>
      </c>
      <c r="C267">
        <f>K267*U267</f>
        <v>0</v>
      </c>
      <c r="D267">
        <f>M267*V267</f>
        <v>46.775678280804868</v>
      </c>
      <c r="E267">
        <f>N267*W267</f>
        <v>45.18373910481818</v>
      </c>
      <c r="F267">
        <f>(O267+P267+Q267-R267)*X267</f>
        <v>0</v>
      </c>
      <c r="G267">
        <f>U267*$F$6/12*T267</f>
        <v>21.234125536580411</v>
      </c>
      <c r="H267">
        <v>0</v>
      </c>
      <c r="I267">
        <f t="shared" si="58"/>
        <v>44.846294834967019</v>
      </c>
      <c r="K267">
        <f>IF(A267=0, $C$6, $C$7/12)</f>
        <v>0</v>
      </c>
      <c r="L267">
        <f t="shared" si="59"/>
        <v>100000</v>
      </c>
      <c r="M267" s="19">
        <f t="shared" si="60"/>
        <v>117359.71865938231</v>
      </c>
      <c r="N267" s="19">
        <f t="shared" si="61"/>
        <v>117359.71865938231</v>
      </c>
      <c r="O267" s="19">
        <f t="shared" si="67"/>
        <v>117503.22707392504</v>
      </c>
      <c r="P267" s="19">
        <f>IF(A267=0,K267*(1-$C$15),K267)</f>
        <v>0</v>
      </c>
      <c r="Q267" s="19">
        <f t="shared" si="62"/>
        <v>-384.61567192045538</v>
      </c>
      <c r="R267" s="19">
        <f t="shared" si="63"/>
        <v>97.598842835003822</v>
      </c>
      <c r="S267" s="3">
        <f>Return!Q251</f>
        <v>-3.2732349697807139E-3</v>
      </c>
      <c r="T267" s="9">
        <f>IF(A267=0,1,T266*(1+$F$5)^(1/12))</f>
        <v>1.1071940949148875</v>
      </c>
      <c r="U267">
        <f>IF(A267=0,$C$12,U266-V266-W266-X266)</f>
        <v>0.46027974247560038</v>
      </c>
      <c r="V267">
        <f t="shared" si="53"/>
        <v>3.9856672131742017E-4</v>
      </c>
      <c r="W267">
        <f t="shared" si="64"/>
        <v>3.8500210822724201E-4</v>
      </c>
      <c r="X267">
        <f>IF(A267=12*$C$10-1,U267-V267-W267,0)</f>
        <v>0</v>
      </c>
      <c r="Y267">
        <f>FLOOR(A267/12,1)</f>
        <v>20</v>
      </c>
      <c r="Z267">
        <f t="shared" si="54"/>
        <v>5</v>
      </c>
      <c r="AA267">
        <f t="shared" si="65"/>
        <v>8.6592279550201656E-4</v>
      </c>
      <c r="AB267">
        <f t="shared" si="55"/>
        <v>1.034172784051691E-2</v>
      </c>
      <c r="AC267">
        <f>VLOOKUP(AD267,mortality!$A$4:$G$76,saving_model!Z267+2,FALSE)</f>
        <v>5.1708639202584549E-3</v>
      </c>
      <c r="AD267">
        <f t="shared" si="56"/>
        <v>69</v>
      </c>
      <c r="AE267" s="10">
        <f t="shared" si="66"/>
        <v>8.3717735912058888E-4</v>
      </c>
      <c r="AF267" s="8">
        <f>VLOOKUP(saving_model!Y267,lapse!$B$4:$C$134,2,FALSE)</f>
        <v>0.01</v>
      </c>
      <c r="AH267">
        <f>discount_curve!K252</f>
        <v>0.75622158160596109</v>
      </c>
    </row>
    <row r="268" spans="1:34" x14ac:dyDescent="0.55000000000000004">
      <c r="A268">
        <f t="shared" si="68"/>
        <v>246</v>
      </c>
      <c r="B268">
        <f t="shared" si="57"/>
        <v>24.289354135959183</v>
      </c>
      <c r="C268">
        <f>K268*U268</f>
        <v>0</v>
      </c>
      <c r="D268">
        <f>M268*V268</f>
        <v>46.978369858969899</v>
      </c>
      <c r="E268">
        <f>N268*W268</f>
        <v>45.379532382931075</v>
      </c>
      <c r="F268">
        <f>(O268+P268+Q268-R268)*X268</f>
        <v>0</v>
      </c>
      <c r="G268">
        <f>U268*$F$6/12*T268</f>
        <v>21.206789401124222</v>
      </c>
      <c r="H268">
        <v>0</v>
      </c>
      <c r="I268">
        <f t="shared" si="58"/>
        <v>45.496143537083405</v>
      </c>
      <c r="K268">
        <f>IF(A268=0, $C$6, $C$7/12)</f>
        <v>0</v>
      </c>
      <c r="L268">
        <f t="shared" si="59"/>
        <v>100000</v>
      </c>
      <c r="M268" s="19">
        <f t="shared" si="60"/>
        <v>118069.2680403116</v>
      </c>
      <c r="N268" s="19">
        <f t="shared" si="61"/>
        <v>118069.2680403116</v>
      </c>
      <c r="O268" s="19">
        <f t="shared" si="67"/>
        <v>117021.01255916957</v>
      </c>
      <c r="P268" s="19">
        <f>IF(A268=0,K268*(1-$C$15),K268)</f>
        <v>0</v>
      </c>
      <c r="Q268" s="19">
        <f t="shared" si="62"/>
        <v>1997.3290109756063</v>
      </c>
      <c r="R268" s="19">
        <f t="shared" si="63"/>
        <v>99.181951308454316</v>
      </c>
      <c r="S268" s="3">
        <f>Return!Q252</f>
        <v>1.7068122786629392E-2</v>
      </c>
      <c r="T268" s="9">
        <f>IF(A268=0,1,T267*(1+$F$5)^(1/12))</f>
        <v>1.10765437193614</v>
      </c>
      <c r="U268">
        <f>IF(A268=0,$C$12,U267-V267-W267-X267)</f>
        <v>0.45949617364605572</v>
      </c>
      <c r="V268">
        <f t="shared" si="53"/>
        <v>3.9788821120607259E-4</v>
      </c>
      <c r="W268">
        <f t="shared" si="64"/>
        <v>3.8434669017713775E-4</v>
      </c>
      <c r="X268">
        <f>IF(A268=12*$C$10-1,U268-V268-W268,0)</f>
        <v>0</v>
      </c>
      <c r="Y268">
        <f>FLOOR(A268/12,1)</f>
        <v>20</v>
      </c>
      <c r="Z268">
        <f t="shared" si="54"/>
        <v>5</v>
      </c>
      <c r="AA268">
        <f t="shared" si="65"/>
        <v>8.6592279550201656E-4</v>
      </c>
      <c r="AB268">
        <f t="shared" si="55"/>
        <v>1.034172784051691E-2</v>
      </c>
      <c r="AC268">
        <f>VLOOKUP(AD268,mortality!$A$4:$G$76,saving_model!Z268+2,FALSE)</f>
        <v>5.1708639202584549E-3</v>
      </c>
      <c r="AD268">
        <f t="shared" si="56"/>
        <v>69</v>
      </c>
      <c r="AE268" s="10">
        <f t="shared" si="66"/>
        <v>8.3717735912058888E-4</v>
      </c>
      <c r="AF268" s="8">
        <f>VLOOKUP(saving_model!Y268,lapse!$B$4:$C$134,2,FALSE)</f>
        <v>0.01</v>
      </c>
      <c r="AH268">
        <f>discount_curve!K253</f>
        <v>0.75535960762123766</v>
      </c>
    </row>
    <row r="269" spans="1:34" x14ac:dyDescent="0.55000000000000004">
      <c r="A269">
        <f t="shared" si="68"/>
        <v>247</v>
      </c>
      <c r="B269">
        <f t="shared" si="57"/>
        <v>24.686580243790416</v>
      </c>
      <c r="C269">
        <f>K269*U269</f>
        <v>0</v>
      </c>
      <c r="D269">
        <f>M269*V269</f>
        <v>47.508403945808247</v>
      </c>
      <c r="E269">
        <f>N269*W269</f>
        <v>45.891527564542208</v>
      </c>
      <c r="F269">
        <f>(O269+P269+Q269-R269)*X269</f>
        <v>0</v>
      </c>
      <c r="G269">
        <f>U269*$F$6/12*T269</f>
        <v>21.179488457336298</v>
      </c>
      <c r="H269">
        <v>0</v>
      </c>
      <c r="I269">
        <f t="shared" si="58"/>
        <v>45.866068701126714</v>
      </c>
      <c r="K269">
        <f>IF(A269=0, $C$6, $C$7/12)</f>
        <v>0</v>
      </c>
      <c r="L269">
        <f t="shared" si="59"/>
        <v>100000</v>
      </c>
      <c r="M269" s="19">
        <f t="shared" si="60"/>
        <v>119604.99872403657</v>
      </c>
      <c r="N269" s="19">
        <f t="shared" si="61"/>
        <v>119604.99872403657</v>
      </c>
      <c r="O269" s="19">
        <f t="shared" si="67"/>
        <v>118919.15961883673</v>
      </c>
      <c r="P269" s="19">
        <f>IF(A269=0,K269*(1-$C$15),K269)</f>
        <v>0</v>
      </c>
      <c r="Q269" s="19">
        <f t="shared" si="62"/>
        <v>1271.51931129126</v>
      </c>
      <c r="R269" s="19">
        <f t="shared" si="63"/>
        <v>100.15889910843998</v>
      </c>
      <c r="S269" s="3">
        <f>Return!Q253</f>
        <v>1.0692299839376362E-2</v>
      </c>
      <c r="T269" s="9">
        <f>IF(A269=0,1,T268*(1+$F$5)^(1/12))</f>
        <v>1.108114840301383</v>
      </c>
      <c r="U269">
        <f>IF(A269=0,$C$12,U268-V268-W268-X268)</f>
        <v>0.45871393874467253</v>
      </c>
      <c r="V269">
        <f t="shared" si="53"/>
        <v>3.9721085617352764E-4</v>
      </c>
      <c r="W269">
        <f t="shared" si="64"/>
        <v>3.8369238789448317E-4</v>
      </c>
      <c r="X269">
        <f>IF(A269=12*$C$10-1,U269-V269-W269,0)</f>
        <v>0</v>
      </c>
      <c r="Y269">
        <f>FLOOR(A269/12,1)</f>
        <v>20</v>
      </c>
      <c r="Z269">
        <f t="shared" si="54"/>
        <v>5</v>
      </c>
      <c r="AA269">
        <f t="shared" si="65"/>
        <v>8.6592279550201656E-4</v>
      </c>
      <c r="AB269">
        <f t="shared" si="55"/>
        <v>1.034172784051691E-2</v>
      </c>
      <c r="AC269">
        <f>VLOOKUP(AD269,mortality!$A$4:$G$76,saving_model!Z269+2,FALSE)</f>
        <v>5.1708639202584549E-3</v>
      </c>
      <c r="AD269">
        <f t="shared" si="56"/>
        <v>69</v>
      </c>
      <c r="AE269" s="10">
        <f t="shared" si="66"/>
        <v>8.3717735912058888E-4</v>
      </c>
      <c r="AF269" s="8">
        <f>VLOOKUP(saving_model!Y269,lapse!$B$4:$C$134,2,FALSE)</f>
        <v>0.01</v>
      </c>
      <c r="AH269">
        <f>discount_curve!K254</f>
        <v>0.75449861615165048</v>
      </c>
    </row>
    <row r="270" spans="1:34" x14ac:dyDescent="0.55000000000000004">
      <c r="A270">
        <f t="shared" si="68"/>
        <v>248</v>
      </c>
      <c r="B270">
        <f t="shared" si="57"/>
        <v>25.542710000258783</v>
      </c>
      <c r="C270">
        <f>K270*U270</f>
        <v>0</v>
      </c>
      <c r="D270">
        <f>M270*V270</f>
        <v>48.132172917626875</v>
      </c>
      <c r="E270">
        <f>N270*W270</f>
        <v>46.494067506670611</v>
      </c>
      <c r="F270">
        <f>(O270+P270+Q270-R270)*X270</f>
        <v>0</v>
      </c>
      <c r="G270">
        <f>U270*$F$6/12*T270</f>
        <v>21.152222659912002</v>
      </c>
      <c r="H270">
        <v>0</v>
      </c>
      <c r="I270">
        <f t="shared" si="58"/>
        <v>46.694932660170785</v>
      </c>
      <c r="K270">
        <f>IF(A270=0, $C$6, $C$7/12)</f>
        <v>0</v>
      </c>
      <c r="L270">
        <f t="shared" si="59"/>
        <v>100000</v>
      </c>
      <c r="M270" s="19">
        <f t="shared" si="60"/>
        <v>121382.00886439484</v>
      </c>
      <c r="N270" s="19">
        <f t="shared" si="61"/>
        <v>121382.00886439484</v>
      </c>
      <c r="O270" s="19">
        <f t="shared" si="67"/>
        <v>120090.52003101954</v>
      </c>
      <c r="P270" s="19">
        <f>IF(A270=0,K270*(1-$C$15),K270)</f>
        <v>0</v>
      </c>
      <c r="Q270" s="19">
        <f t="shared" si="62"/>
        <v>2480.8348709989245</v>
      </c>
      <c r="R270" s="19">
        <f t="shared" si="63"/>
        <v>102.14279575168206</v>
      </c>
      <c r="S270" s="3">
        <f>Return!Q254</f>
        <v>2.0658040870820793E-2</v>
      </c>
      <c r="T270" s="9">
        <f>IF(A270=0,1,T269*(1+$F$5)^(1/12))</f>
        <v>1.1085755000901607</v>
      </c>
      <c r="U270">
        <f>IF(A270=0,$C$12,U269-V269-W269-X269)</f>
        <v>0.45793303550060455</v>
      </c>
      <c r="V270">
        <f t="shared" si="53"/>
        <v>3.9653465425340767E-4</v>
      </c>
      <c r="W270">
        <f t="shared" si="64"/>
        <v>3.8303919947982329E-4</v>
      </c>
      <c r="X270">
        <f>IF(A270=12*$C$10-1,U270-V270-W270,0)</f>
        <v>0</v>
      </c>
      <c r="Y270">
        <f>FLOOR(A270/12,1)</f>
        <v>20</v>
      </c>
      <c r="Z270">
        <f t="shared" si="54"/>
        <v>5</v>
      </c>
      <c r="AA270">
        <f t="shared" si="65"/>
        <v>8.6592279550201656E-4</v>
      </c>
      <c r="AB270">
        <f t="shared" si="55"/>
        <v>1.034172784051691E-2</v>
      </c>
      <c r="AC270">
        <f>VLOOKUP(AD270,mortality!$A$4:$G$76,saving_model!Z270+2,FALSE)</f>
        <v>5.1708639202584549E-3</v>
      </c>
      <c r="AD270">
        <f t="shared" si="56"/>
        <v>69</v>
      </c>
      <c r="AE270" s="10">
        <f t="shared" si="66"/>
        <v>8.3717735912058888E-4</v>
      </c>
      <c r="AF270" s="8">
        <f>VLOOKUP(saving_model!Y270,lapse!$B$4:$C$134,2,FALSE)</f>
        <v>0.01</v>
      </c>
      <c r="AH270">
        <f>discount_curve!K255</f>
        <v>0.75363860607728628</v>
      </c>
    </row>
    <row r="271" spans="1:34" x14ac:dyDescent="0.55000000000000004">
      <c r="A271">
        <f t="shared" si="68"/>
        <v>249</v>
      </c>
      <c r="B271">
        <f t="shared" si="57"/>
        <v>25.304332974781271</v>
      </c>
      <c r="C271">
        <f>K271*U271</f>
        <v>0</v>
      </c>
      <c r="D271">
        <f>M271*V271</f>
        <v>48.424105382784489</v>
      </c>
      <c r="E271">
        <f>N271*W271</f>
        <v>46.776064493709939</v>
      </c>
      <c r="F271">
        <f>(O271+P271+Q271-R271)*X271</f>
        <v>0</v>
      </c>
      <c r="G271">
        <f>U271*$F$6/12*T271</f>
        <v>21.124991963605023</v>
      </c>
      <c r="H271">
        <v>0</v>
      </c>
      <c r="I271">
        <f t="shared" si="58"/>
        <v>46.429324938386294</v>
      </c>
      <c r="K271">
        <f>IF(A271=0, $C$6, $C$7/12)</f>
        <v>0</v>
      </c>
      <c r="L271">
        <f t="shared" si="59"/>
        <v>100000</v>
      </c>
      <c r="M271" s="19">
        <f t="shared" si="60"/>
        <v>122326.46361679805</v>
      </c>
      <c r="N271" s="19">
        <f t="shared" si="61"/>
        <v>122326.46361679805</v>
      </c>
      <c r="O271" s="19">
        <f t="shared" si="67"/>
        <v>122469.21210626677</v>
      </c>
      <c r="P271" s="19">
        <f>IF(A271=0,K271*(1-$C$15),K271)</f>
        <v>0</v>
      </c>
      <c r="Q271" s="19">
        <f t="shared" si="62"/>
        <v>-387.23196239068557</v>
      </c>
      <c r="R271" s="19">
        <f t="shared" si="63"/>
        <v>101.73498345323009</v>
      </c>
      <c r="S271" s="3">
        <f>Return!Q255</f>
        <v>-3.1618719164673292E-3</v>
      </c>
      <c r="T271" s="9">
        <f>IF(A271=0,1,T270*(1+$F$5)^(1/12))</f>
        <v>1.1090363513820511</v>
      </c>
      <c r="U271">
        <f>IF(A271=0,$C$12,U270-V270-W270-X270)</f>
        <v>0.45715346164687126</v>
      </c>
      <c r="V271">
        <f t="shared" si="53"/>
        <v>3.958596034826827E-4</v>
      </c>
      <c r="W271">
        <f t="shared" si="64"/>
        <v>3.823871230369369E-4</v>
      </c>
      <c r="X271">
        <f>IF(A271=12*$C$10-1,U271-V271-W271,0)</f>
        <v>0</v>
      </c>
      <c r="Y271">
        <f>FLOOR(A271/12,1)</f>
        <v>20</v>
      </c>
      <c r="Z271">
        <f t="shared" si="54"/>
        <v>5</v>
      </c>
      <c r="AA271">
        <f t="shared" si="65"/>
        <v>8.6592279550201656E-4</v>
      </c>
      <c r="AB271">
        <f t="shared" si="55"/>
        <v>1.034172784051691E-2</v>
      </c>
      <c r="AC271">
        <f>VLOOKUP(AD271,mortality!$A$4:$G$76,saving_model!Z271+2,FALSE)</f>
        <v>5.1708639202584549E-3</v>
      </c>
      <c r="AD271">
        <f t="shared" si="56"/>
        <v>69</v>
      </c>
      <c r="AE271" s="10">
        <f t="shared" si="66"/>
        <v>8.3717735912058888E-4</v>
      </c>
      <c r="AF271" s="8">
        <f>VLOOKUP(saving_model!Y271,lapse!$B$4:$C$134,2,FALSE)</f>
        <v>0.01</v>
      </c>
      <c r="AH271">
        <f>discount_curve!K256</f>
        <v>0.75277957627950909</v>
      </c>
    </row>
    <row r="272" spans="1:34" x14ac:dyDescent="0.55000000000000004">
      <c r="A272">
        <f t="shared" si="68"/>
        <v>250</v>
      </c>
      <c r="B272">
        <f t="shared" si="57"/>
        <v>25.805287066744416</v>
      </c>
      <c r="C272">
        <f>K272*U272</f>
        <v>0</v>
      </c>
      <c r="D272">
        <f>M272*V272</f>
        <v>48.532991068893473</v>
      </c>
      <c r="E272">
        <f>N272*W272</f>
        <v>46.881244420847771</v>
      </c>
      <c r="F272">
        <f>(O272+P272+Q272-R272)*X272</f>
        <v>0</v>
      </c>
      <c r="G272">
        <f>U272*$F$6/12*T272</f>
        <v>21.09779632322731</v>
      </c>
      <c r="H272">
        <v>0</v>
      </c>
      <c r="I272">
        <f t="shared" si="58"/>
        <v>46.903083389971727</v>
      </c>
      <c r="K272">
        <f>IF(A272=0, $C$6, $C$7/12)</f>
        <v>0</v>
      </c>
      <c r="L272">
        <f t="shared" si="59"/>
        <v>100000</v>
      </c>
      <c r="M272" s="19">
        <f t="shared" si="60"/>
        <v>122810.59470357587</v>
      </c>
      <c r="N272" s="19">
        <f t="shared" si="61"/>
        <v>122810.59470357587</v>
      </c>
      <c r="O272" s="19">
        <f t="shared" si="67"/>
        <v>121980.24516042286</v>
      </c>
      <c r="P272" s="19">
        <f>IF(A272=0,K272*(1-$C$15),K272)</f>
        <v>0</v>
      </c>
      <c r="Q272" s="19">
        <f t="shared" si="62"/>
        <v>1557.7507563753861</v>
      </c>
      <c r="R272" s="19">
        <f t="shared" si="63"/>
        <v>102.9483299306652</v>
      </c>
      <c r="S272" s="3">
        <f>Return!Q256</f>
        <v>1.2770516687572675E-2</v>
      </c>
      <c r="T272" s="9">
        <f>IF(A272=0,1,T271*(1+$F$5)^(1/12))</f>
        <v>1.1094973942566648</v>
      </c>
      <c r="U272">
        <f>IF(A272=0,$C$12,U271-V271-W271-X271)</f>
        <v>0.4563752149203516</v>
      </c>
      <c r="V272">
        <f t="shared" si="53"/>
        <v>3.9518570190166449E-4</v>
      </c>
      <c r="W272">
        <f t="shared" si="64"/>
        <v>3.8173615667283088E-4</v>
      </c>
      <c r="X272">
        <f>IF(A272=12*$C$10-1,U272-V272-W272,0)</f>
        <v>0</v>
      </c>
      <c r="Y272">
        <f>FLOOR(A272/12,1)</f>
        <v>20</v>
      </c>
      <c r="Z272">
        <f t="shared" si="54"/>
        <v>5</v>
      </c>
      <c r="AA272">
        <f t="shared" si="65"/>
        <v>8.6592279550201656E-4</v>
      </c>
      <c r="AB272">
        <f t="shared" si="55"/>
        <v>1.034172784051691E-2</v>
      </c>
      <c r="AC272">
        <f>VLOOKUP(AD272,mortality!$A$4:$G$76,saving_model!Z272+2,FALSE)</f>
        <v>5.1708639202584549E-3</v>
      </c>
      <c r="AD272">
        <f t="shared" si="56"/>
        <v>69</v>
      </c>
      <c r="AE272" s="10">
        <f t="shared" si="66"/>
        <v>8.3717735912058888E-4</v>
      </c>
      <c r="AF272" s="8">
        <f>VLOOKUP(saving_model!Y272,lapse!$B$4:$C$134,2,FALSE)</f>
        <v>0.01</v>
      </c>
      <c r="AH272">
        <f>discount_curve!K257</f>
        <v>0.75192152564095682</v>
      </c>
    </row>
    <row r="273" spans="1:34" x14ac:dyDescent="0.55000000000000004">
      <c r="A273">
        <f t="shared" si="68"/>
        <v>251</v>
      </c>
      <c r="B273">
        <f t="shared" si="57"/>
        <v>25.751288540264031</v>
      </c>
      <c r="C273">
        <f>K273*U273</f>
        <v>0</v>
      </c>
      <c r="D273">
        <f>M273*V273</f>
        <v>48.736655253085843</v>
      </c>
      <c r="E273">
        <f>N273*W273</f>
        <v>47.077977203818875</v>
      </c>
      <c r="F273">
        <f>(O273+P273+Q273-R273)*X273</f>
        <v>0</v>
      </c>
      <c r="G273">
        <f>U273*$F$6/12*T273</f>
        <v>21.070635693648985</v>
      </c>
      <c r="H273">
        <v>0</v>
      </c>
      <c r="I273">
        <f t="shared" si="58"/>
        <v>46.821924233913016</v>
      </c>
      <c r="K273">
        <f>IF(A273=0, $C$6, $C$7/12)</f>
        <v>0</v>
      </c>
      <c r="L273">
        <f t="shared" si="59"/>
        <v>100000</v>
      </c>
      <c r="M273" s="19">
        <f t="shared" si="60"/>
        <v>123536.2630181225</v>
      </c>
      <c r="N273" s="19">
        <f t="shared" si="61"/>
        <v>123536.2630181225</v>
      </c>
      <c r="O273" s="19">
        <f t="shared" si="67"/>
        <v>123435.04758686759</v>
      </c>
      <c r="P273" s="19">
        <f>IF(A273=0,K273*(1-$C$15),K273)</f>
        <v>0</v>
      </c>
      <c r="Q273" s="19">
        <f t="shared" si="62"/>
        <v>99.485418338824061</v>
      </c>
      <c r="R273" s="19">
        <f t="shared" si="63"/>
        <v>102.94544417100535</v>
      </c>
      <c r="S273" s="3">
        <f>Return!Q257</f>
        <v>8.0597383226033159E-4</v>
      </c>
      <c r="T273" s="9">
        <f>IF(A273=0,1,T272*(1+$F$5)^(1/12))</f>
        <v>1.1099586287936456</v>
      </c>
      <c r="U273">
        <f>IF(A273=0,$C$12,U272-V272-W272-X272)</f>
        <v>0.45559829306177713</v>
      </c>
      <c r="V273">
        <f t="shared" si="53"/>
        <v>3.9451294755400105E-4</v>
      </c>
      <c r="W273">
        <f t="shared" si="64"/>
        <v>3.8108629849773455E-4</v>
      </c>
      <c r="X273">
        <f>IF(A273=12*$C$10-1,U273-V273-W273,0)</f>
        <v>0</v>
      </c>
      <c r="Y273">
        <f>FLOOR(A273/12,1)</f>
        <v>20</v>
      </c>
      <c r="Z273">
        <f t="shared" si="54"/>
        <v>5</v>
      </c>
      <c r="AA273">
        <f t="shared" si="65"/>
        <v>8.6592279550201656E-4</v>
      </c>
      <c r="AB273">
        <f t="shared" si="55"/>
        <v>1.034172784051691E-2</v>
      </c>
      <c r="AC273">
        <f>VLOOKUP(AD273,mortality!$A$4:$G$76,saving_model!Z273+2,FALSE)</f>
        <v>5.1708639202584549E-3</v>
      </c>
      <c r="AD273">
        <f t="shared" si="56"/>
        <v>69</v>
      </c>
      <c r="AE273" s="10">
        <f t="shared" si="66"/>
        <v>8.3717735912058888E-4</v>
      </c>
      <c r="AF273" s="8">
        <f>VLOOKUP(saving_model!Y273,lapse!$B$4:$C$134,2,FALSE)</f>
        <v>0.01</v>
      </c>
      <c r="AH273">
        <f>discount_curve!K258</f>
        <v>0.75106445304554137</v>
      </c>
    </row>
    <row r="274" spans="1:34" x14ac:dyDescent="0.55000000000000004">
      <c r="A274">
        <f t="shared" si="68"/>
        <v>252</v>
      </c>
      <c r="B274">
        <f t="shared" si="57"/>
        <v>25.713680814959471</v>
      </c>
      <c r="C274">
        <f>K274*U274</f>
        <v>0</v>
      </c>
      <c r="D274">
        <f>M274*V274</f>
        <v>53.230918994087475</v>
      </c>
      <c r="E274">
        <f>N274*W274</f>
        <v>47.002799131719144</v>
      </c>
      <c r="F274">
        <f>(O274+P274+Q274-R274)*X274</f>
        <v>0</v>
      </c>
      <c r="G274">
        <f>U274*$F$6/12*T274</f>
        <v>21.043510029798245</v>
      </c>
      <c r="H274">
        <v>0</v>
      </c>
      <c r="I274">
        <f t="shared" si="58"/>
        <v>46.757190844757716</v>
      </c>
      <c r="K274">
        <f>IF(A274=0, $C$6, $C$7/12)</f>
        <v>0</v>
      </c>
      <c r="L274">
        <f t="shared" si="59"/>
        <v>100000</v>
      </c>
      <c r="M274" s="19">
        <f t="shared" si="60"/>
        <v>123559.36969141364</v>
      </c>
      <c r="N274" s="19">
        <f t="shared" si="61"/>
        <v>123559.36969141364</v>
      </c>
      <c r="O274" s="19">
        <f t="shared" si="67"/>
        <v>123431.5875610354</v>
      </c>
      <c r="P274" s="19">
        <f>IF(A274=0,K274*(1-$C$15),K274)</f>
        <v>0</v>
      </c>
      <c r="Q274" s="19">
        <f t="shared" si="62"/>
        <v>152.57745657514161</v>
      </c>
      <c r="R274" s="19">
        <f t="shared" si="63"/>
        <v>102.98680418134211</v>
      </c>
      <c r="S274" s="3">
        <f>Return!Q258</f>
        <v>1.2361297427183615E-3</v>
      </c>
      <c r="T274" s="9">
        <f>IF(A274=0,1,T273*(1+$F$5)^(1/12))</f>
        <v>1.1104200550726702</v>
      </c>
      <c r="U274">
        <f>IF(A274=0,$C$12,U273-V273-W273-X273)</f>
        <v>0.45482269381572538</v>
      </c>
      <c r="V274">
        <f t="shared" si="53"/>
        <v>4.3081248412832091E-4</v>
      </c>
      <c r="W274">
        <f t="shared" si="64"/>
        <v>3.8040659521902247E-4</v>
      </c>
      <c r="X274">
        <f>IF(A274=12*$C$10-1,U274-V274-W274,0)</f>
        <v>0</v>
      </c>
      <c r="Y274">
        <f>FLOOR(A274/12,1)</f>
        <v>21</v>
      </c>
      <c r="Z274">
        <f t="shared" si="54"/>
        <v>5</v>
      </c>
      <c r="AA274">
        <f t="shared" si="65"/>
        <v>9.4720973686257537E-4</v>
      </c>
      <c r="AB274">
        <f t="shared" si="55"/>
        <v>1.1307487794995694E-2</v>
      </c>
      <c r="AC274">
        <f>VLOOKUP(AD274,mortality!$A$4:$G$76,saving_model!Z274+2,FALSE)</f>
        <v>5.653743897497847E-3</v>
      </c>
      <c r="AD274">
        <f t="shared" si="56"/>
        <v>70</v>
      </c>
      <c r="AE274" s="10">
        <f t="shared" si="66"/>
        <v>8.3717735912058888E-4</v>
      </c>
      <c r="AF274" s="8">
        <f>VLOOKUP(saving_model!Y274,lapse!$B$4:$C$134,2,FALSE)</f>
        <v>0.01</v>
      </c>
      <c r="AH274">
        <f>discount_curve!K259</f>
        <v>0.75005297192788956</v>
      </c>
    </row>
    <row r="275" spans="1:34" x14ac:dyDescent="0.55000000000000004">
      <c r="A275">
        <f t="shared" si="68"/>
        <v>253</v>
      </c>
      <c r="B275">
        <f t="shared" si="57"/>
        <v>26.101391026338145</v>
      </c>
      <c r="C275">
        <f>K275*U275</f>
        <v>0</v>
      </c>
      <c r="D275">
        <f>M275*V275</f>
        <v>53.398672358754993</v>
      </c>
      <c r="E275">
        <f>N275*W275</f>
        <v>47.150925030203311</v>
      </c>
      <c r="F275">
        <f>(O275+P275+Q275-R275)*X275</f>
        <v>0</v>
      </c>
      <c r="G275">
        <f>U275*$F$6/12*T275</f>
        <v>21.014709445628856</v>
      </c>
      <c r="H275">
        <v>0</v>
      </c>
      <c r="I275">
        <f t="shared" si="58"/>
        <v>47.116100471967002</v>
      </c>
      <c r="K275">
        <f>IF(A275=0, $C$6, $C$7/12)</f>
        <v>0</v>
      </c>
      <c r="L275">
        <f t="shared" si="59"/>
        <v>100000</v>
      </c>
      <c r="M275" s="19">
        <f t="shared" si="60"/>
        <v>124170.22733331933</v>
      </c>
      <c r="N275" s="19">
        <f t="shared" si="61"/>
        <v>124170.22733331933</v>
      </c>
      <c r="O275" s="19">
        <f t="shared" si="67"/>
        <v>123481.17821342919</v>
      </c>
      <c r="P275" s="19">
        <f>IF(A275=0,K275*(1-$C$15),K275)</f>
        <v>0</v>
      </c>
      <c r="Q275" s="19">
        <f t="shared" si="62"/>
        <v>1274.1354783704455</v>
      </c>
      <c r="R275" s="19">
        <f t="shared" si="63"/>
        <v>103.96276140983304</v>
      </c>
      <c r="S275" s="3">
        <f>Return!Q259</f>
        <v>1.0318459029992288E-2</v>
      </c>
      <c r="T275" s="9">
        <f>IF(A275=0,1,T274*(1+$F$5)^(1/12))</f>
        <v>1.1108816731734488</v>
      </c>
      <c r="U275">
        <f>IF(A275=0,$C$12,U274-V274-W274-X274)</f>
        <v>0.45401147473637804</v>
      </c>
      <c r="V275">
        <f t="shared" si="53"/>
        <v>4.3004408951763444E-4</v>
      </c>
      <c r="W275">
        <f t="shared" si="64"/>
        <v>3.7972810425507714E-4</v>
      </c>
      <c r="X275">
        <f>IF(A275=12*$C$10-1,U275-V275-W275,0)</f>
        <v>0</v>
      </c>
      <c r="Y275">
        <f>FLOOR(A275/12,1)</f>
        <v>21</v>
      </c>
      <c r="Z275">
        <f t="shared" si="54"/>
        <v>5</v>
      </c>
      <c r="AA275">
        <f t="shared" si="65"/>
        <v>9.4720973686257537E-4</v>
      </c>
      <c r="AB275">
        <f t="shared" si="55"/>
        <v>1.1307487794995694E-2</v>
      </c>
      <c r="AC275">
        <f>VLOOKUP(AD275,mortality!$A$4:$G$76,saving_model!Z275+2,FALSE)</f>
        <v>5.653743897497847E-3</v>
      </c>
      <c r="AD275">
        <f t="shared" si="56"/>
        <v>70</v>
      </c>
      <c r="AE275" s="10">
        <f t="shared" si="66"/>
        <v>8.3717735912058888E-4</v>
      </c>
      <c r="AF275" s="8">
        <f>VLOOKUP(saving_model!Y275,lapse!$B$4:$C$134,2,FALSE)</f>
        <v>0.01</v>
      </c>
      <c r="AH275">
        <f>discount_curve!K260</f>
        <v>0.74919741334856071</v>
      </c>
    </row>
    <row r="276" spans="1:34" x14ac:dyDescent="0.55000000000000004">
      <c r="A276">
        <f t="shared" si="68"/>
        <v>254</v>
      </c>
      <c r="B276">
        <f t="shared" si="57"/>
        <v>26.11713046196915</v>
      </c>
      <c r="C276">
        <f>K276*U276</f>
        <v>0</v>
      </c>
      <c r="D276">
        <f>M276*V276</f>
        <v>53.595060005635069</v>
      </c>
      <c r="E276">
        <f>N276*W276</f>
        <v>47.324334944829815</v>
      </c>
      <c r="F276">
        <f>(O276+P276+Q276-R276)*X276</f>
        <v>0</v>
      </c>
      <c r="G276">
        <f>U276*$F$6/12*T276</f>
        <v>20.985948278536146</v>
      </c>
      <c r="H276">
        <v>0</v>
      </c>
      <c r="I276">
        <f t="shared" si="58"/>
        <v>47.103078740505296</v>
      </c>
      <c r="K276">
        <f>IF(A276=0, $C$6, $C$7/12)</f>
        <v>0</v>
      </c>
      <c r="L276">
        <f t="shared" si="59"/>
        <v>100000</v>
      </c>
      <c r="M276" s="19">
        <f t="shared" si="60"/>
        <v>124849.5769377182</v>
      </c>
      <c r="N276" s="19">
        <f t="shared" si="61"/>
        <v>124849.5769377182</v>
      </c>
      <c r="O276" s="19">
        <f t="shared" si="67"/>
        <v>124651.3509303898</v>
      </c>
      <c r="P276" s="19">
        <f>IF(A276=0,K276*(1-$C$15),K276)</f>
        <v>0</v>
      </c>
      <c r="Q276" s="19">
        <f t="shared" si="62"/>
        <v>292.33227864927261</v>
      </c>
      <c r="R276" s="19">
        <f t="shared" si="63"/>
        <v>104.11973600753258</v>
      </c>
      <c r="S276" s="3">
        <f>Return!Q260</f>
        <v>2.3451994420222722E-3</v>
      </c>
      <c r="T276" s="9">
        <f>IF(A276=0,1,T275*(1+$F$5)^(1/12))</f>
        <v>1.1113434831757243</v>
      </c>
      <c r="U276">
        <f>IF(A276=0,$C$12,U275-V275-W275-X275)</f>
        <v>0.45320170254260533</v>
      </c>
      <c r="V276">
        <f t="shared" si="53"/>
        <v>4.2927706541105238E-4</v>
      </c>
      <c r="W276">
        <f t="shared" si="64"/>
        <v>3.7905082344362115E-4</v>
      </c>
      <c r="X276">
        <f>IF(A276=12*$C$10-1,U276-V276-W276,0)</f>
        <v>0</v>
      </c>
      <c r="Y276">
        <f>FLOOR(A276/12,1)</f>
        <v>21</v>
      </c>
      <c r="Z276">
        <f t="shared" si="54"/>
        <v>5</v>
      </c>
      <c r="AA276">
        <f t="shared" si="65"/>
        <v>9.4720973686257537E-4</v>
      </c>
      <c r="AB276">
        <f t="shared" si="55"/>
        <v>1.1307487794995694E-2</v>
      </c>
      <c r="AC276">
        <f>VLOOKUP(AD276,mortality!$A$4:$G$76,saving_model!Z276+2,FALSE)</f>
        <v>5.653743897497847E-3</v>
      </c>
      <c r="AD276">
        <f t="shared" si="56"/>
        <v>70</v>
      </c>
      <c r="AE276" s="10">
        <f t="shared" si="66"/>
        <v>8.3717735912058888E-4</v>
      </c>
      <c r="AF276" s="8">
        <f>VLOOKUP(saving_model!Y276,lapse!$B$4:$C$134,2,FALSE)</f>
        <v>0.01</v>
      </c>
      <c r="AH276">
        <f>discount_curve!K261</f>
        <v>0.7483428306742812</v>
      </c>
    </row>
    <row r="277" spans="1:34" x14ac:dyDescent="0.55000000000000004">
      <c r="A277">
        <f t="shared" si="68"/>
        <v>255</v>
      </c>
      <c r="B277">
        <f t="shared" si="57"/>
        <v>25.799221011570921</v>
      </c>
      <c r="C277">
        <f>K277*U277</f>
        <v>0</v>
      </c>
      <c r="D277">
        <f>M277*V277</f>
        <v>53.390149632209926</v>
      </c>
      <c r="E277">
        <f>N277*W277</f>
        <v>47.143399479049535</v>
      </c>
      <c r="F277">
        <f>(O277+P277+Q277-R277)*X277</f>
        <v>0</v>
      </c>
      <c r="G277">
        <f>U277*$F$6/12*T277</f>
        <v>20.957226474573091</v>
      </c>
      <c r="H277">
        <v>0</v>
      </c>
      <c r="I277">
        <f t="shared" si="58"/>
        <v>46.756447486144012</v>
      </c>
      <c r="K277">
        <f>IF(A277=0, $C$6, $C$7/12)</f>
        <v>0</v>
      </c>
      <c r="L277">
        <f t="shared" si="59"/>
        <v>100000</v>
      </c>
      <c r="M277" s="19">
        <f t="shared" si="60"/>
        <v>124594.46461748386</v>
      </c>
      <c r="N277" s="19">
        <f t="shared" si="61"/>
        <v>124594.46461748386</v>
      </c>
      <c r="O277" s="19">
        <f t="shared" si="67"/>
        <v>124839.56347303155</v>
      </c>
      <c r="P277" s="19">
        <f>IF(A277=0,K277*(1-$C$15),K277)</f>
        <v>0</v>
      </c>
      <c r="Q277" s="19">
        <f t="shared" si="62"/>
        <v>-593.73590073898015</v>
      </c>
      <c r="R277" s="19">
        <f t="shared" si="63"/>
        <v>103.53818964357714</v>
      </c>
      <c r="S277" s="3">
        <f>Return!Q261</f>
        <v>-4.7559914839596651E-3</v>
      </c>
      <c r="T277" s="9">
        <f>IF(A277=0,1,T276*(1+$F$5)^(1/12))</f>
        <v>1.1118054851592734</v>
      </c>
      <c r="U277">
        <f>IF(A277=0,$C$12,U276-V276-W276-X276)</f>
        <v>0.45239337465375062</v>
      </c>
      <c r="V277">
        <f t="shared" si="53"/>
        <v>4.2851140936415159E-4</v>
      </c>
      <c r="W277">
        <f t="shared" si="64"/>
        <v>3.7837475062623354E-4</v>
      </c>
      <c r="X277">
        <f>IF(A277=12*$C$10-1,U277-V277-W277,0)</f>
        <v>0</v>
      </c>
      <c r="Y277">
        <f>FLOOR(A277/12,1)</f>
        <v>21</v>
      </c>
      <c r="Z277">
        <f t="shared" si="54"/>
        <v>5</v>
      </c>
      <c r="AA277">
        <f t="shared" si="65"/>
        <v>9.4720973686257537E-4</v>
      </c>
      <c r="AB277">
        <f t="shared" si="55"/>
        <v>1.1307487794995694E-2</v>
      </c>
      <c r="AC277">
        <f>VLOOKUP(AD277,mortality!$A$4:$G$76,saving_model!Z277+2,FALSE)</f>
        <v>5.653743897497847E-3</v>
      </c>
      <c r="AD277">
        <f t="shared" si="56"/>
        <v>70</v>
      </c>
      <c r="AE277" s="10">
        <f t="shared" si="66"/>
        <v>8.3717735912058888E-4</v>
      </c>
      <c r="AF277" s="8">
        <f>VLOOKUP(saving_model!Y277,lapse!$B$4:$C$134,2,FALSE)</f>
        <v>0.01</v>
      </c>
      <c r="AH277">
        <f>discount_curve!K262</f>
        <v>0.74748922279187113</v>
      </c>
    </row>
    <row r="278" spans="1:34" x14ac:dyDescent="0.55000000000000004">
      <c r="A278">
        <f t="shared" si="68"/>
        <v>256</v>
      </c>
      <c r="B278">
        <f t="shared" si="57"/>
        <v>26.533579865386287</v>
      </c>
      <c r="C278">
        <f>K278*U278</f>
        <v>0</v>
      </c>
      <c r="D278">
        <f>M278*V278</f>
        <v>53.595419814763581</v>
      </c>
      <c r="E278">
        <f>N278*W278</f>
        <v>47.324652655598534</v>
      </c>
      <c r="F278">
        <f>(O278+P278+Q278-R278)*X278</f>
        <v>0</v>
      </c>
      <c r="G278">
        <f>U278*$F$6/12*T278</f>
        <v>20.92854397986649</v>
      </c>
      <c r="H278">
        <v>0</v>
      </c>
      <c r="I278">
        <f t="shared" si="58"/>
        <v>47.462123845252776</v>
      </c>
      <c r="K278">
        <f>IF(A278=0, $C$6, $C$7/12)</f>
        <v>0</v>
      </c>
      <c r="L278">
        <f t="shared" si="59"/>
        <v>100000</v>
      </c>
      <c r="M278" s="19">
        <f t="shared" si="60"/>
        <v>125296.97440854933</v>
      </c>
      <c r="N278" s="19">
        <f t="shared" si="61"/>
        <v>125296.97440854933</v>
      </c>
      <c r="O278" s="19">
        <f t="shared" si="67"/>
        <v>124142.289382649</v>
      </c>
      <c r="P278" s="19">
        <f>IF(A278=0,K278*(1-$C$15),K278)</f>
        <v>0</v>
      </c>
      <c r="Q278" s="19">
        <f t="shared" si="62"/>
        <v>2204.0814094738853</v>
      </c>
      <c r="R278" s="19">
        <f t="shared" si="63"/>
        <v>105.28864232676908</v>
      </c>
      <c r="S278" s="3">
        <f>Return!Q262</f>
        <v>1.7754476902549721E-2</v>
      </c>
      <c r="T278" s="9">
        <f>IF(A278=0,1,T277*(1+$F$5)^(1/12))</f>
        <v>1.1122676792039052</v>
      </c>
      <c r="U278">
        <f>IF(A278=0,$C$12,U277-V277-W277-X277)</f>
        <v>0.45158648849376021</v>
      </c>
      <c r="V278">
        <f t="shared" ref="V278:V341" si="69">IFERROR(U278*AA278,0)</f>
        <v>4.27747118936869E-4</v>
      </c>
      <c r="W278">
        <f t="shared" si="64"/>
        <v>3.7769988364834336E-4</v>
      </c>
      <c r="X278">
        <f>IF(A278=12*$C$10-1,U278-V278-W278,0)</f>
        <v>0</v>
      </c>
      <c r="Y278">
        <f>FLOOR(A278/12,1)</f>
        <v>21</v>
      </c>
      <c r="Z278">
        <f t="shared" ref="Z278:Z341" si="70">MIN(Y278,5)</f>
        <v>5</v>
      </c>
      <c r="AA278">
        <f t="shared" si="65"/>
        <v>9.4720973686257537E-4</v>
      </c>
      <c r="AB278">
        <f t="shared" ref="AB278:AB341" si="71">MAX(0,MIN(1,AC278*(1+$C$13)))</f>
        <v>1.1307487794995694E-2</v>
      </c>
      <c r="AC278">
        <f>VLOOKUP(AD278,mortality!$A$4:$G$76,saving_model!Z278+2,FALSE)</f>
        <v>5.653743897497847E-3</v>
      </c>
      <c r="AD278">
        <f t="shared" ref="AD278:AD341" si="72">$C$9+Y278</f>
        <v>70</v>
      </c>
      <c r="AE278" s="10">
        <f t="shared" si="66"/>
        <v>8.3717735912058888E-4</v>
      </c>
      <c r="AF278" s="8">
        <f>VLOOKUP(saving_model!Y278,lapse!$B$4:$C$134,2,FALSE)</f>
        <v>0.01</v>
      </c>
      <c r="AH278">
        <f>discount_curve!K263</f>
        <v>0.7466365885894205</v>
      </c>
    </row>
    <row r="279" spans="1:34" x14ac:dyDescent="0.55000000000000004">
      <c r="A279">
        <f t="shared" si="68"/>
        <v>257</v>
      </c>
      <c r="B279">
        <f t="shared" ref="B279:B342" si="73">-(M279-N279)*V279-G279-H279+I279+J279</f>
        <v>26.342114714225438</v>
      </c>
      <c r="C279">
        <f>K279*U279</f>
        <v>0</v>
      </c>
      <c r="D279">
        <f>M279*V279</f>
        <v>53.870718482744991</v>
      </c>
      <c r="E279">
        <f>N279*W279</f>
        <v>47.567740850145718</v>
      </c>
      <c r="F279">
        <f>(O279+P279+Q279-R279)*X279</f>
        <v>0</v>
      </c>
      <c r="G279">
        <f>U279*$F$6/12*T279</f>
        <v>20.899900740616879</v>
      </c>
      <c r="H279">
        <v>0</v>
      </c>
      <c r="I279">
        <f t="shared" ref="I279:I342" si="74">U280*R279</f>
        <v>47.242015454842317</v>
      </c>
      <c r="K279">
        <f>IF(A279=0, $C$6, $C$7/12)</f>
        <v>0</v>
      </c>
      <c r="L279">
        <f t="shared" ref="L279:L342" si="75">$C$8</f>
        <v>100000</v>
      </c>
      <c r="M279" s="19">
        <f t="shared" ref="M279:M342" si="76">MAX(L279, N279)</f>
        <v>126165.60409200247</v>
      </c>
      <c r="N279" s="19">
        <f t="shared" ref="N279:N342" si="77">O279+P279+Q279/2+R279/2</f>
        <v>126165.60409200247</v>
      </c>
      <c r="O279" s="19">
        <f t="shared" si="67"/>
        <v>126241.08214979613</v>
      </c>
      <c r="P279" s="19">
        <f>IF(A279=0,K279*(1-$C$15),K279)</f>
        <v>0</v>
      </c>
      <c r="Q279" s="19">
        <f t="shared" ref="Q279:Q342" si="78">(O279+P279)*S279</f>
        <v>-255.94373093637549</v>
      </c>
      <c r="R279" s="19">
        <f t="shared" ref="R279:R342" si="79">SUM(O279:Q279)*$C$16/12</f>
        <v>104.9876153490498</v>
      </c>
      <c r="S279" s="3">
        <f>Return!Q263</f>
        <v>-2.0274202864696278E-3</v>
      </c>
      <c r="T279" s="9">
        <f>IF(A279=0,1,T278*(1+$F$5)^(1/12))</f>
        <v>1.1127300653894625</v>
      </c>
      <c r="U279">
        <f>IF(A279=0,$C$12,U278-V278-W278-X278)</f>
        <v>0.45078104149117498</v>
      </c>
      <c r="V279">
        <f t="shared" si="69"/>
        <v>4.2698419169349353E-4</v>
      </c>
      <c r="W279">
        <f t="shared" ref="W279:W342" si="80">(U279-V279)*AE279</f>
        <v>3.7702622035922228E-4</v>
      </c>
      <c r="X279">
        <f>IF(A279=12*$C$10-1,U279-V279-W279,0)</f>
        <v>0</v>
      </c>
      <c r="Y279">
        <f>FLOOR(A279/12,1)</f>
        <v>21</v>
      </c>
      <c r="Z279">
        <f t="shared" si="70"/>
        <v>5</v>
      </c>
      <c r="AA279">
        <f t="shared" ref="AA279:AA342" si="81">1-(1-AB279)^(1/12)</f>
        <v>9.4720973686257537E-4</v>
      </c>
      <c r="AB279">
        <f t="shared" si="71"/>
        <v>1.1307487794995694E-2</v>
      </c>
      <c r="AC279">
        <f>VLOOKUP(AD279,mortality!$A$4:$G$76,saving_model!Z279+2,FALSE)</f>
        <v>5.653743897497847E-3</v>
      </c>
      <c r="AD279">
        <f t="shared" si="72"/>
        <v>70</v>
      </c>
      <c r="AE279" s="10">
        <f t="shared" ref="AE279:AE342" si="82">1-(1-AF279)^(1/12)</f>
        <v>8.3717735912058888E-4</v>
      </c>
      <c r="AF279" s="8">
        <f>VLOOKUP(saving_model!Y279,lapse!$B$4:$C$134,2,FALSE)</f>
        <v>0.01</v>
      </c>
      <c r="AH279">
        <f>discount_curve!K264</f>
        <v>0.74578492695628729</v>
      </c>
    </row>
    <row r="280" spans="1:34" x14ac:dyDescent="0.55000000000000004">
      <c r="A280">
        <f t="shared" si="68"/>
        <v>258</v>
      </c>
      <c r="B280">
        <f t="shared" si="73"/>
        <v>26.596630210847295</v>
      </c>
      <c r="C280">
        <f>K280*U280</f>
        <v>0</v>
      </c>
      <c r="D280">
        <f>M280*V280</f>
        <v>53.874457352163851</v>
      </c>
      <c r="E280">
        <f>N280*W280</f>
        <v>47.571042264654338</v>
      </c>
      <c r="F280">
        <f>(O280+P280+Q280-R280)*X280</f>
        <v>0</v>
      </c>
      <c r="G280">
        <f>U280*$F$6/12*T280</f>
        <v>20.871296703098437</v>
      </c>
      <c r="H280">
        <v>0</v>
      </c>
      <c r="I280">
        <f t="shared" si="74"/>
        <v>47.467926913945732</v>
      </c>
      <c r="K280">
        <f>IF(A280=0, $C$6, $C$7/12)</f>
        <v>0</v>
      </c>
      <c r="L280">
        <f t="shared" si="75"/>
        <v>100000</v>
      </c>
      <c r="M280" s="19">
        <f t="shared" si="76"/>
        <v>126399.80650146829</v>
      </c>
      <c r="N280" s="19">
        <f t="shared" si="77"/>
        <v>126399.80650146829</v>
      </c>
      <c r="O280" s="19">
        <f t="shared" si="67"/>
        <v>125880.15080351071</v>
      </c>
      <c r="P280" s="19">
        <f>IF(A280=0,K280*(1-$C$15),K280)</f>
        <v>0</v>
      </c>
      <c r="Q280" s="19">
        <f t="shared" si="78"/>
        <v>933.63324254345252</v>
      </c>
      <c r="R280" s="19">
        <f t="shared" si="79"/>
        <v>105.6781533717118</v>
      </c>
      <c r="S280" s="3">
        <f>Return!Q264</f>
        <v>7.4168424218110651E-3</v>
      </c>
      <c r="T280" s="9">
        <f>IF(A280=0,1,T279*(1+$F$5)^(1/12))</f>
        <v>1.1131926437958213</v>
      </c>
      <c r="U280">
        <f>IF(A280=0,$C$12,U279-V279-W279-X279)</f>
        <v>0.44997703107912224</v>
      </c>
      <c r="V280">
        <f t="shared" si="69"/>
        <v>4.2622262520265828E-4</v>
      </c>
      <c r="W280">
        <f t="shared" si="80"/>
        <v>3.7635375861197809E-4</v>
      </c>
      <c r="X280">
        <f>IF(A280=12*$C$10-1,U280-V280-W280,0)</f>
        <v>0</v>
      </c>
      <c r="Y280">
        <f>FLOOR(A280/12,1)</f>
        <v>21</v>
      </c>
      <c r="Z280">
        <f t="shared" si="70"/>
        <v>5</v>
      </c>
      <c r="AA280">
        <f t="shared" si="81"/>
        <v>9.4720973686257537E-4</v>
      </c>
      <c r="AB280">
        <f t="shared" si="71"/>
        <v>1.1307487794995694E-2</v>
      </c>
      <c r="AC280">
        <f>VLOOKUP(AD280,mortality!$A$4:$G$76,saving_model!Z280+2,FALSE)</f>
        <v>5.653743897497847E-3</v>
      </c>
      <c r="AD280">
        <f t="shared" si="72"/>
        <v>70</v>
      </c>
      <c r="AE280" s="10">
        <f t="shared" si="82"/>
        <v>8.3717735912058888E-4</v>
      </c>
      <c r="AF280" s="8">
        <f>VLOOKUP(saving_model!Y280,lapse!$B$4:$C$134,2,FALSE)</f>
        <v>0.01</v>
      </c>
      <c r="AH280">
        <f>discount_curve!K265</f>
        <v>0.74493423678309645</v>
      </c>
    </row>
    <row r="281" spans="1:34" x14ac:dyDescent="0.55000000000000004">
      <c r="A281">
        <f t="shared" si="68"/>
        <v>259</v>
      </c>
      <c r="B281">
        <f t="shared" si="73"/>
        <v>26.742076432496969</v>
      </c>
      <c r="C281">
        <f>K281*U281</f>
        <v>0</v>
      </c>
      <c r="D281">
        <f>M281*V281</f>
        <v>54.069342505601163</v>
      </c>
      <c r="E281">
        <f>N281*W281</f>
        <v>47.743125480459533</v>
      </c>
      <c r="F281">
        <f>(O281+P281+Q281-R281)*X281</f>
        <v>0</v>
      </c>
      <c r="G281">
        <f>U281*$F$6/12*T281</f>
        <v>20.842731813658855</v>
      </c>
      <c r="H281">
        <v>0</v>
      </c>
      <c r="I281">
        <f t="shared" si="74"/>
        <v>47.584808246155823</v>
      </c>
      <c r="K281">
        <f>IF(A281=0, $C$6, $C$7/12)</f>
        <v>0</v>
      </c>
      <c r="L281">
        <f t="shared" si="75"/>
        <v>100000</v>
      </c>
      <c r="M281" s="19">
        <f t="shared" si="76"/>
        <v>127083.71019491655</v>
      </c>
      <c r="N281" s="19">
        <f t="shared" si="77"/>
        <v>127083.71019491655</v>
      </c>
      <c r="O281" s="19">
        <f t="shared" si="67"/>
        <v>126708.10589268245</v>
      </c>
      <c r="P281" s="19">
        <f>IF(A281=0,K281*(1-$C$15),K281)</f>
        <v>0</v>
      </c>
      <c r="Q281" s="19">
        <f t="shared" si="78"/>
        <v>645.08094876699715</v>
      </c>
      <c r="R281" s="19">
        <f t="shared" si="79"/>
        <v>106.12765570120787</v>
      </c>
      <c r="S281" s="3">
        <f>Return!Q265</f>
        <v>5.0910787768649879E-3</v>
      </c>
      <c r="T281" s="9">
        <f>IF(A281=0,1,T280*(1+$F$5)^(1/12))</f>
        <v>1.1136554145028903</v>
      </c>
      <c r="U281">
        <f>IF(A281=0,$C$12,U280-V280-W280-X280)</f>
        <v>0.44917445469530759</v>
      </c>
      <c r="V281">
        <f t="shared" si="69"/>
        <v>4.2546241703733309E-4</v>
      </c>
      <c r="W281">
        <f t="shared" si="80"/>
        <v>3.7568249626354785E-4</v>
      </c>
      <c r="X281">
        <f>IF(A281=12*$C$10-1,U281-V281-W281,0)</f>
        <v>0</v>
      </c>
      <c r="Y281">
        <f>FLOOR(A281/12,1)</f>
        <v>21</v>
      </c>
      <c r="Z281">
        <f t="shared" si="70"/>
        <v>5</v>
      </c>
      <c r="AA281">
        <f t="shared" si="81"/>
        <v>9.4720973686257537E-4</v>
      </c>
      <c r="AB281">
        <f t="shared" si="71"/>
        <v>1.1307487794995694E-2</v>
      </c>
      <c r="AC281">
        <f>VLOOKUP(AD281,mortality!$A$4:$G$76,saving_model!Z281+2,FALSE)</f>
        <v>5.653743897497847E-3</v>
      </c>
      <c r="AD281">
        <f t="shared" si="72"/>
        <v>70</v>
      </c>
      <c r="AE281" s="10">
        <f t="shared" si="82"/>
        <v>8.3717735912058888E-4</v>
      </c>
      <c r="AF281" s="8">
        <f>VLOOKUP(saving_model!Y281,lapse!$B$4:$C$134,2,FALSE)</f>
        <v>0.01</v>
      </c>
      <c r="AH281">
        <f>discount_curve!K266</f>
        <v>0.74408451696173838</v>
      </c>
    </row>
    <row r="282" spans="1:34" x14ac:dyDescent="0.55000000000000004">
      <c r="A282">
        <f t="shared" si="68"/>
        <v>260</v>
      </c>
      <c r="B282">
        <f t="shared" si="73"/>
        <v>26.304682506862978</v>
      </c>
      <c r="C282">
        <f>K282*U282</f>
        <v>0</v>
      </c>
      <c r="D282">
        <f>M282*V282</f>
        <v>53.870225428634512</v>
      </c>
      <c r="E282">
        <f>N282*W282</f>
        <v>47.56730548431409</v>
      </c>
      <c r="F282">
        <f>(O282+P282+Q282-R282)*X282</f>
        <v>0</v>
      </c>
      <c r="G282">
        <f>U282*$F$6/12*T282</f>
        <v>20.814206018719258</v>
      </c>
      <c r="H282">
        <v>0</v>
      </c>
      <c r="I282">
        <f t="shared" si="74"/>
        <v>47.118888525582236</v>
      </c>
      <c r="K282">
        <f>IF(A282=0, $C$6, $C$7/12)</f>
        <v>0</v>
      </c>
      <c r="L282">
        <f t="shared" si="75"/>
        <v>100000</v>
      </c>
      <c r="M282" s="19">
        <f t="shared" si="76"/>
        <v>126841.9431732277</v>
      </c>
      <c r="N282" s="19">
        <f t="shared" si="77"/>
        <v>126841.9431732277</v>
      </c>
      <c r="O282" s="19">
        <f t="shared" si="67"/>
        <v>127247.05918574824</v>
      </c>
      <c r="P282" s="19">
        <f>IF(A282=0,K282*(1-$C$15),K282)</f>
        <v>0</v>
      </c>
      <c r="Q282" s="19">
        <f t="shared" si="78"/>
        <v>-915.50831743134279</v>
      </c>
      <c r="R282" s="19">
        <f t="shared" si="79"/>
        <v>105.27629239026408</v>
      </c>
      <c r="S282" s="3">
        <f>Return!Q266</f>
        <v>-7.1947306545995238E-3</v>
      </c>
      <c r="T282" s="9">
        <f>IF(A282=0,1,T281*(1+$F$5)^(1/12))</f>
        <v>1.1141183775906121</v>
      </c>
      <c r="U282">
        <f>IF(A282=0,$C$12,U281-V281-W281-X281)</f>
        <v>0.44837330978200668</v>
      </c>
      <c r="V282">
        <f t="shared" si="69"/>
        <v>4.2470356477481656E-4</v>
      </c>
      <c r="W282">
        <f t="shared" si="80"/>
        <v>3.7501243117469077E-4</v>
      </c>
      <c r="X282">
        <f>IF(A282=12*$C$10-1,U282-V282-W282,0)</f>
        <v>0</v>
      </c>
      <c r="Y282">
        <f>FLOOR(A282/12,1)</f>
        <v>21</v>
      </c>
      <c r="Z282">
        <f t="shared" si="70"/>
        <v>5</v>
      </c>
      <c r="AA282">
        <f t="shared" si="81"/>
        <v>9.4720973686257537E-4</v>
      </c>
      <c r="AB282">
        <f t="shared" si="71"/>
        <v>1.1307487794995694E-2</v>
      </c>
      <c r="AC282">
        <f>VLOOKUP(AD282,mortality!$A$4:$G$76,saving_model!Z282+2,FALSE)</f>
        <v>5.653743897497847E-3</v>
      </c>
      <c r="AD282">
        <f t="shared" si="72"/>
        <v>70</v>
      </c>
      <c r="AE282" s="10">
        <f t="shared" si="82"/>
        <v>8.3717735912058888E-4</v>
      </c>
      <c r="AF282" s="8">
        <f>VLOOKUP(saving_model!Y282,lapse!$B$4:$C$134,2,FALSE)</f>
        <v>0.01</v>
      </c>
      <c r="AH282">
        <f>discount_curve!K267</f>
        <v>0.74323576638536759</v>
      </c>
    </row>
    <row r="283" spans="1:34" x14ac:dyDescent="0.55000000000000004">
      <c r="A283">
        <f t="shared" si="68"/>
        <v>261</v>
      </c>
      <c r="B283">
        <f t="shared" si="73"/>
        <v>26.578479947275316</v>
      </c>
      <c r="C283">
        <f>K283*U283</f>
        <v>0</v>
      </c>
      <c r="D283">
        <f>M283*V283</f>
        <v>53.745433769899201</v>
      </c>
      <c r="E283">
        <f>N283*W283</f>
        <v>47.457114689571256</v>
      </c>
      <c r="F283">
        <f>(O283+P283+Q283-R283)*X283</f>
        <v>0</v>
      </c>
      <c r="G283">
        <f>U283*$F$6/12*T283</f>
        <v>20.785719264774105</v>
      </c>
      <c r="H283">
        <v>0</v>
      </c>
      <c r="I283">
        <f t="shared" si="74"/>
        <v>47.364199212049421</v>
      </c>
      <c r="K283">
        <f>IF(A283=0, $C$6, $C$7/12)</f>
        <v>0</v>
      </c>
      <c r="L283">
        <f t="shared" si="75"/>
        <v>100000</v>
      </c>
      <c r="M283" s="19">
        <f t="shared" si="76"/>
        <v>126774.22455504978</v>
      </c>
      <c r="N283" s="19">
        <f t="shared" si="77"/>
        <v>126774.22455504978</v>
      </c>
      <c r="O283" s="19">
        <f t="shared" si="67"/>
        <v>126226.27457592663</v>
      </c>
      <c r="P283" s="19">
        <f>IF(A283=0,K283*(1-$C$15),K283)</f>
        <v>0</v>
      </c>
      <c r="Q283" s="19">
        <f t="shared" si="78"/>
        <v>989.88649069077769</v>
      </c>
      <c r="R283" s="19">
        <f t="shared" si="79"/>
        <v>106.01346755551451</v>
      </c>
      <c r="S283" s="3">
        <f>Return!Q267</f>
        <v>7.8421588058146252E-3</v>
      </c>
      <c r="T283" s="9">
        <f>IF(A283=0,1,T282*(1+$F$5)^(1/12))</f>
        <v>1.1145815331389619</v>
      </c>
      <c r="U283">
        <f>IF(A283=0,$C$12,U282-V282-W282-X282)</f>
        <v>0.44757359378605716</v>
      </c>
      <c r="V283">
        <f t="shared" si="69"/>
        <v>4.239460659967284E-4</v>
      </c>
      <c r="W283">
        <f t="shared" si="80"/>
        <v>3.7434356120998182E-4</v>
      </c>
      <c r="X283">
        <f>IF(A283=12*$C$10-1,U283-V283-W283,0)</f>
        <v>0</v>
      </c>
      <c r="Y283">
        <f>FLOOR(A283/12,1)</f>
        <v>21</v>
      </c>
      <c r="Z283">
        <f t="shared" si="70"/>
        <v>5</v>
      </c>
      <c r="AA283">
        <f t="shared" si="81"/>
        <v>9.4720973686257537E-4</v>
      </c>
      <c r="AB283">
        <f t="shared" si="71"/>
        <v>1.1307487794995694E-2</v>
      </c>
      <c r="AC283">
        <f>VLOOKUP(AD283,mortality!$A$4:$G$76,saving_model!Z283+2,FALSE)</f>
        <v>5.653743897497847E-3</v>
      </c>
      <c r="AD283">
        <f t="shared" si="72"/>
        <v>70</v>
      </c>
      <c r="AE283" s="10">
        <f t="shared" si="82"/>
        <v>8.3717735912058888E-4</v>
      </c>
      <c r="AF283" s="8">
        <f>VLOOKUP(saving_model!Y283,lapse!$B$4:$C$134,2,FALSE)</f>
        <v>0.01</v>
      </c>
      <c r="AH283">
        <f>discount_curve!K268</f>
        <v>0.74238798394840111</v>
      </c>
    </row>
    <row r="284" spans="1:34" x14ac:dyDescent="0.55000000000000004">
      <c r="A284">
        <f t="shared" si="68"/>
        <v>262</v>
      </c>
      <c r="B284">
        <f t="shared" si="73"/>
        <v>26.907032506843514</v>
      </c>
      <c r="C284">
        <f>K284*U284</f>
        <v>0</v>
      </c>
      <c r="D284">
        <f>M284*V284</f>
        <v>54.055738434950044</v>
      </c>
      <c r="E284">
        <f>N284*W284</f>
        <v>47.731113112229338</v>
      </c>
      <c r="F284">
        <f>(O284+P284+Q284-R284)*X284</f>
        <v>0</v>
      </c>
      <c r="G284">
        <f>U284*$F$6/12*T284</f>
        <v>20.757271498391084</v>
      </c>
      <c r="H284">
        <v>0</v>
      </c>
      <c r="I284">
        <f t="shared" si="74"/>
        <v>47.664304005234598</v>
      </c>
      <c r="K284">
        <f>IF(A284=0, $C$6, $C$7/12)</f>
        <v>0</v>
      </c>
      <c r="L284">
        <f t="shared" si="75"/>
        <v>100000</v>
      </c>
      <c r="M284" s="19">
        <f t="shared" si="76"/>
        <v>127733.9938850686</v>
      </c>
      <c r="N284" s="19">
        <f t="shared" si="77"/>
        <v>127733.9938850686</v>
      </c>
      <c r="O284" s="19">
        <f t="shared" si="67"/>
        <v>127110.14759906189</v>
      </c>
      <c r="P284" s="19">
        <f>IF(A284=0,K284*(1-$C$15),K284)</f>
        <v>0</v>
      </c>
      <c r="Q284" s="19">
        <f t="shared" si="78"/>
        <v>1140.8167683738764</v>
      </c>
      <c r="R284" s="19">
        <f t="shared" si="79"/>
        <v>106.87580363952981</v>
      </c>
      <c r="S284" s="3">
        <f>Return!Q268</f>
        <v>8.9750251252347368E-3</v>
      </c>
      <c r="T284" s="9">
        <f>IF(A284=0,1,T283*(1+$F$5)^(1/12))</f>
        <v>1.1150448812279485</v>
      </c>
      <c r="U284">
        <f>IF(A284=0,$C$12,U283-V283-W283-X283)</f>
        <v>0.44677530415885047</v>
      </c>
      <c r="V284">
        <f t="shared" si="69"/>
        <v>4.2318991828900184E-4</v>
      </c>
      <c r="W284">
        <f t="shared" si="80"/>
        <v>3.7367588423780463E-4</v>
      </c>
      <c r="X284">
        <f>IF(A284=12*$C$10-1,U284-V284-W284,0)</f>
        <v>0</v>
      </c>
      <c r="Y284">
        <f>FLOOR(A284/12,1)</f>
        <v>21</v>
      </c>
      <c r="Z284">
        <f t="shared" si="70"/>
        <v>5</v>
      </c>
      <c r="AA284">
        <f t="shared" si="81"/>
        <v>9.4720973686257537E-4</v>
      </c>
      <c r="AB284">
        <f t="shared" si="71"/>
        <v>1.1307487794995694E-2</v>
      </c>
      <c r="AC284">
        <f>VLOOKUP(AD284,mortality!$A$4:$G$76,saving_model!Z284+2,FALSE)</f>
        <v>5.653743897497847E-3</v>
      </c>
      <c r="AD284">
        <f t="shared" si="72"/>
        <v>70</v>
      </c>
      <c r="AE284" s="10">
        <f t="shared" si="82"/>
        <v>8.3717735912058888E-4</v>
      </c>
      <c r="AF284" s="8">
        <f>VLOOKUP(saving_model!Y284,lapse!$B$4:$C$134,2,FALSE)</f>
        <v>0.01</v>
      </c>
      <c r="AH284">
        <f>discount_curve!K269</f>
        <v>0.74154116854651664</v>
      </c>
    </row>
    <row r="285" spans="1:34" x14ac:dyDescent="0.55000000000000004">
      <c r="A285">
        <f t="shared" si="68"/>
        <v>263</v>
      </c>
      <c r="B285">
        <f t="shared" si="73"/>
        <v>26.423202044471292</v>
      </c>
      <c r="C285">
        <f>K285*U285</f>
        <v>0</v>
      </c>
      <c r="D285">
        <f>M285*V285</f>
        <v>53.934271586639248</v>
      </c>
      <c r="E285">
        <f>N285*W285</f>
        <v>47.623858118699182</v>
      </c>
      <c r="F285">
        <f>(O285+P285+Q285-R285)*X285</f>
        <v>0</v>
      </c>
      <c r="G285">
        <f>U285*$F$6/12*T285</f>
        <v>20.728862666211004</v>
      </c>
      <c r="H285">
        <v>0</v>
      </c>
      <c r="I285">
        <f t="shared" si="74"/>
        <v>47.152064710682296</v>
      </c>
      <c r="K285">
        <f>IF(A285=0, $C$6, $C$7/12)</f>
        <v>0</v>
      </c>
      <c r="L285">
        <f t="shared" si="75"/>
        <v>100000</v>
      </c>
      <c r="M285" s="19">
        <f t="shared" si="76"/>
        <v>127674.68690442343</v>
      </c>
      <c r="N285" s="19">
        <f t="shared" si="77"/>
        <v>127674.68690442343</v>
      </c>
      <c r="O285" s="19">
        <f t="shared" si="67"/>
        <v>128144.08856379623</v>
      </c>
      <c r="P285" s="19">
        <f>IF(A285=0,K285*(1-$C$15),K285)</f>
        <v>0</v>
      </c>
      <c r="Q285" s="19">
        <f t="shared" si="78"/>
        <v>-1044.719459665708</v>
      </c>
      <c r="R285" s="19">
        <f t="shared" si="79"/>
        <v>105.91614092010877</v>
      </c>
      <c r="S285" s="3">
        <f>Return!Q269</f>
        <v>-8.1526933577243943E-3</v>
      </c>
      <c r="T285" s="9">
        <f>IF(A285=0,1,T284*(1+$F$5)^(1/12))</f>
        <v>1.1155084219376141</v>
      </c>
      <c r="U285">
        <f>IF(A285=0,$C$12,U284-V284-W284-X284)</f>
        <v>0.44597843835632367</v>
      </c>
      <c r="V285">
        <f t="shared" si="69"/>
        <v>4.2243511924187563E-4</v>
      </c>
      <c r="W285">
        <f t="shared" si="80"/>
        <v>3.7300939813034466E-4</v>
      </c>
      <c r="X285">
        <f>IF(A285=12*$C$10-1,U285-V285-W285,0)</f>
        <v>0</v>
      </c>
      <c r="Y285">
        <f>FLOOR(A285/12,1)</f>
        <v>21</v>
      </c>
      <c r="Z285">
        <f t="shared" si="70"/>
        <v>5</v>
      </c>
      <c r="AA285">
        <f t="shared" si="81"/>
        <v>9.4720973686257537E-4</v>
      </c>
      <c r="AB285">
        <f t="shared" si="71"/>
        <v>1.1307487794995694E-2</v>
      </c>
      <c r="AC285">
        <f>VLOOKUP(AD285,mortality!$A$4:$G$76,saving_model!Z285+2,FALSE)</f>
        <v>5.653743897497847E-3</v>
      </c>
      <c r="AD285">
        <f t="shared" si="72"/>
        <v>70</v>
      </c>
      <c r="AE285" s="10">
        <f t="shared" si="82"/>
        <v>8.3717735912058888E-4</v>
      </c>
      <c r="AF285" s="8">
        <f>VLOOKUP(saving_model!Y285,lapse!$B$4:$C$134,2,FALSE)</f>
        <v>0.01</v>
      </c>
      <c r="AH285">
        <f>discount_curve!K270</f>
        <v>0.74069531907665187</v>
      </c>
    </row>
    <row r="286" spans="1:34" x14ac:dyDescent="0.55000000000000004">
      <c r="A286">
        <f t="shared" si="68"/>
        <v>264</v>
      </c>
      <c r="B286">
        <f t="shared" si="73"/>
        <v>25.84017349410038</v>
      </c>
      <c r="C286">
        <f>K286*U286</f>
        <v>0</v>
      </c>
      <c r="D286">
        <f>M286*V286</f>
        <v>58.39365769483706</v>
      </c>
      <c r="E286">
        <f>N286*W286</f>
        <v>47.057248746641783</v>
      </c>
      <c r="F286">
        <f>(O286+P286+Q286-R286)*X286</f>
        <v>0</v>
      </c>
      <c r="G286">
        <f>U286*$F$6/12*T286</f>
        <v>20.70049271494771</v>
      </c>
      <c r="H286">
        <v>0</v>
      </c>
      <c r="I286">
        <f t="shared" si="74"/>
        <v>46.540666209048091</v>
      </c>
      <c r="K286">
        <f>IF(A286=0, $C$6, $C$7/12)</f>
        <v>0</v>
      </c>
      <c r="L286">
        <f t="shared" si="75"/>
        <v>100000</v>
      </c>
      <c r="M286" s="19">
        <f t="shared" si="76"/>
        <v>126392.53612160057</v>
      </c>
      <c r="N286" s="19">
        <f t="shared" si="77"/>
        <v>126392.53612160057</v>
      </c>
      <c r="O286" s="19">
        <f t="shared" si="67"/>
        <v>126993.45296321042</v>
      </c>
      <c r="P286" s="19">
        <f>IF(A286=0,K286*(1-$C$15),K286)</f>
        <v>0</v>
      </c>
      <c r="Q286" s="19">
        <f t="shared" si="78"/>
        <v>-1306.5727500639957</v>
      </c>
      <c r="R286" s="19">
        <f t="shared" si="79"/>
        <v>104.7390668442887</v>
      </c>
      <c r="S286" s="3">
        <f>Return!Q270</f>
        <v>-1.0288504797507203E-2</v>
      </c>
      <c r="T286" s="9">
        <f>IF(A286=0,1,T285*(1+$F$5)^(1/12))</f>
        <v>1.1159721553480337</v>
      </c>
      <c r="U286">
        <f>IF(A286=0,$C$12,U285-V285-W285-X285)</f>
        <v>0.44518299383895144</v>
      </c>
      <c r="V286">
        <f t="shared" si="69"/>
        <v>4.6200242108171088E-4</v>
      </c>
      <c r="W286">
        <f t="shared" si="80"/>
        <v>3.7231034514070225E-4</v>
      </c>
      <c r="X286">
        <f>IF(A286=12*$C$10-1,U286-V286-W286,0)</f>
        <v>0</v>
      </c>
      <c r="Y286">
        <f>FLOOR(A286/12,1)</f>
        <v>22</v>
      </c>
      <c r="Z286">
        <f t="shared" si="70"/>
        <v>5</v>
      </c>
      <c r="AA286">
        <f t="shared" si="81"/>
        <v>1.0377809293605766E-3</v>
      </c>
      <c r="AB286">
        <f t="shared" si="71"/>
        <v>1.2382535177502228E-2</v>
      </c>
      <c r="AC286">
        <f>VLOOKUP(AD286,mortality!$A$4:$G$76,saving_model!Z286+2,FALSE)</f>
        <v>6.1912675887511141E-3</v>
      </c>
      <c r="AD286">
        <f t="shared" si="72"/>
        <v>71</v>
      </c>
      <c r="AE286" s="10">
        <f t="shared" si="82"/>
        <v>8.3717735912058888E-4</v>
      </c>
      <c r="AF286" s="8">
        <f>VLOOKUP(saving_model!Y286,lapse!$B$4:$C$134,2,FALSE)</f>
        <v>0.01</v>
      </c>
      <c r="AH286">
        <f>discount_curve!K271</f>
        <v>0.74033225759418708</v>
      </c>
    </row>
    <row r="287" spans="1:34" x14ac:dyDescent="0.55000000000000004">
      <c r="A287">
        <f t="shared" si="68"/>
        <v>265</v>
      </c>
      <c r="B287">
        <f t="shared" si="73"/>
        <v>25.313882723093258</v>
      </c>
      <c r="C287">
        <f>K287*U287</f>
        <v>0</v>
      </c>
      <c r="D287">
        <f>M287*V287</f>
        <v>57.665823858862638</v>
      </c>
      <c r="E287">
        <f>N287*W287</f>
        <v>46.470714879476631</v>
      </c>
      <c r="F287">
        <f>(O287+P287+Q287-R287)*X287</f>
        <v>0</v>
      </c>
      <c r="G287">
        <f>U287*$F$6/12*T287</f>
        <v>20.670287513916705</v>
      </c>
      <c r="H287">
        <v>0</v>
      </c>
      <c r="I287">
        <f t="shared" si="74"/>
        <v>45.984170237009963</v>
      </c>
      <c r="K287">
        <f>IF(A287=0, $C$6, $C$7/12)</f>
        <v>0</v>
      </c>
      <c r="L287">
        <f t="shared" si="75"/>
        <v>100000</v>
      </c>
      <c r="M287" s="19">
        <f t="shared" si="76"/>
        <v>125051.50417261673</v>
      </c>
      <c r="N287" s="19">
        <f t="shared" si="77"/>
        <v>125051.50417261673</v>
      </c>
      <c r="O287" s="19">
        <f t="shared" si="67"/>
        <v>125582.14114630215</v>
      </c>
      <c r="P287" s="19">
        <f>IF(A287=0,K287*(1-$C$15),K287)</f>
        <v>0</v>
      </c>
      <c r="Q287" s="19">
        <f t="shared" si="78"/>
        <v>-1164.9549358795318</v>
      </c>
      <c r="R287" s="19">
        <f t="shared" si="79"/>
        <v>103.68098850868552</v>
      </c>
      <c r="S287" s="3">
        <f>Return!Q271</f>
        <v>-9.2764379174135048E-3</v>
      </c>
      <c r="T287" s="9">
        <f>IF(A287=0,1,T286*(1+$F$5)^(1/12))</f>
        <v>1.1164360815393162</v>
      </c>
      <c r="U287">
        <f>IF(A287=0,$C$12,U286-V286-W286-X286)</f>
        <v>0.44434868107272907</v>
      </c>
      <c r="V287">
        <f t="shared" si="69"/>
        <v>4.6113658720380323E-4</v>
      </c>
      <c r="W287">
        <f t="shared" si="80"/>
        <v>3.7161260223891494E-4</v>
      </c>
      <c r="X287">
        <f>IF(A287=12*$C$10-1,U287-V287-W287,0)</f>
        <v>0</v>
      </c>
      <c r="Y287">
        <f>FLOOR(A287/12,1)</f>
        <v>22</v>
      </c>
      <c r="Z287">
        <f t="shared" si="70"/>
        <v>5</v>
      </c>
      <c r="AA287">
        <f t="shared" si="81"/>
        <v>1.0377809293605766E-3</v>
      </c>
      <c r="AB287">
        <f t="shared" si="71"/>
        <v>1.2382535177502228E-2</v>
      </c>
      <c r="AC287">
        <f>VLOOKUP(AD287,mortality!$A$4:$G$76,saving_model!Z287+2,FALSE)</f>
        <v>6.1912675887511141E-3</v>
      </c>
      <c r="AD287">
        <f t="shared" si="72"/>
        <v>71</v>
      </c>
      <c r="AE287" s="10">
        <f t="shared" si="82"/>
        <v>8.3717735912058888E-4</v>
      </c>
      <c r="AF287" s="8">
        <f>VLOOKUP(saving_model!Y287,lapse!$B$4:$C$134,2,FALSE)</f>
        <v>0.01</v>
      </c>
      <c r="AH287">
        <f>discount_curve!K272</f>
        <v>0.73948961068741148</v>
      </c>
    </row>
    <row r="288" spans="1:34" x14ac:dyDescent="0.55000000000000004">
      <c r="A288">
        <f t="shared" si="68"/>
        <v>266</v>
      </c>
      <c r="B288">
        <f t="shared" si="73"/>
        <v>25.795121316534512</v>
      </c>
      <c r="C288">
        <f>K288*U288</f>
        <v>0</v>
      </c>
      <c r="D288">
        <f>M288*V288</f>
        <v>57.601233696894951</v>
      </c>
      <c r="E288">
        <f>N288*W288</f>
        <v>46.418664101390711</v>
      </c>
      <c r="F288">
        <f>(O288+P288+Q288-R288)*X288</f>
        <v>0</v>
      </c>
      <c r="G288">
        <f>U288*$F$6/12*T288</f>
        <v>20.640126386917267</v>
      </c>
      <c r="H288">
        <v>0</v>
      </c>
      <c r="I288">
        <f t="shared" si="74"/>
        <v>46.435247703451779</v>
      </c>
      <c r="K288">
        <f>IF(A288=0, $C$6, $C$7/12)</f>
        <v>0</v>
      </c>
      <c r="L288">
        <f t="shared" si="75"/>
        <v>100000</v>
      </c>
      <c r="M288" s="19">
        <f t="shared" si="76"/>
        <v>125145.97161027769</v>
      </c>
      <c r="N288" s="19">
        <f t="shared" si="77"/>
        <v>125145.97161027769</v>
      </c>
      <c r="O288" s="19">
        <f t="shared" si="67"/>
        <v>124313.50522191393</v>
      </c>
      <c r="P288" s="19">
        <f>IF(A288=0,K288*(1-$C$15),K288)</f>
        <v>0</v>
      </c>
      <c r="Q288" s="19">
        <f t="shared" si="78"/>
        <v>1560.0381572448787</v>
      </c>
      <c r="R288" s="19">
        <f t="shared" si="79"/>
        <v>104.89461948263234</v>
      </c>
      <c r="S288" s="3">
        <f>Return!Q272</f>
        <v>1.2549225077838733E-2</v>
      </c>
      <c r="T288" s="9">
        <f>IF(A288=0,1,T287*(1+$F$5)^(1/12))</f>
        <v>1.1169002005916031</v>
      </c>
      <c r="U288">
        <f>IF(A288=0,$C$12,U287-V287-W287-X287)</f>
        <v>0.44351593188328636</v>
      </c>
      <c r="V288">
        <f t="shared" si="69"/>
        <v>4.6027237597605911E-4</v>
      </c>
      <c r="W288">
        <f t="shared" si="80"/>
        <v>3.7091616696976088E-4</v>
      </c>
      <c r="X288">
        <f>IF(A288=12*$C$10-1,U288-V288-W288,0)</f>
        <v>0</v>
      </c>
      <c r="Y288">
        <f>FLOOR(A288/12,1)</f>
        <v>22</v>
      </c>
      <c r="Z288">
        <f t="shared" si="70"/>
        <v>5</v>
      </c>
      <c r="AA288">
        <f t="shared" si="81"/>
        <v>1.0377809293605766E-3</v>
      </c>
      <c r="AB288">
        <f t="shared" si="71"/>
        <v>1.2382535177502228E-2</v>
      </c>
      <c r="AC288">
        <f>VLOOKUP(AD288,mortality!$A$4:$G$76,saving_model!Z288+2,FALSE)</f>
        <v>6.1912675887511141E-3</v>
      </c>
      <c r="AD288">
        <f t="shared" si="72"/>
        <v>71</v>
      </c>
      <c r="AE288" s="10">
        <f t="shared" si="82"/>
        <v>8.3717735912058888E-4</v>
      </c>
      <c r="AF288" s="8">
        <f>VLOOKUP(saving_model!Y288,lapse!$B$4:$C$134,2,FALSE)</f>
        <v>0.01</v>
      </c>
      <c r="AH288">
        <f>discount_curve!K273</f>
        <v>0.73864792288217751</v>
      </c>
    </row>
    <row r="289" spans="1:34" x14ac:dyDescent="0.55000000000000004">
      <c r="A289">
        <f t="shared" si="68"/>
        <v>267</v>
      </c>
      <c r="B289">
        <f t="shared" si="73"/>
        <v>25.642061405295582</v>
      </c>
      <c r="C289">
        <f>K289*U289</f>
        <v>0</v>
      </c>
      <c r="D289">
        <f>M289*V289</f>
        <v>57.767503431760126</v>
      </c>
      <c r="E289">
        <f>N289*W289</f>
        <v>46.552654616481881</v>
      </c>
      <c r="F289">
        <f>(O289+P289+Q289-R289)*X289</f>
        <v>0</v>
      </c>
      <c r="G289">
        <f>U289*$F$6/12*T289</f>
        <v>20.610009269638599</v>
      </c>
      <c r="H289">
        <v>0</v>
      </c>
      <c r="I289">
        <f t="shared" si="74"/>
        <v>46.252070674934181</v>
      </c>
      <c r="K289">
        <f>IF(A289=0, $C$6, $C$7/12)</f>
        <v>0</v>
      </c>
      <c r="L289">
        <f t="shared" si="75"/>
        <v>100000</v>
      </c>
      <c r="M289" s="19">
        <f t="shared" si="76"/>
        <v>125742.86704091764</v>
      </c>
      <c r="N289" s="19">
        <f t="shared" si="77"/>
        <v>125742.86704091764</v>
      </c>
      <c r="O289" s="19">
        <f t="shared" si="67"/>
        <v>125768.64875967619</v>
      </c>
      <c r="P289" s="19">
        <f>IF(A289=0,K289*(1-$C$15),K289)</f>
        <v>0</v>
      </c>
      <c r="Q289" s="19">
        <f t="shared" si="78"/>
        <v>-156.2404444464558</v>
      </c>
      <c r="R289" s="19">
        <f t="shared" si="79"/>
        <v>104.67700692935811</v>
      </c>
      <c r="S289" s="3">
        <f>Return!Q273</f>
        <v>-1.2422845119772763E-3</v>
      </c>
      <c r="T289" s="9">
        <f>IF(A289=0,1,T288*(1+$F$5)^(1/12))</f>
        <v>1.11736451258507</v>
      </c>
      <c r="U289">
        <f>IF(A289=0,$C$12,U288-V288-W288-X288)</f>
        <v>0.44268474334034053</v>
      </c>
      <c r="V289">
        <f t="shared" si="69"/>
        <v>4.5940978435748692E-4</v>
      </c>
      <c r="W289">
        <f t="shared" si="80"/>
        <v>3.7022103688261941E-4</v>
      </c>
      <c r="X289">
        <f>IF(A289=12*$C$10-1,U289-V289-W289,0)</f>
        <v>0</v>
      </c>
      <c r="Y289">
        <f>FLOOR(A289/12,1)</f>
        <v>22</v>
      </c>
      <c r="Z289">
        <f t="shared" si="70"/>
        <v>5</v>
      </c>
      <c r="AA289">
        <f t="shared" si="81"/>
        <v>1.0377809293605766E-3</v>
      </c>
      <c r="AB289">
        <f t="shared" si="71"/>
        <v>1.2382535177502228E-2</v>
      </c>
      <c r="AC289">
        <f>VLOOKUP(AD289,mortality!$A$4:$G$76,saving_model!Z289+2,FALSE)</f>
        <v>6.1912675887511141E-3</v>
      </c>
      <c r="AD289">
        <f t="shared" si="72"/>
        <v>71</v>
      </c>
      <c r="AE289" s="10">
        <f t="shared" si="82"/>
        <v>8.3717735912058888E-4</v>
      </c>
      <c r="AF289" s="8">
        <f>VLOOKUP(saving_model!Y289,lapse!$B$4:$C$134,2,FALSE)</f>
        <v>0.01</v>
      </c>
      <c r="AH289">
        <f>discount_curve!K274</f>
        <v>0.73780719308683473</v>
      </c>
    </row>
    <row r="290" spans="1:34" x14ac:dyDescent="0.55000000000000004">
      <c r="A290">
        <f t="shared" si="68"/>
        <v>268</v>
      </c>
      <c r="B290">
        <f t="shared" si="73"/>
        <v>26.033006784420088</v>
      </c>
      <c r="C290">
        <f>K290*U290</f>
        <v>0</v>
      </c>
      <c r="D290">
        <f>M290*V290</f>
        <v>57.878853191681401</v>
      </c>
      <c r="E290">
        <f>N290*W290</f>
        <v>46.642387192883888</v>
      </c>
      <c r="F290">
        <f>(O290+P290+Q290-R290)*X290</f>
        <v>0</v>
      </c>
      <c r="G290">
        <f>U290*$F$6/12*T290</f>
        <v>20.579936097863765</v>
      </c>
      <c r="H290">
        <v>0</v>
      </c>
      <c r="I290">
        <f t="shared" si="74"/>
        <v>46.612942882283853</v>
      </c>
      <c r="K290">
        <f>IF(A290=0, $C$6, $C$7/12)</f>
        <v>0</v>
      </c>
      <c r="L290">
        <f t="shared" si="75"/>
        <v>100000</v>
      </c>
      <c r="M290" s="19">
        <f t="shared" si="76"/>
        <v>126221.79365904744</v>
      </c>
      <c r="N290" s="19">
        <f t="shared" si="77"/>
        <v>126221.79365904744</v>
      </c>
      <c r="O290" s="19">
        <f t="shared" si="67"/>
        <v>125507.73130830037</v>
      </c>
      <c r="P290" s="19">
        <f>IF(A290=0,K290*(1-$C$15),K290)</f>
        <v>0</v>
      </c>
      <c r="Q290" s="19">
        <f t="shared" si="78"/>
        <v>1322.4328979889169</v>
      </c>
      <c r="R290" s="19">
        <f t="shared" si="79"/>
        <v>105.69180350524107</v>
      </c>
      <c r="S290" s="3">
        <f>Return!Q274</f>
        <v>1.0536664826969577E-2</v>
      </c>
      <c r="T290" s="9">
        <f>IF(A290=0,1,T289*(1+$F$5)^(1/12))</f>
        <v>1.117829017599925</v>
      </c>
      <c r="U290">
        <f>IF(A290=0,$C$12,U289-V289-W289-X289)</f>
        <v>0.44185511251910042</v>
      </c>
      <c r="V290">
        <f t="shared" si="69"/>
        <v>4.5854880931279422E-4</v>
      </c>
      <c r="W290">
        <f t="shared" si="80"/>
        <v>3.6952720953146279E-4</v>
      </c>
      <c r="X290">
        <f>IF(A290=12*$C$10-1,U290-V290-W290,0)</f>
        <v>0</v>
      </c>
      <c r="Y290">
        <f>FLOOR(A290/12,1)</f>
        <v>22</v>
      </c>
      <c r="Z290">
        <f t="shared" si="70"/>
        <v>5</v>
      </c>
      <c r="AA290">
        <f t="shared" si="81"/>
        <v>1.0377809293605766E-3</v>
      </c>
      <c r="AB290">
        <f t="shared" si="71"/>
        <v>1.2382535177502228E-2</v>
      </c>
      <c r="AC290">
        <f>VLOOKUP(AD290,mortality!$A$4:$G$76,saving_model!Z290+2,FALSE)</f>
        <v>6.1912675887511141E-3</v>
      </c>
      <c r="AD290">
        <f t="shared" si="72"/>
        <v>71</v>
      </c>
      <c r="AE290" s="10">
        <f t="shared" si="82"/>
        <v>8.3717735912058888E-4</v>
      </c>
      <c r="AF290" s="8">
        <f>VLOOKUP(saving_model!Y290,lapse!$B$4:$C$134,2,FALSE)</f>
        <v>0.01</v>
      </c>
      <c r="AH290">
        <f>discount_curve!K275</f>
        <v>0.73696742021097561</v>
      </c>
    </row>
    <row r="291" spans="1:34" x14ac:dyDescent="0.55000000000000004">
      <c r="A291">
        <f t="shared" si="68"/>
        <v>269</v>
      </c>
      <c r="B291">
        <f t="shared" si="73"/>
        <v>25.747520420660621</v>
      </c>
      <c r="C291">
        <f>K291*U291</f>
        <v>0</v>
      </c>
      <c r="D291">
        <f>M291*V291</f>
        <v>57.90637513455475</v>
      </c>
      <c r="E291">
        <f>N291*W291</f>
        <v>46.664566089752277</v>
      </c>
      <c r="F291">
        <f>(O291+P291+Q291-R291)*X291</f>
        <v>0</v>
      </c>
      <c r="G291">
        <f>U291*$F$6/12*T291</f>
        <v>20.549906807469512</v>
      </c>
      <c r="H291">
        <v>0</v>
      </c>
      <c r="I291">
        <f t="shared" si="74"/>
        <v>46.297427228130132</v>
      </c>
      <c r="K291">
        <f>IF(A291=0, $C$6, $C$7/12)</f>
        <v>0</v>
      </c>
      <c r="L291">
        <f t="shared" si="75"/>
        <v>100000</v>
      </c>
      <c r="M291" s="19">
        <f t="shared" si="76"/>
        <v>126518.92109667478</v>
      </c>
      <c r="N291" s="19">
        <f t="shared" si="77"/>
        <v>126518.92109667478</v>
      </c>
      <c r="O291" s="19">
        <f t="shared" si="67"/>
        <v>126724.47240278404</v>
      </c>
      <c r="P291" s="19">
        <f>IF(A291=0,K291*(1-$C$15),K291)</f>
        <v>0</v>
      </c>
      <c r="Q291" s="19">
        <f t="shared" si="78"/>
        <v>-516.27610912991588</v>
      </c>
      <c r="R291" s="19">
        <f t="shared" si="79"/>
        <v>105.17349691137844</v>
      </c>
      <c r="S291" s="3">
        <f>Return!Q275</f>
        <v>-4.0740048022371855E-3</v>
      </c>
      <c r="T291" s="9">
        <f>IF(A291=0,1,T290*(1+$F$5)^(1/12))</f>
        <v>1.1182937157164101</v>
      </c>
      <c r="U291">
        <f>IF(A291=0,$C$12,U290-V290-W290-X290)</f>
        <v>0.44102703650025615</v>
      </c>
      <c r="V291">
        <f t="shared" si="69"/>
        <v>4.5768944781237681E-4</v>
      </c>
      <c r="W291">
        <f t="shared" si="80"/>
        <v>3.688346824748471E-4</v>
      </c>
      <c r="X291">
        <f>IF(A291=12*$C$10-1,U291-V291-W291,0)</f>
        <v>0</v>
      </c>
      <c r="Y291">
        <f>FLOOR(A291/12,1)</f>
        <v>22</v>
      </c>
      <c r="Z291">
        <f t="shared" si="70"/>
        <v>5</v>
      </c>
      <c r="AA291">
        <f t="shared" si="81"/>
        <v>1.0377809293605766E-3</v>
      </c>
      <c r="AB291">
        <f t="shared" si="71"/>
        <v>1.2382535177502228E-2</v>
      </c>
      <c r="AC291">
        <f>VLOOKUP(AD291,mortality!$A$4:$G$76,saving_model!Z291+2,FALSE)</f>
        <v>6.1912675887511141E-3</v>
      </c>
      <c r="AD291">
        <f t="shared" si="72"/>
        <v>71</v>
      </c>
      <c r="AE291" s="10">
        <f t="shared" si="82"/>
        <v>8.3717735912058888E-4</v>
      </c>
      <c r="AF291" s="8">
        <f>VLOOKUP(saving_model!Y291,lapse!$B$4:$C$134,2,FALSE)</f>
        <v>0.01</v>
      </c>
      <c r="AH291">
        <f>discount_curve!K276</f>
        <v>0.73612860316543294</v>
      </c>
    </row>
    <row r="292" spans="1:34" x14ac:dyDescent="0.55000000000000004">
      <c r="A292">
        <f t="shared" si="68"/>
        <v>270</v>
      </c>
      <c r="B292">
        <f t="shared" si="73"/>
        <v>25.934710063130975</v>
      </c>
      <c r="C292">
        <f>K292*U292</f>
        <v>0</v>
      </c>
      <c r="D292">
        <f>M292*V292</f>
        <v>57.808228785414833</v>
      </c>
      <c r="E292">
        <f>N292*W292</f>
        <v>46.585473644658528</v>
      </c>
      <c r="F292">
        <f>(O292+P292+Q292-R292)*X292</f>
        <v>0</v>
      </c>
      <c r="G292">
        <f>U292*$F$6/12*T292</f>
        <v>20.519921334426162</v>
      </c>
      <c r="H292">
        <v>0</v>
      </c>
      <c r="I292">
        <f t="shared" si="74"/>
        <v>46.454631397557137</v>
      </c>
      <c r="K292">
        <f>IF(A292=0, $C$6, $C$7/12)</f>
        <v>0</v>
      </c>
      <c r="L292">
        <f t="shared" si="75"/>
        <v>100000</v>
      </c>
      <c r="M292" s="19">
        <f t="shared" si="76"/>
        <v>126541.63269812429</v>
      </c>
      <c r="N292" s="19">
        <f t="shared" si="77"/>
        <v>126541.63269812429</v>
      </c>
      <c r="O292" s="19">
        <f t="shared" si="67"/>
        <v>126103.02279674275</v>
      </c>
      <c r="P292" s="19">
        <f>IF(A292=0,K292*(1-$C$15),K292)</f>
        <v>0</v>
      </c>
      <c r="Q292" s="19">
        <f t="shared" si="78"/>
        <v>771.49104123144662</v>
      </c>
      <c r="R292" s="19">
        <f t="shared" si="79"/>
        <v>105.72876153164516</v>
      </c>
      <c r="S292" s="3">
        <f>Return!Q276</f>
        <v>6.1179424895703161E-3</v>
      </c>
      <c r="T292" s="9">
        <f>IF(A292=0,1,T291*(1+$F$5)^(1/12))</f>
        <v>1.1187586070148006</v>
      </c>
      <c r="U292">
        <f>IF(A292=0,$C$12,U291-V291-W291-X291)</f>
        <v>0.44020051236996893</v>
      </c>
      <c r="V292">
        <f t="shared" si="69"/>
        <v>4.5683169683230837E-4</v>
      </c>
      <c r="W292">
        <f t="shared" si="80"/>
        <v>3.6814345327590404E-4</v>
      </c>
      <c r="X292">
        <f>IF(A292=12*$C$10-1,U292-V292-W292,0)</f>
        <v>0</v>
      </c>
      <c r="Y292">
        <f>FLOOR(A292/12,1)</f>
        <v>22</v>
      </c>
      <c r="Z292">
        <f t="shared" si="70"/>
        <v>5</v>
      </c>
      <c r="AA292">
        <f t="shared" si="81"/>
        <v>1.0377809293605766E-3</v>
      </c>
      <c r="AB292">
        <f t="shared" si="71"/>
        <v>1.2382535177502228E-2</v>
      </c>
      <c r="AC292">
        <f>VLOOKUP(AD292,mortality!$A$4:$G$76,saving_model!Z292+2,FALSE)</f>
        <v>6.1912675887511141E-3</v>
      </c>
      <c r="AD292">
        <f t="shared" si="72"/>
        <v>71</v>
      </c>
      <c r="AE292" s="10">
        <f t="shared" si="82"/>
        <v>8.3717735912058888E-4</v>
      </c>
      <c r="AF292" s="8">
        <f>VLOOKUP(saving_model!Y292,lapse!$B$4:$C$134,2,FALSE)</f>
        <v>0.01</v>
      </c>
      <c r="AH292">
        <f>discount_curve!K277</f>
        <v>0.73529074086227986</v>
      </c>
    </row>
    <row r="293" spans="1:34" x14ac:dyDescent="0.55000000000000004">
      <c r="A293">
        <f t="shared" si="68"/>
        <v>271</v>
      </c>
      <c r="B293">
        <f t="shared" si="73"/>
        <v>25.347948141761332</v>
      </c>
      <c r="C293">
        <f>K293*U293</f>
        <v>0</v>
      </c>
      <c r="D293">
        <f>M293*V293</f>
        <v>57.520989732729923</v>
      </c>
      <c r="E293">
        <f>N293*W293</f>
        <v>46.35399851387325</v>
      </c>
      <c r="F293">
        <f>(O293+P293+Q293-R293)*X293</f>
        <v>0</v>
      </c>
      <c r="G293">
        <f>U293*$F$6/12*T293</f>
        <v>20.489979614797473</v>
      </c>
      <c r="H293">
        <v>0</v>
      </c>
      <c r="I293">
        <f t="shared" si="74"/>
        <v>45.837927756558805</v>
      </c>
      <c r="K293">
        <f>IF(A293=0, $C$6, $C$7/12)</f>
        <v>0</v>
      </c>
      <c r="L293">
        <f t="shared" si="75"/>
        <v>100000</v>
      </c>
      <c r="M293" s="19">
        <f t="shared" si="76"/>
        <v>126149.28434119688</v>
      </c>
      <c r="N293" s="19">
        <f t="shared" si="77"/>
        <v>126149.28434119688</v>
      </c>
      <c r="O293" s="19">
        <f t="shared" si="67"/>
        <v>126768.78507644255</v>
      </c>
      <c r="P293" s="19">
        <f>IF(A293=0,K293*(1-$C$15),K293)</f>
        <v>0</v>
      </c>
      <c r="Q293" s="19">
        <f t="shared" si="78"/>
        <v>-1343.5225226195398</v>
      </c>
      <c r="R293" s="19">
        <f t="shared" si="79"/>
        <v>104.52105212818584</v>
      </c>
      <c r="S293" s="3">
        <f>Return!Q277</f>
        <v>-1.059821250009918E-2</v>
      </c>
      <c r="T293" s="9">
        <f>IF(A293=0,1,T292*(1+$F$5)^(1/12))</f>
        <v>1.119223691575405</v>
      </c>
      <c r="U293">
        <f>IF(A293=0,$C$12,U292-V292-W292-X292)</f>
        <v>0.43937553721986072</v>
      </c>
      <c r="V293">
        <f t="shared" si="69"/>
        <v>4.5597555335432971E-4</v>
      </c>
      <c r="W293">
        <f t="shared" si="80"/>
        <v>3.6745351950233233E-4</v>
      </c>
      <c r="X293">
        <f>IF(A293=12*$C$10-1,U293-V293-W293,0)</f>
        <v>0</v>
      </c>
      <c r="Y293">
        <f>FLOOR(A293/12,1)</f>
        <v>22</v>
      </c>
      <c r="Z293">
        <f t="shared" si="70"/>
        <v>5</v>
      </c>
      <c r="AA293">
        <f t="shared" si="81"/>
        <v>1.0377809293605766E-3</v>
      </c>
      <c r="AB293">
        <f t="shared" si="71"/>
        <v>1.2382535177502228E-2</v>
      </c>
      <c r="AC293">
        <f>VLOOKUP(AD293,mortality!$A$4:$G$76,saving_model!Z293+2,FALSE)</f>
        <v>6.1912675887511141E-3</v>
      </c>
      <c r="AD293">
        <f t="shared" si="72"/>
        <v>71</v>
      </c>
      <c r="AE293" s="10">
        <f t="shared" si="82"/>
        <v>8.3717735912058888E-4</v>
      </c>
      <c r="AF293" s="8">
        <f>VLOOKUP(saving_model!Y293,lapse!$B$4:$C$134,2,FALSE)</f>
        <v>0.01</v>
      </c>
      <c r="AH293">
        <f>discount_curve!K278</f>
        <v>0.73445383221482796</v>
      </c>
    </row>
    <row r="294" spans="1:34" x14ac:dyDescent="0.55000000000000004">
      <c r="A294">
        <f t="shared" si="68"/>
        <v>272</v>
      </c>
      <c r="B294">
        <f t="shared" si="73"/>
        <v>25.217670705555314</v>
      </c>
      <c r="C294">
        <f>K294*U294</f>
        <v>0</v>
      </c>
      <c r="D294">
        <f>M294*V294</f>
        <v>57.037301006065768</v>
      </c>
      <c r="E294">
        <f>N294*W294</f>
        <v>45.964211992098399</v>
      </c>
      <c r="F294">
        <f>(O294+P294+Q294-R294)*X294</f>
        <v>0</v>
      </c>
      <c r="G294">
        <f>U294*$F$6/12*T294</f>
        <v>20.460081584740472</v>
      </c>
      <c r="H294">
        <v>0</v>
      </c>
      <c r="I294">
        <f t="shared" si="74"/>
        <v>45.677752290295786</v>
      </c>
      <c r="K294">
        <f>IF(A294=0, $C$6, $C$7/12)</f>
        <v>0</v>
      </c>
      <c r="L294">
        <f t="shared" si="75"/>
        <v>100000</v>
      </c>
      <c r="M294" s="19">
        <f t="shared" si="76"/>
        <v>125323.37379661779</v>
      </c>
      <c r="N294" s="19">
        <f t="shared" si="77"/>
        <v>125323.37379661779</v>
      </c>
      <c r="O294" s="19">
        <f t="shared" si="67"/>
        <v>125320.74150169482</v>
      </c>
      <c r="P294" s="19">
        <f>IF(A294=0,K294*(1-$C$15),K294)</f>
        <v>0</v>
      </c>
      <c r="Q294" s="19">
        <f t="shared" si="78"/>
        <v>-99.086789081246422</v>
      </c>
      <c r="R294" s="19">
        <f t="shared" si="79"/>
        <v>104.35137892717798</v>
      </c>
      <c r="S294" s="3">
        <f>Return!Q278</f>
        <v>-7.9066551868356427E-4</v>
      </c>
      <c r="T294" s="9">
        <f>IF(A294=0,1,T293*(1+$F$5)^(1/12))</f>
        <v>1.1196889694785654</v>
      </c>
      <c r="U294">
        <f>IF(A294=0,$C$12,U293-V293-W293-X293)</f>
        <v>0.43855210814700407</v>
      </c>
      <c r="V294">
        <f t="shared" si="69"/>
        <v>4.5512101436583801E-4</v>
      </c>
      <c r="W294">
        <f t="shared" si="80"/>
        <v>3.6676487872638869E-4</v>
      </c>
      <c r="X294">
        <f>IF(A294=12*$C$10-1,U294-V294-W294,0)</f>
        <v>0</v>
      </c>
      <c r="Y294">
        <f>FLOOR(A294/12,1)</f>
        <v>22</v>
      </c>
      <c r="Z294">
        <f t="shared" si="70"/>
        <v>5</v>
      </c>
      <c r="AA294">
        <f t="shared" si="81"/>
        <v>1.0377809293605766E-3</v>
      </c>
      <c r="AB294">
        <f t="shared" si="71"/>
        <v>1.2382535177502228E-2</v>
      </c>
      <c r="AC294">
        <f>VLOOKUP(AD294,mortality!$A$4:$G$76,saving_model!Z294+2,FALSE)</f>
        <v>6.1912675887511141E-3</v>
      </c>
      <c r="AD294">
        <f t="shared" si="72"/>
        <v>71</v>
      </c>
      <c r="AE294" s="10">
        <f t="shared" si="82"/>
        <v>8.3717735912058888E-4</v>
      </c>
      <c r="AF294" s="8">
        <f>VLOOKUP(saving_model!Y294,lapse!$B$4:$C$134,2,FALSE)</f>
        <v>0.01</v>
      </c>
      <c r="AH294">
        <f>discount_curve!K279</f>
        <v>0.73361787613762508</v>
      </c>
    </row>
    <row r="295" spans="1:34" x14ac:dyDescent="0.55000000000000004">
      <c r="A295">
        <f t="shared" si="68"/>
        <v>273</v>
      </c>
      <c r="B295">
        <f t="shared" si="73"/>
        <v>25.385743416092922</v>
      </c>
      <c r="C295">
        <f>K295*U295</f>
        <v>0</v>
      </c>
      <c r="D295">
        <f>M295*V295</f>
        <v>57.023945536132324</v>
      </c>
      <c r="E295">
        <f>N295*W295</f>
        <v>45.953449322048321</v>
      </c>
      <c r="F295">
        <f>(O295+P295+Q295-R295)*X295</f>
        <v>0</v>
      </c>
      <c r="G295">
        <f>U295*$F$6/12*T295</f>
        <v>20.430227180505369</v>
      </c>
      <c r="H295">
        <v>0</v>
      </c>
      <c r="I295">
        <f t="shared" si="74"/>
        <v>45.815970596598291</v>
      </c>
      <c r="K295">
        <f>IF(A295=0, $C$6, $C$7/12)</f>
        <v>0</v>
      </c>
      <c r="L295">
        <f t="shared" si="75"/>
        <v>100000</v>
      </c>
      <c r="M295" s="19">
        <f t="shared" si="76"/>
        <v>125529.28202727734</v>
      </c>
      <c r="N295" s="19">
        <f t="shared" si="77"/>
        <v>125529.28202727734</v>
      </c>
      <c r="O295" s="19">
        <f t="shared" si="67"/>
        <v>125117.30333368639</v>
      </c>
      <c r="P295" s="19">
        <f>IF(A295=0,K295*(1-$C$15),K295)</f>
        <v>0</v>
      </c>
      <c r="Q295" s="19">
        <f t="shared" si="78"/>
        <v>719.09372296800052</v>
      </c>
      <c r="R295" s="19">
        <f t="shared" si="79"/>
        <v>104.86366421387866</v>
      </c>
      <c r="S295" s="3">
        <f>Return!Q279</f>
        <v>5.7473563113024095E-3</v>
      </c>
      <c r="T295" s="9">
        <f>IF(A295=0,1,T294*(1+$F$5)^(1/12))</f>
        <v>1.1201544408046571</v>
      </c>
      <c r="U295">
        <f>IF(A295=0,$C$12,U294-V294-W294-X294)</f>
        <v>0.43773022225391184</v>
      </c>
      <c r="V295">
        <f t="shared" si="69"/>
        <v>4.542680768598764E-4</v>
      </c>
      <c r="W295">
        <f t="shared" si="80"/>
        <v>3.6607752852487997E-4</v>
      </c>
      <c r="X295">
        <f>IF(A295=12*$C$10-1,U295-V295-W295,0)</f>
        <v>0</v>
      </c>
      <c r="Y295">
        <f>FLOOR(A295/12,1)</f>
        <v>22</v>
      </c>
      <c r="Z295">
        <f t="shared" si="70"/>
        <v>5</v>
      </c>
      <c r="AA295">
        <f t="shared" si="81"/>
        <v>1.0377809293605766E-3</v>
      </c>
      <c r="AB295">
        <f t="shared" si="71"/>
        <v>1.2382535177502228E-2</v>
      </c>
      <c r="AC295">
        <f>VLOOKUP(AD295,mortality!$A$4:$G$76,saving_model!Z295+2,FALSE)</f>
        <v>6.1912675887511141E-3</v>
      </c>
      <c r="AD295">
        <f t="shared" si="72"/>
        <v>71</v>
      </c>
      <c r="AE295" s="10">
        <f t="shared" si="82"/>
        <v>8.3717735912058888E-4</v>
      </c>
      <c r="AF295" s="8">
        <f>VLOOKUP(saving_model!Y295,lapse!$B$4:$C$134,2,FALSE)</f>
        <v>0.01</v>
      </c>
      <c r="AH295">
        <f>discount_curve!K280</f>
        <v>0.73278287154645472</v>
      </c>
    </row>
    <row r="296" spans="1:34" x14ac:dyDescent="0.55000000000000004">
      <c r="A296">
        <f t="shared" si="68"/>
        <v>274</v>
      </c>
      <c r="B296">
        <f t="shared" si="73"/>
        <v>25.107541391715731</v>
      </c>
      <c r="C296">
        <f>K296*U296</f>
        <v>0</v>
      </c>
      <c r="D296">
        <f>M296*V296</f>
        <v>56.917627850729758</v>
      </c>
      <c r="E296">
        <f>N296*W296</f>
        <v>45.867771904916815</v>
      </c>
      <c r="F296">
        <f>(O296+P296+Q296-R296)*X296</f>
        <v>0</v>
      </c>
      <c r="G296">
        <f>U296*$F$6/12*T296</f>
        <v>20.400416338435381</v>
      </c>
      <c r="H296">
        <v>0</v>
      </c>
      <c r="I296">
        <f t="shared" si="74"/>
        <v>45.507957730151112</v>
      </c>
      <c r="K296">
        <f>IF(A296=0, $C$6, $C$7/12)</f>
        <v>0</v>
      </c>
      <c r="L296">
        <f t="shared" si="75"/>
        <v>100000</v>
      </c>
      <c r="M296" s="19">
        <f t="shared" si="76"/>
        <v>125530.49568149557</v>
      </c>
      <c r="N296" s="19">
        <f t="shared" si="77"/>
        <v>125530.49568149557</v>
      </c>
      <c r="O296" s="19">
        <f t="shared" si="67"/>
        <v>125731.53339244051</v>
      </c>
      <c r="P296" s="19">
        <f>IF(A296=0,K296*(1-$C$15),K296)</f>
        <v>0</v>
      </c>
      <c r="Q296" s="19">
        <f t="shared" si="78"/>
        <v>-506.42967498776136</v>
      </c>
      <c r="R296" s="19">
        <f t="shared" si="79"/>
        <v>104.35425309787729</v>
      </c>
      <c r="S296" s="3">
        <f>Return!Q280</f>
        <v>-4.0278652564195161E-3</v>
      </c>
      <c r="T296" s="9">
        <f>IF(A296=0,1,T295*(1+$F$5)^(1/12))</f>
        <v>1.1206201056340888</v>
      </c>
      <c r="U296">
        <f>IF(A296=0,$C$12,U295-V295-W295-X295)</f>
        <v>0.4369098766485271</v>
      </c>
      <c r="V296">
        <f t="shared" si="69"/>
        <v>4.5341673783512335E-4</v>
      </c>
      <c r="W296">
        <f t="shared" si="80"/>
        <v>3.6539146647915431E-4</v>
      </c>
      <c r="X296">
        <f>IF(A296=12*$C$10-1,U296-V296-W296,0)</f>
        <v>0</v>
      </c>
      <c r="Y296">
        <f>FLOOR(A296/12,1)</f>
        <v>22</v>
      </c>
      <c r="Z296">
        <f t="shared" si="70"/>
        <v>5</v>
      </c>
      <c r="AA296">
        <f t="shared" si="81"/>
        <v>1.0377809293605766E-3</v>
      </c>
      <c r="AB296">
        <f t="shared" si="71"/>
        <v>1.2382535177502228E-2</v>
      </c>
      <c r="AC296">
        <f>VLOOKUP(AD296,mortality!$A$4:$G$76,saving_model!Z296+2,FALSE)</f>
        <v>6.1912675887511141E-3</v>
      </c>
      <c r="AD296">
        <f t="shared" si="72"/>
        <v>71</v>
      </c>
      <c r="AE296" s="10">
        <f t="shared" si="82"/>
        <v>8.3717735912058888E-4</v>
      </c>
      <c r="AF296" s="8">
        <f>VLOOKUP(saving_model!Y296,lapse!$B$4:$C$134,2,FALSE)</f>
        <v>0.01</v>
      </c>
      <c r="AH296">
        <f>discount_curve!K281</f>
        <v>0.73194881735833495</v>
      </c>
    </row>
    <row r="297" spans="1:34" x14ac:dyDescent="0.55000000000000004">
      <c r="A297">
        <f t="shared" si="68"/>
        <v>275</v>
      </c>
      <c r="B297">
        <f t="shared" si="73"/>
        <v>24.415274693593474</v>
      </c>
      <c r="C297">
        <f>K297*U297</f>
        <v>0</v>
      </c>
      <c r="D297">
        <f>M297*V297</f>
        <v>56.275190343168035</v>
      </c>
      <c r="E297">
        <f>N297*W297</f>
        <v>45.350055721500233</v>
      </c>
      <c r="F297">
        <f>(O297+P297+Q297-R297)*X297</f>
        <v>0</v>
      </c>
      <c r="G297">
        <f>U297*$F$6/12*T297</f>
        <v>20.370648994966608</v>
      </c>
      <c r="H297">
        <v>0</v>
      </c>
      <c r="I297">
        <f t="shared" si="74"/>
        <v>44.785923688560082</v>
      </c>
      <c r="K297">
        <f>IF(A297=0, $C$6, $C$7/12)</f>
        <v>0</v>
      </c>
      <c r="L297">
        <f t="shared" si="75"/>
        <v>100000</v>
      </c>
      <c r="M297" s="19">
        <f t="shared" si="76"/>
        <v>124346.65155094385</v>
      </c>
      <c r="N297" s="19">
        <f t="shared" si="77"/>
        <v>124346.65155094385</v>
      </c>
      <c r="O297" s="19">
        <f t="shared" ref="O297:O360" si="83">O296+P296+Q296-R296</f>
        <v>125120.74946435487</v>
      </c>
      <c r="P297" s="19">
        <f>IF(A297=0,K297*(1-$C$15),K297)</f>
        <v>0</v>
      </c>
      <c r="Q297" s="19">
        <f t="shared" si="78"/>
        <v>-1651.0872120323222</v>
      </c>
      <c r="R297" s="19">
        <f t="shared" si="79"/>
        <v>102.89138521026881</v>
      </c>
      <c r="S297" s="3">
        <f>Return!Q281</f>
        <v>-1.3195950464656492E-2</v>
      </c>
      <c r="T297" s="9">
        <f>IF(A297=0,1,T296*(1+$F$5)^(1/12))</f>
        <v>1.1210859640473028</v>
      </c>
      <c r="U297">
        <f>IF(A297=0,$C$12,U296-V296-W296-X296)</f>
        <v>0.4360910684442128</v>
      </c>
      <c r="V297">
        <f t="shared" si="69"/>
        <v>4.5256699429588201E-4</v>
      </c>
      <c r="W297">
        <f t="shared" si="80"/>
        <v>3.6470669017509228E-4</v>
      </c>
      <c r="X297">
        <f>IF(A297=12*$C$10-1,U297-V297-W297,0)</f>
        <v>0</v>
      </c>
      <c r="Y297">
        <f>FLOOR(A297/12,1)</f>
        <v>22</v>
      </c>
      <c r="Z297">
        <f t="shared" si="70"/>
        <v>5</v>
      </c>
      <c r="AA297">
        <f t="shared" si="81"/>
        <v>1.0377809293605766E-3</v>
      </c>
      <c r="AB297">
        <f t="shared" si="71"/>
        <v>1.2382535177502228E-2</v>
      </c>
      <c r="AC297">
        <f>VLOOKUP(AD297,mortality!$A$4:$G$76,saving_model!Z297+2,FALSE)</f>
        <v>6.1912675887511141E-3</v>
      </c>
      <c r="AD297">
        <f t="shared" si="72"/>
        <v>71</v>
      </c>
      <c r="AE297" s="10">
        <f t="shared" si="82"/>
        <v>8.3717735912058888E-4</v>
      </c>
      <c r="AF297" s="8">
        <f>VLOOKUP(saving_model!Y297,lapse!$B$4:$C$134,2,FALSE)</f>
        <v>0.01</v>
      </c>
      <c r="AH297">
        <f>discount_curve!K282</f>
        <v>0.73111571249151575</v>
      </c>
    </row>
    <row r="298" spans="1:34" x14ac:dyDescent="0.55000000000000004">
      <c r="A298">
        <f t="shared" si="68"/>
        <v>276</v>
      </c>
      <c r="B298">
        <f t="shared" si="73"/>
        <v>24.523868147422416</v>
      </c>
      <c r="C298">
        <f>K298*U298</f>
        <v>0</v>
      </c>
      <c r="D298">
        <f>M298*V298</f>
        <v>61.319431966447624</v>
      </c>
      <c r="E298">
        <f>N298*W298</f>
        <v>45.025463065012502</v>
      </c>
      <c r="F298">
        <f>(O298+P298+Q298-R298)*X298</f>
        <v>0</v>
      </c>
      <c r="G298">
        <f>U298*$F$6/12*T298</f>
        <v>20.340925086627909</v>
      </c>
      <c r="H298">
        <v>0</v>
      </c>
      <c r="I298">
        <f t="shared" si="74"/>
        <v>44.864793234050325</v>
      </c>
      <c r="K298">
        <f>IF(A298=0, $C$6, $C$7/12)</f>
        <v>0</v>
      </c>
      <c r="L298">
        <f t="shared" si="75"/>
        <v>100000</v>
      </c>
      <c r="M298" s="19">
        <f t="shared" si="76"/>
        <v>123700.95864623618</v>
      </c>
      <c r="N298" s="19">
        <f t="shared" si="77"/>
        <v>123700.95864623618</v>
      </c>
      <c r="O298" s="19">
        <f t="shared" si="83"/>
        <v>123366.77086711228</v>
      </c>
      <c r="P298" s="19">
        <f>IF(A298=0,K298*(1-$C$15),K298)</f>
        <v>0</v>
      </c>
      <c r="Q298" s="19">
        <f t="shared" si="78"/>
        <v>565.09900002516781</v>
      </c>
      <c r="R298" s="19">
        <f t="shared" si="79"/>
        <v>103.27655822261454</v>
      </c>
      <c r="S298" s="3">
        <f>Return!Q282</f>
        <v>4.5806419026228617E-3</v>
      </c>
      <c r="T298" s="9">
        <f>IF(A298=0,1,T297*(1+$F$5)^(1/12))</f>
        <v>1.1215520161247745</v>
      </c>
      <c r="U298">
        <f>IF(A298=0,$C$12,U297-V297-W297-X297)</f>
        <v>0.43527379475974187</v>
      </c>
      <c r="V298">
        <f t="shared" si="69"/>
        <v>4.9570700694253169E-4</v>
      </c>
      <c r="W298">
        <f t="shared" si="80"/>
        <v>3.6398637130838823E-4</v>
      </c>
      <c r="X298">
        <f>IF(A298=12*$C$10-1,U298-V298-W298,0)</f>
        <v>0</v>
      </c>
      <c r="Y298">
        <f>FLOOR(A298/12,1)</f>
        <v>23</v>
      </c>
      <c r="Z298">
        <f t="shared" si="70"/>
        <v>5</v>
      </c>
      <c r="AA298">
        <f t="shared" si="81"/>
        <v>1.1388395371151327E-3</v>
      </c>
      <c r="AB298">
        <f t="shared" si="71"/>
        <v>1.3580799497157443E-2</v>
      </c>
      <c r="AC298">
        <f>VLOOKUP(AD298,mortality!$A$4:$G$76,saving_model!Z298+2,FALSE)</f>
        <v>6.7903997485787215E-3</v>
      </c>
      <c r="AD298">
        <f t="shared" si="72"/>
        <v>72</v>
      </c>
      <c r="AE298" s="10">
        <f t="shared" si="82"/>
        <v>8.3717735912058888E-4</v>
      </c>
      <c r="AF298" s="8">
        <f>VLOOKUP(saving_model!Y298,lapse!$B$4:$C$134,2,FALSE)</f>
        <v>0.01</v>
      </c>
      <c r="AH298">
        <f>discount_curve!K283</f>
        <v>0.73078078858117945</v>
      </c>
    </row>
    <row r="299" spans="1:34" x14ac:dyDescent="0.55000000000000004">
      <c r="A299">
        <f t="shared" si="68"/>
        <v>277</v>
      </c>
      <c r="B299">
        <f t="shared" si="73"/>
        <v>24.105880795823253</v>
      </c>
      <c r="C299">
        <f>K299*U299</f>
        <v>0</v>
      </c>
      <c r="D299">
        <f>M299*V299</f>
        <v>61.06511703187747</v>
      </c>
      <c r="E299">
        <f>N299*W299</f>
        <v>44.838725397585392</v>
      </c>
      <c r="F299">
        <f>(O299+P299+Q299-R299)*X299</f>
        <v>0</v>
      </c>
      <c r="G299">
        <f>U299*$F$6/12*T299</f>
        <v>20.309189791555589</v>
      </c>
      <c r="H299">
        <v>0</v>
      </c>
      <c r="I299">
        <f t="shared" si="74"/>
        <v>44.415070587378843</v>
      </c>
      <c r="K299">
        <f>IF(A299=0, $C$6, $C$7/12)</f>
        <v>0</v>
      </c>
      <c r="L299">
        <f t="shared" si="75"/>
        <v>100000</v>
      </c>
      <c r="M299" s="19">
        <f t="shared" si="76"/>
        <v>123431.70932966734</v>
      </c>
      <c r="N299" s="19">
        <f t="shared" si="77"/>
        <v>123431.70932966734</v>
      </c>
      <c r="O299" s="19">
        <f t="shared" si="83"/>
        <v>123828.59330891483</v>
      </c>
      <c r="P299" s="19">
        <f>IF(A299=0,K299*(1-$C$15),K299)</f>
        <v>0</v>
      </c>
      <c r="Q299" s="19">
        <f t="shared" si="78"/>
        <v>-896.21160991083082</v>
      </c>
      <c r="R299" s="19">
        <f t="shared" si="79"/>
        <v>102.44365141583667</v>
      </c>
      <c r="S299" s="3">
        <f>Return!Q283</f>
        <v>-7.2375174906094131E-3</v>
      </c>
      <c r="T299" s="9">
        <f>IF(A299=0,1,T298*(1+$F$5)^(1/12))</f>
        <v>1.1220182619470134</v>
      </c>
      <c r="U299">
        <f>IF(A299=0,$C$12,U298-V298-W298-X298)</f>
        <v>0.43441410138149095</v>
      </c>
      <c r="V299">
        <f t="shared" si="69"/>
        <v>4.9472795413358348E-4</v>
      </c>
      <c r="W299">
        <f t="shared" si="80"/>
        <v>3.6326747511717565E-4</v>
      </c>
      <c r="X299">
        <f>IF(A299=12*$C$10-1,U299-V299-W299,0)</f>
        <v>0</v>
      </c>
      <c r="Y299">
        <f>FLOOR(A299/12,1)</f>
        <v>23</v>
      </c>
      <c r="Z299">
        <f t="shared" si="70"/>
        <v>5</v>
      </c>
      <c r="AA299">
        <f t="shared" si="81"/>
        <v>1.1388395371151327E-3</v>
      </c>
      <c r="AB299">
        <f t="shared" si="71"/>
        <v>1.3580799497157443E-2</v>
      </c>
      <c r="AC299">
        <f>VLOOKUP(AD299,mortality!$A$4:$G$76,saving_model!Z299+2,FALSE)</f>
        <v>6.7903997485787215E-3</v>
      </c>
      <c r="AD299">
        <f t="shared" si="72"/>
        <v>72</v>
      </c>
      <c r="AE299" s="10">
        <f t="shared" si="82"/>
        <v>8.3717735912058888E-4</v>
      </c>
      <c r="AF299" s="8">
        <f>VLOOKUP(saving_model!Y299,lapse!$B$4:$C$134,2,FALSE)</f>
        <v>0.01</v>
      </c>
      <c r="AH299">
        <f>discount_curve!K284</f>
        <v>0.72995081329783718</v>
      </c>
    </row>
    <row r="300" spans="1:34" x14ac:dyDescent="0.55000000000000004">
      <c r="A300">
        <f t="shared" si="68"/>
        <v>278</v>
      </c>
      <c r="B300">
        <f t="shared" si="73"/>
        <v>23.769697989864554</v>
      </c>
      <c r="C300">
        <f>K300*U300</f>
        <v>0</v>
      </c>
      <c r="D300">
        <f>M300*V300</f>
        <v>60.506002646063948</v>
      </c>
      <c r="E300">
        <f>N300*W300</f>
        <v>44.428180431328393</v>
      </c>
      <c r="F300">
        <f>(O300+P300+Q300-R300)*X300</f>
        <v>0</v>
      </c>
      <c r="G300">
        <f>U300*$F$6/12*T300</f>
        <v>20.277504008929192</v>
      </c>
      <c r="H300">
        <v>0</v>
      </c>
      <c r="I300">
        <f t="shared" si="74"/>
        <v>44.047201998793746</v>
      </c>
      <c r="K300">
        <f>IF(A300=0, $C$6, $C$7/12)</f>
        <v>0</v>
      </c>
      <c r="L300">
        <f t="shared" si="75"/>
        <v>100000</v>
      </c>
      <c r="M300" s="19">
        <f t="shared" si="76"/>
        <v>122543.59558519509</v>
      </c>
      <c r="N300" s="19">
        <f t="shared" si="77"/>
        <v>122543.59558519509</v>
      </c>
      <c r="O300" s="19">
        <f t="shared" si="83"/>
        <v>122829.93804758818</v>
      </c>
      <c r="P300" s="19">
        <f>IF(A300=0,K300*(1-$C$15),K300)</f>
        <v>0</v>
      </c>
      <c r="Q300" s="19">
        <f t="shared" si="78"/>
        <v>-674.48113887679904</v>
      </c>
      <c r="R300" s="19">
        <f t="shared" si="79"/>
        <v>101.79621409059281</v>
      </c>
      <c r="S300" s="3">
        <f>Return!Q284</f>
        <v>-5.4911786946882923E-3</v>
      </c>
      <c r="T300" s="9">
        <f>IF(A300=0,1,T299*(1+$F$5)^(1/12))</f>
        <v>1.1224847015945618</v>
      </c>
      <c r="U300">
        <f>IF(A300=0,$C$12,U299-V299-W299-X299)</f>
        <v>0.4335561059522402</v>
      </c>
      <c r="V300">
        <f t="shared" si="69"/>
        <v>4.9375083501608866E-4</v>
      </c>
      <c r="W300">
        <f t="shared" si="80"/>
        <v>3.6254999879158035E-4</v>
      </c>
      <c r="X300">
        <f>IF(A300=12*$C$10-1,U300-V300-W300,0)</f>
        <v>0</v>
      </c>
      <c r="Y300">
        <f>FLOOR(A300/12,1)</f>
        <v>23</v>
      </c>
      <c r="Z300">
        <f t="shared" si="70"/>
        <v>5</v>
      </c>
      <c r="AA300">
        <f t="shared" si="81"/>
        <v>1.1388395371151327E-3</v>
      </c>
      <c r="AB300">
        <f t="shared" si="71"/>
        <v>1.3580799497157443E-2</v>
      </c>
      <c r="AC300">
        <f>VLOOKUP(AD300,mortality!$A$4:$G$76,saving_model!Z300+2,FALSE)</f>
        <v>6.7903997485787215E-3</v>
      </c>
      <c r="AD300">
        <f t="shared" si="72"/>
        <v>72</v>
      </c>
      <c r="AE300" s="10">
        <f t="shared" si="82"/>
        <v>8.3717735912058888E-4</v>
      </c>
      <c r="AF300" s="8">
        <f>VLOOKUP(saving_model!Y300,lapse!$B$4:$C$134,2,FALSE)</f>
        <v>0.01</v>
      </c>
      <c r="AH300">
        <f>discount_curve!K285</f>
        <v>0.72912178064870448</v>
      </c>
    </row>
    <row r="301" spans="1:34" x14ac:dyDescent="0.55000000000000004">
      <c r="A301">
        <f t="shared" si="68"/>
        <v>279</v>
      </c>
      <c r="B301">
        <f t="shared" si="73"/>
        <v>24.280760708470968</v>
      </c>
      <c r="C301">
        <f>K301*U301</f>
        <v>0</v>
      </c>
      <c r="D301">
        <f>M301*V301</f>
        <v>60.583361799938508</v>
      </c>
      <c r="E301">
        <f>N301*W301</f>
        <v>44.484983497074744</v>
      </c>
      <c r="F301">
        <f>(O301+P301+Q301-R301)*X301</f>
        <v>0</v>
      </c>
      <c r="G301">
        <f>U301*$F$6/12*T301</f>
        <v>20.245867661500892</v>
      </c>
      <c r="H301">
        <v>0</v>
      </c>
      <c r="I301">
        <f t="shared" si="74"/>
        <v>44.52662836997186</v>
      </c>
      <c r="K301">
        <f>IF(A301=0, $C$6, $C$7/12)</f>
        <v>0</v>
      </c>
      <c r="L301">
        <f t="shared" si="75"/>
        <v>100000</v>
      </c>
      <c r="M301" s="19">
        <f t="shared" si="76"/>
        <v>122943.09250036831</v>
      </c>
      <c r="N301" s="19">
        <f t="shared" si="77"/>
        <v>122943.09250036831</v>
      </c>
      <c r="O301" s="19">
        <f t="shared" si="83"/>
        <v>122053.66069462079</v>
      </c>
      <c r="P301" s="19">
        <f>IF(A301=0,K301*(1-$C$15),K301)</f>
        <v>0</v>
      </c>
      <c r="Q301" s="19">
        <f t="shared" si="78"/>
        <v>1675.7557644458034</v>
      </c>
      <c r="R301" s="19">
        <f t="shared" si="79"/>
        <v>103.10784704922217</v>
      </c>
      <c r="S301" s="3">
        <f>Return!Q285</f>
        <v>1.3729664107646533E-2</v>
      </c>
      <c r="T301" s="9">
        <f>IF(A301=0,1,T300*(1+$F$5)^(1/12))</f>
        <v>1.1229513351479958</v>
      </c>
      <c r="U301">
        <f>IF(A301=0,$C$12,U300-V300-W300-X300)</f>
        <v>0.43269980511843253</v>
      </c>
      <c r="V301">
        <f t="shared" si="69"/>
        <v>4.9277564577088391E-4</v>
      </c>
      <c r="W301">
        <f t="shared" si="80"/>
        <v>3.6183393952727742E-4</v>
      </c>
      <c r="X301">
        <f>IF(A301=12*$C$10-1,U301-V301-W301,0)</f>
        <v>0</v>
      </c>
      <c r="Y301">
        <f>FLOOR(A301/12,1)</f>
        <v>23</v>
      </c>
      <c r="Z301">
        <f t="shared" si="70"/>
        <v>5</v>
      </c>
      <c r="AA301">
        <f t="shared" si="81"/>
        <v>1.1388395371151327E-3</v>
      </c>
      <c r="AB301">
        <f t="shared" si="71"/>
        <v>1.3580799497157443E-2</v>
      </c>
      <c r="AC301">
        <f>VLOOKUP(AD301,mortality!$A$4:$G$76,saving_model!Z301+2,FALSE)</f>
        <v>6.7903997485787215E-3</v>
      </c>
      <c r="AD301">
        <f t="shared" si="72"/>
        <v>72</v>
      </c>
      <c r="AE301" s="10">
        <f t="shared" si="82"/>
        <v>8.3717735912058888E-4</v>
      </c>
      <c r="AF301" s="8">
        <f>VLOOKUP(saving_model!Y301,lapse!$B$4:$C$134,2,FALSE)</f>
        <v>0.01</v>
      </c>
      <c r="AH301">
        <f>discount_curve!K286</f>
        <v>0.72829368956319596</v>
      </c>
    </row>
    <row r="302" spans="1:34" x14ac:dyDescent="0.55000000000000004">
      <c r="A302">
        <f t="shared" si="68"/>
        <v>280</v>
      </c>
      <c r="B302">
        <f t="shared" si="73"/>
        <v>24.919221066008898</v>
      </c>
      <c r="C302">
        <f>K302*U302</f>
        <v>0</v>
      </c>
      <c r="D302">
        <f>M302*V302</f>
        <v>61.326528347876511</v>
      </c>
      <c r="E302">
        <f>N302*W302</f>
        <v>45.030673776359208</v>
      </c>
      <c r="F302">
        <f>(O302+P302+Q302-R302)*X302</f>
        <v>0</v>
      </c>
      <c r="G302">
        <f>U302*$F$6/12*T302</f>
        <v>20.214280672143399</v>
      </c>
      <c r="H302">
        <v>0</v>
      </c>
      <c r="I302">
        <f t="shared" si="74"/>
        <v>45.133501738152297</v>
      </c>
      <c r="K302">
        <f>IF(A302=0, $C$6, $C$7/12)</f>
        <v>0</v>
      </c>
      <c r="L302">
        <f t="shared" si="75"/>
        <v>100000</v>
      </c>
      <c r="M302" s="19">
        <f t="shared" si="76"/>
        <v>124697.50151547718</v>
      </c>
      <c r="N302" s="19">
        <f t="shared" si="77"/>
        <v>124697.50151547718</v>
      </c>
      <c r="O302" s="19">
        <f t="shared" si="83"/>
        <v>123626.30861201737</v>
      </c>
      <c r="P302" s="19">
        <f>IF(A302=0,K302*(1-$C$15),K302)</f>
        <v>0</v>
      </c>
      <c r="Q302" s="19">
        <f t="shared" si="78"/>
        <v>2037.6658282194342</v>
      </c>
      <c r="R302" s="19">
        <f t="shared" si="79"/>
        <v>104.71997870019733</v>
      </c>
      <c r="S302" s="3">
        <f>Return!Q286</f>
        <v>1.6482461145178595E-2</v>
      </c>
      <c r="T302" s="9">
        <f>IF(A302=0,1,T301*(1+$F$5)^(1/12))</f>
        <v>1.1234181626879252</v>
      </c>
      <c r="U302">
        <f>IF(A302=0,$C$12,U301-V301-W301-X301)</f>
        <v>0.43184519553313439</v>
      </c>
      <c r="V302">
        <f t="shared" si="69"/>
        <v>4.9180238258634873E-4</v>
      </c>
      <c r="W302">
        <f t="shared" si="80"/>
        <v>3.611192945254809E-4</v>
      </c>
      <c r="X302">
        <f>IF(A302=12*$C$10-1,U302-V302-W302,0)</f>
        <v>0</v>
      </c>
      <c r="Y302">
        <f>FLOOR(A302/12,1)</f>
        <v>23</v>
      </c>
      <c r="Z302">
        <f t="shared" si="70"/>
        <v>5</v>
      </c>
      <c r="AA302">
        <f t="shared" si="81"/>
        <v>1.1388395371151327E-3</v>
      </c>
      <c r="AB302">
        <f t="shared" si="71"/>
        <v>1.3580799497157443E-2</v>
      </c>
      <c r="AC302">
        <f>VLOOKUP(AD302,mortality!$A$4:$G$76,saving_model!Z302+2,FALSE)</f>
        <v>6.7903997485787215E-3</v>
      </c>
      <c r="AD302">
        <f t="shared" si="72"/>
        <v>72</v>
      </c>
      <c r="AE302" s="10">
        <f t="shared" si="82"/>
        <v>8.3717735912058888E-4</v>
      </c>
      <c r="AF302" s="8">
        <f>VLOOKUP(saving_model!Y302,lapse!$B$4:$C$134,2,FALSE)</f>
        <v>0.01</v>
      </c>
      <c r="AH302">
        <f>discount_curve!K287</f>
        <v>0.72746653897194258</v>
      </c>
    </row>
    <row r="303" spans="1:34" x14ac:dyDescent="0.55000000000000004">
      <c r="A303">
        <f t="shared" si="68"/>
        <v>281</v>
      </c>
      <c r="B303">
        <f t="shared" si="73"/>
        <v>24.841628352497089</v>
      </c>
      <c r="C303">
        <f>K303*U303</f>
        <v>0</v>
      </c>
      <c r="D303">
        <f>M303*V303</f>
        <v>61.66608255576871</v>
      </c>
      <c r="E303">
        <f>N303*W303</f>
        <v>45.280000701866037</v>
      </c>
      <c r="F303">
        <f>(O303+P303+Q303-R303)*X303</f>
        <v>0</v>
      </c>
      <c r="G303">
        <f>U303*$F$6/12*T303</f>
        <v>20.182742963849741</v>
      </c>
      <c r="H303">
        <v>0</v>
      </c>
      <c r="I303">
        <f t="shared" si="74"/>
        <v>45.02437131634683</v>
      </c>
      <c r="K303">
        <f>IF(A303=0, $C$6, $C$7/12)</f>
        <v>0</v>
      </c>
      <c r="L303">
        <f t="shared" si="75"/>
        <v>100000</v>
      </c>
      <c r="M303" s="19">
        <f t="shared" si="76"/>
        <v>125636.06887497364</v>
      </c>
      <c r="N303" s="19">
        <f t="shared" si="77"/>
        <v>125636.06887497364</v>
      </c>
      <c r="O303" s="19">
        <f t="shared" si="83"/>
        <v>125559.25446153661</v>
      </c>
      <c r="P303" s="19">
        <f>IF(A303=0,K303*(1-$C$15),K303)</f>
        <v>0</v>
      </c>
      <c r="Q303" s="19">
        <f t="shared" si="78"/>
        <v>48.95531872387388</v>
      </c>
      <c r="R303" s="19">
        <f t="shared" si="79"/>
        <v>104.67350815021707</v>
      </c>
      <c r="S303" s="3">
        <f>Return!Q287</f>
        <v>3.8989813163370357E-4</v>
      </c>
      <c r="T303" s="9">
        <f>IF(A303=0,1,T302*(1+$F$5)^(1/12))</f>
        <v>1.1238851842949926</v>
      </c>
      <c r="U303">
        <f>IF(A303=0,$C$12,U302-V302-W302-X302)</f>
        <v>0.43099227385602257</v>
      </c>
      <c r="V303">
        <f t="shared" si="69"/>
        <v>4.9083104165839131E-4</v>
      </c>
      <c r="W303">
        <f t="shared" si="80"/>
        <v>3.6040606099293262E-4</v>
      </c>
      <c r="X303">
        <f>IF(A303=12*$C$10-1,U303-V303-W303,0)</f>
        <v>0</v>
      </c>
      <c r="Y303">
        <f>FLOOR(A303/12,1)</f>
        <v>23</v>
      </c>
      <c r="Z303">
        <f t="shared" si="70"/>
        <v>5</v>
      </c>
      <c r="AA303">
        <f t="shared" si="81"/>
        <v>1.1388395371151327E-3</v>
      </c>
      <c r="AB303">
        <f t="shared" si="71"/>
        <v>1.3580799497157443E-2</v>
      </c>
      <c r="AC303">
        <f>VLOOKUP(AD303,mortality!$A$4:$G$76,saving_model!Z303+2,FALSE)</f>
        <v>6.7903997485787215E-3</v>
      </c>
      <c r="AD303">
        <f t="shared" si="72"/>
        <v>72</v>
      </c>
      <c r="AE303" s="10">
        <f t="shared" si="82"/>
        <v>8.3717735912058888E-4</v>
      </c>
      <c r="AF303" s="8">
        <f>VLOOKUP(saving_model!Y303,lapse!$B$4:$C$134,2,FALSE)</f>
        <v>0.01</v>
      </c>
      <c r="AH303">
        <f>discount_curve!K288</f>
        <v>0.72664032780678922</v>
      </c>
    </row>
    <row r="304" spans="1:34" x14ac:dyDescent="0.55000000000000004">
      <c r="A304">
        <f t="shared" si="68"/>
        <v>282</v>
      </c>
      <c r="B304">
        <f t="shared" si="73"/>
        <v>24.722455487108153</v>
      </c>
      <c r="C304">
        <f>K304*U304</f>
        <v>0</v>
      </c>
      <c r="D304">
        <f>M304*V304</f>
        <v>61.488338309255127</v>
      </c>
      <c r="E304">
        <f>N304*W304</f>
        <v>45.149487147683168</v>
      </c>
      <c r="F304">
        <f>(O304+P304+Q304-R304)*X304</f>
        <v>0</v>
      </c>
      <c r="G304">
        <f>U304*$F$6/12*T304</f>
        <v>20.151254459733106</v>
      </c>
      <c r="H304">
        <v>0</v>
      </c>
      <c r="I304">
        <f t="shared" si="74"/>
        <v>44.873709946841259</v>
      </c>
      <c r="K304">
        <f>IF(A304=0, $C$6, $C$7/12)</f>
        <v>0</v>
      </c>
      <c r="L304">
        <f t="shared" si="75"/>
        <v>100000</v>
      </c>
      <c r="M304" s="19">
        <f t="shared" si="76"/>
        <v>125521.85331619474</v>
      </c>
      <c r="N304" s="19">
        <f t="shared" si="77"/>
        <v>125521.85331619474</v>
      </c>
      <c r="O304" s="19">
        <f t="shared" si="83"/>
        <v>125503.53627211027</v>
      </c>
      <c r="P304" s="19">
        <f>IF(A304=0,K304*(1-$C$15),K304)</f>
        <v>0</v>
      </c>
      <c r="Q304" s="19">
        <f t="shared" si="78"/>
        <v>-67.895612380833597</v>
      </c>
      <c r="R304" s="19">
        <f t="shared" si="79"/>
        <v>104.52970054977453</v>
      </c>
      <c r="S304" s="3">
        <f>Return!Q288</f>
        <v>-5.4098565185944913E-4</v>
      </c>
      <c r="T304" s="9">
        <f>IF(A304=0,1,T303*(1+$F$5)^(1/12))</f>
        <v>1.124352400049875</v>
      </c>
      <c r="U304">
        <f>IF(A304=0,$C$12,U303-V303-W303-X303)</f>
        <v>0.43014103675337129</v>
      </c>
      <c r="V304">
        <f t="shared" si="69"/>
        <v>4.8986161919043261E-4</v>
      </c>
      <c r="W304">
        <f t="shared" si="80"/>
        <v>3.5969423614189112E-4</v>
      </c>
      <c r="X304">
        <f>IF(A304=12*$C$10-1,U304-V304-W304,0)</f>
        <v>0</v>
      </c>
      <c r="Y304">
        <f>FLOOR(A304/12,1)</f>
        <v>23</v>
      </c>
      <c r="Z304">
        <f t="shared" si="70"/>
        <v>5</v>
      </c>
      <c r="AA304">
        <f t="shared" si="81"/>
        <v>1.1388395371151327E-3</v>
      </c>
      <c r="AB304">
        <f t="shared" si="71"/>
        <v>1.3580799497157443E-2</v>
      </c>
      <c r="AC304">
        <f>VLOOKUP(AD304,mortality!$A$4:$G$76,saving_model!Z304+2,FALSE)</f>
        <v>6.7903997485787215E-3</v>
      </c>
      <c r="AD304">
        <f t="shared" si="72"/>
        <v>72</v>
      </c>
      <c r="AE304" s="10">
        <f t="shared" si="82"/>
        <v>8.3717735912058888E-4</v>
      </c>
      <c r="AF304" s="8">
        <f>VLOOKUP(saving_model!Y304,lapse!$B$4:$C$134,2,FALSE)</f>
        <v>0.01</v>
      </c>
      <c r="AH304">
        <f>discount_curve!K289</f>
        <v>0.72581505500079468</v>
      </c>
    </row>
    <row r="305" spans="1:34" x14ac:dyDescent="0.55000000000000004">
      <c r="A305">
        <f t="shared" si="68"/>
        <v>283</v>
      </c>
      <c r="B305">
        <f t="shared" si="73"/>
        <v>24.759409246529156</v>
      </c>
      <c r="C305">
        <f>K305*U305</f>
        <v>0</v>
      </c>
      <c r="D305">
        <f>M305*V305</f>
        <v>61.389255225442611</v>
      </c>
      <c r="E305">
        <f>N305*W305</f>
        <v>45.076732694690044</v>
      </c>
      <c r="F305">
        <f>(O305+P305+Q305-R305)*X305</f>
        <v>0</v>
      </c>
      <c r="G305">
        <f>U305*$F$6/12*T305</f>
        <v>20.119815083026612</v>
      </c>
      <c r="H305">
        <v>0</v>
      </c>
      <c r="I305">
        <f t="shared" si="74"/>
        <v>44.879224329555768</v>
      </c>
      <c r="K305">
        <f>IF(A305=0, $C$6, $C$7/12)</f>
        <v>0</v>
      </c>
      <c r="L305">
        <f t="shared" si="75"/>
        <v>100000</v>
      </c>
      <c r="M305" s="19">
        <f t="shared" si="76"/>
        <v>125567.5897802853</v>
      </c>
      <c r="N305" s="19">
        <f t="shared" si="77"/>
        <v>125567.5897802853</v>
      </c>
      <c r="O305" s="19">
        <f t="shared" si="83"/>
        <v>125331.11095917967</v>
      </c>
      <c r="P305" s="19">
        <f>IF(A305=0,K305*(1-$C$15),K305)</f>
        <v>0</v>
      </c>
      <c r="Q305" s="19">
        <f t="shared" si="78"/>
        <v>368.20820957065274</v>
      </c>
      <c r="R305" s="19">
        <f t="shared" si="79"/>
        <v>104.74943264062527</v>
      </c>
      <c r="S305" s="3">
        <f>Return!Q289</f>
        <v>2.9378835530355918E-3</v>
      </c>
      <c r="T305" s="9">
        <f>IF(A305=0,1,T304*(1+$F$5)^(1/12))</f>
        <v>1.1248198100332825</v>
      </c>
      <c r="U305">
        <f>IF(A305=0,$C$12,U304-V304-W304-X304)</f>
        <v>0.42929148089803892</v>
      </c>
      <c r="V305">
        <f t="shared" si="69"/>
        <v>4.8889411139339247E-4</v>
      </c>
      <c r="W305">
        <f t="shared" si="80"/>
        <v>3.5898381719012102E-4</v>
      </c>
      <c r="X305">
        <f>IF(A305=12*$C$10-1,U305-V305-W305,0)</f>
        <v>0</v>
      </c>
      <c r="Y305">
        <f>FLOOR(A305/12,1)</f>
        <v>23</v>
      </c>
      <c r="Z305">
        <f t="shared" si="70"/>
        <v>5</v>
      </c>
      <c r="AA305">
        <f t="shared" si="81"/>
        <v>1.1388395371151327E-3</v>
      </c>
      <c r="AB305">
        <f t="shared" si="71"/>
        <v>1.3580799497157443E-2</v>
      </c>
      <c r="AC305">
        <f>VLOOKUP(AD305,mortality!$A$4:$G$76,saving_model!Z305+2,FALSE)</f>
        <v>6.7903997485787215E-3</v>
      </c>
      <c r="AD305">
        <f t="shared" si="72"/>
        <v>72</v>
      </c>
      <c r="AE305" s="10">
        <f t="shared" si="82"/>
        <v>8.3717735912058888E-4</v>
      </c>
      <c r="AF305" s="8">
        <f>VLOOKUP(saving_model!Y305,lapse!$B$4:$C$134,2,FALSE)</f>
        <v>0.01</v>
      </c>
      <c r="AH305">
        <f>discount_curve!K290</f>
        <v>0.7249907194882288</v>
      </c>
    </row>
    <row r="306" spans="1:34" x14ac:dyDescent="0.55000000000000004">
      <c r="A306">
        <f t="shared" si="68"/>
        <v>284</v>
      </c>
      <c r="B306">
        <f t="shared" si="73"/>
        <v>23.929001761646223</v>
      </c>
      <c r="C306">
        <f>K306*U306</f>
        <v>0</v>
      </c>
      <c r="D306">
        <f>M306*V306</f>
        <v>60.802493379256767</v>
      </c>
      <c r="E306">
        <f>N306*W306</f>
        <v>44.645886827626974</v>
      </c>
      <c r="F306">
        <f>(O306+P306+Q306-R306)*X306</f>
        <v>0</v>
      </c>
      <c r="G306">
        <f>U306*$F$6/12*T306</f>
        <v>20.088424757083164</v>
      </c>
      <c r="H306">
        <v>0</v>
      </c>
      <c r="I306">
        <f t="shared" si="74"/>
        <v>44.017426518729387</v>
      </c>
      <c r="K306">
        <f>IF(A306=0, $C$6, $C$7/12)</f>
        <v>0</v>
      </c>
      <c r="L306">
        <f t="shared" si="75"/>
        <v>100000</v>
      </c>
      <c r="M306" s="19">
        <f t="shared" si="76"/>
        <v>124613.52754378111</v>
      </c>
      <c r="N306" s="19">
        <f t="shared" si="77"/>
        <v>124613.52754378111</v>
      </c>
      <c r="O306" s="19">
        <f t="shared" si="83"/>
        <v>125594.5697361097</v>
      </c>
      <c r="P306" s="19">
        <f>IF(A306=0,K306*(1-$C$15),K306)</f>
        <v>0</v>
      </c>
      <c r="Q306" s="19">
        <f t="shared" si="78"/>
        <v>-2065.0256713777835</v>
      </c>
      <c r="R306" s="19">
        <f t="shared" si="79"/>
        <v>102.94128672060994</v>
      </c>
      <c r="S306" s="3">
        <f>Return!Q290</f>
        <v>-1.6441998055462648E-2</v>
      </c>
      <c r="T306" s="9">
        <f>IF(A306=0,1,T305*(1+$F$5)^(1/12))</f>
        <v>1.1252874143259586</v>
      </c>
      <c r="U306">
        <f>IF(A306=0,$C$12,U305-V305-W305-X305)</f>
        <v>0.42844360296945538</v>
      </c>
      <c r="V306">
        <f t="shared" si="69"/>
        <v>4.8792851448567427E-4</v>
      </c>
      <c r="W306">
        <f t="shared" si="80"/>
        <v>3.5827480136088201E-4</v>
      </c>
      <c r="X306">
        <f>IF(A306=12*$C$10-1,U306-V306-W306,0)</f>
        <v>0</v>
      </c>
      <c r="Y306">
        <f>FLOOR(A306/12,1)</f>
        <v>23</v>
      </c>
      <c r="Z306">
        <f t="shared" si="70"/>
        <v>5</v>
      </c>
      <c r="AA306">
        <f t="shared" si="81"/>
        <v>1.1388395371151327E-3</v>
      </c>
      <c r="AB306">
        <f t="shared" si="71"/>
        <v>1.3580799497157443E-2</v>
      </c>
      <c r="AC306">
        <f>VLOOKUP(AD306,mortality!$A$4:$G$76,saving_model!Z306+2,FALSE)</f>
        <v>6.7903997485787215E-3</v>
      </c>
      <c r="AD306">
        <f t="shared" si="72"/>
        <v>72</v>
      </c>
      <c r="AE306" s="10">
        <f t="shared" si="82"/>
        <v>8.3717735912058888E-4</v>
      </c>
      <c r="AF306" s="8">
        <f>VLOOKUP(saving_model!Y306,lapse!$B$4:$C$134,2,FALSE)</f>
        <v>0.01</v>
      </c>
      <c r="AH306">
        <f>discount_curve!K291</f>
        <v>0.72416732020457208</v>
      </c>
    </row>
    <row r="307" spans="1:34" x14ac:dyDescent="0.55000000000000004">
      <c r="A307">
        <f t="shared" si="68"/>
        <v>285</v>
      </c>
      <c r="B307">
        <f t="shared" si="73"/>
        <v>23.588793553621386</v>
      </c>
      <c r="C307">
        <f>K307*U307</f>
        <v>0</v>
      </c>
      <c r="D307">
        <f>M307*V307</f>
        <v>59.959518844661012</v>
      </c>
      <c r="E307">
        <f>N307*W307</f>
        <v>44.026909815691255</v>
      </c>
      <c r="F307">
        <f>(O307+P307+Q307-R307)*X307</f>
        <v>0</v>
      </c>
      <c r="G307">
        <f>U307*$F$6/12*T307</f>
        <v>20.057083405375266</v>
      </c>
      <c r="H307">
        <v>0</v>
      </c>
      <c r="I307">
        <f t="shared" si="74"/>
        <v>43.645876958996652</v>
      </c>
      <c r="K307">
        <f>IF(A307=0, $C$6, $C$7/12)</f>
        <v>0</v>
      </c>
      <c r="L307">
        <f t="shared" si="75"/>
        <v>100000</v>
      </c>
      <c r="M307" s="19">
        <f t="shared" si="76"/>
        <v>123129.05533257585</v>
      </c>
      <c r="N307" s="19">
        <f t="shared" si="77"/>
        <v>123129.05533257585</v>
      </c>
      <c r="O307" s="19">
        <f t="shared" si="83"/>
        <v>123426.60277801131</v>
      </c>
      <c r="P307" s="19">
        <f>IF(A307=0,K307*(1-$C$15),K307)</f>
        <v>0</v>
      </c>
      <c r="Q307" s="19">
        <f t="shared" si="78"/>
        <v>-697.36925214245389</v>
      </c>
      <c r="R307" s="19">
        <f t="shared" si="79"/>
        <v>102.27436127155738</v>
      </c>
      <c r="S307" s="3">
        <f>Return!Q291</f>
        <v>-5.6500724839417815E-3</v>
      </c>
      <c r="T307" s="9">
        <f>IF(A307=0,1,T306*(1+$F$5)^(1/12))</f>
        <v>1.1257552130086805</v>
      </c>
      <c r="U307">
        <f>IF(A307=0,$C$12,U306-V306-W306-X306)</f>
        <v>0.42759739965360888</v>
      </c>
      <c r="V307">
        <f t="shared" si="69"/>
        <v>4.8696482469315035E-4</v>
      </c>
      <c r="W307">
        <f t="shared" si="80"/>
        <v>3.5756718588291809E-4</v>
      </c>
      <c r="X307">
        <f>IF(A307=12*$C$10-1,U307-V307-W307,0)</f>
        <v>0</v>
      </c>
      <c r="Y307">
        <f>FLOOR(A307/12,1)</f>
        <v>23</v>
      </c>
      <c r="Z307">
        <f t="shared" si="70"/>
        <v>5</v>
      </c>
      <c r="AA307">
        <f t="shared" si="81"/>
        <v>1.1388395371151327E-3</v>
      </c>
      <c r="AB307">
        <f t="shared" si="71"/>
        <v>1.3580799497157443E-2</v>
      </c>
      <c r="AC307">
        <f>VLOOKUP(AD307,mortality!$A$4:$G$76,saving_model!Z307+2,FALSE)</f>
        <v>6.7903997485787215E-3</v>
      </c>
      <c r="AD307">
        <f t="shared" si="72"/>
        <v>72</v>
      </c>
      <c r="AE307" s="10">
        <f t="shared" si="82"/>
        <v>8.3717735912058888E-4</v>
      </c>
      <c r="AF307" s="8">
        <f>VLOOKUP(saving_model!Y307,lapse!$B$4:$C$134,2,FALSE)</f>
        <v>0.01</v>
      </c>
      <c r="AH307">
        <f>discount_curve!K292</f>
        <v>0.72334485608651433</v>
      </c>
    </row>
    <row r="308" spans="1:34" x14ac:dyDescent="0.55000000000000004">
      <c r="A308">
        <f t="shared" si="68"/>
        <v>286</v>
      </c>
      <c r="B308">
        <f t="shared" si="73"/>
        <v>23.761042218975145</v>
      </c>
      <c r="C308">
        <f>K308*U308</f>
        <v>0</v>
      </c>
      <c r="D308">
        <f>M308*V308</f>
        <v>59.802436147706125</v>
      </c>
      <c r="E308">
        <f>N308*W308</f>
        <v>43.911567567025863</v>
      </c>
      <c r="F308">
        <f>(O308+P308+Q308-R308)*X308</f>
        <v>0</v>
      </c>
      <c r="G308">
        <f>U308*$F$6/12*T308</f>
        <v>20.025790951494781</v>
      </c>
      <c r="H308">
        <v>0</v>
      </c>
      <c r="I308">
        <f t="shared" si="74"/>
        <v>43.786833170469926</v>
      </c>
      <c r="K308">
        <f>IF(A308=0, $C$6, $C$7/12)</f>
        <v>0</v>
      </c>
      <c r="L308">
        <f t="shared" si="75"/>
        <v>100000</v>
      </c>
      <c r="M308" s="19">
        <f t="shared" si="76"/>
        <v>123049.5108901947</v>
      </c>
      <c r="N308" s="19">
        <f t="shared" si="77"/>
        <v>123049.5108901947</v>
      </c>
      <c r="O308" s="19">
        <f t="shared" si="83"/>
        <v>122626.9591645973</v>
      </c>
      <c r="P308" s="19">
        <f>IF(A308=0,K308*(1-$C$15),K308)</f>
        <v>0</v>
      </c>
      <c r="Q308" s="19">
        <f t="shared" si="78"/>
        <v>742.29573877532448</v>
      </c>
      <c r="R308" s="19">
        <f t="shared" si="79"/>
        <v>102.80771241947718</v>
      </c>
      <c r="S308" s="3">
        <f>Return!Q292</f>
        <v>6.0532834201569852E-3</v>
      </c>
      <c r="T308" s="9">
        <f>IF(A308=0,1,T307*(1+$F$5)^(1/12))</f>
        <v>1.1262232061622592</v>
      </c>
      <c r="U308">
        <f>IF(A308=0,$C$12,U307-V307-W307-X307)</f>
        <v>0.42675286764303283</v>
      </c>
      <c r="V308">
        <f t="shared" si="69"/>
        <v>4.86003038249147E-4</v>
      </c>
      <c r="W308">
        <f t="shared" si="80"/>
        <v>3.5686096799044645E-4</v>
      </c>
      <c r="X308">
        <f>IF(A308=12*$C$10-1,U308-V308-W308,0)</f>
        <v>0</v>
      </c>
      <c r="Y308">
        <f>FLOOR(A308/12,1)</f>
        <v>23</v>
      </c>
      <c r="Z308">
        <f t="shared" si="70"/>
        <v>5</v>
      </c>
      <c r="AA308">
        <f t="shared" si="81"/>
        <v>1.1388395371151327E-3</v>
      </c>
      <c r="AB308">
        <f t="shared" si="71"/>
        <v>1.3580799497157443E-2</v>
      </c>
      <c r="AC308">
        <f>VLOOKUP(AD308,mortality!$A$4:$G$76,saving_model!Z308+2,FALSE)</f>
        <v>6.7903997485787215E-3</v>
      </c>
      <c r="AD308">
        <f t="shared" si="72"/>
        <v>72</v>
      </c>
      <c r="AE308" s="10">
        <f t="shared" si="82"/>
        <v>8.3717735912058888E-4</v>
      </c>
      <c r="AF308" s="8">
        <f>VLOOKUP(saving_model!Y308,lapse!$B$4:$C$134,2,FALSE)</f>
        <v>0.01</v>
      </c>
      <c r="AH308">
        <f>discount_curve!K293</f>
        <v>0.72252332607195269</v>
      </c>
    </row>
    <row r="309" spans="1:34" x14ac:dyDescent="0.55000000000000004">
      <c r="A309">
        <f t="shared" si="68"/>
        <v>287</v>
      </c>
      <c r="B309">
        <f t="shared" si="73"/>
        <v>24.093466006455991</v>
      </c>
      <c r="C309">
        <f>K309*U309</f>
        <v>0</v>
      </c>
      <c r="D309">
        <f>M309*V309</f>
        <v>60.105048414381841</v>
      </c>
      <c r="E309">
        <f>N309*W309</f>
        <v>44.133768866015103</v>
      </c>
      <c r="F309">
        <f>(O309+P309+Q309-R309)*X309</f>
        <v>0</v>
      </c>
      <c r="G309">
        <f>U309*$F$6/12*T309</f>
        <v>19.994547319152801</v>
      </c>
      <c r="H309">
        <v>0</v>
      </c>
      <c r="I309">
        <f t="shared" si="74"/>
        <v>44.088013325608792</v>
      </c>
      <c r="K309">
        <f>IF(A309=0, $C$6, $C$7/12)</f>
        <v>0</v>
      </c>
      <c r="L309">
        <f t="shared" si="75"/>
        <v>100000</v>
      </c>
      <c r="M309" s="19">
        <f t="shared" si="76"/>
        <v>123916.90974625322</v>
      </c>
      <c r="N309" s="19">
        <f t="shared" si="77"/>
        <v>123916.90974625322</v>
      </c>
      <c r="O309" s="19">
        <f t="shared" si="83"/>
        <v>123266.44719095314</v>
      </c>
      <c r="P309" s="19">
        <f>IF(A309=0,K309*(1-$C$15),K309)</f>
        <v>0</v>
      </c>
      <c r="Q309" s="19">
        <f t="shared" si="78"/>
        <v>1197.2054001075969</v>
      </c>
      <c r="R309" s="19">
        <f t="shared" si="79"/>
        <v>103.71971049255063</v>
      </c>
      <c r="S309" s="3">
        <f>Return!Q293</f>
        <v>9.712338007543897E-3</v>
      </c>
      <c r="T309" s="9">
        <f>IF(A309=0,1,T308*(1+$F$5)^(1/12))</f>
        <v>1.1266913938675391</v>
      </c>
      <c r="U309">
        <f>IF(A309=0,$C$12,U308-V308-W308-X308)</f>
        <v>0.42591000363679327</v>
      </c>
      <c r="V309">
        <f t="shared" si="69"/>
        <v>4.8504315139443014E-4</v>
      </c>
      <c r="W309">
        <f t="shared" si="80"/>
        <v>3.561561449231471E-4</v>
      </c>
      <c r="X309">
        <f>IF(A309=12*$C$10-1,U309-V309-W309,0)</f>
        <v>0</v>
      </c>
      <c r="Y309">
        <f>FLOOR(A309/12,1)</f>
        <v>23</v>
      </c>
      <c r="Z309">
        <f t="shared" si="70"/>
        <v>5</v>
      </c>
      <c r="AA309">
        <f t="shared" si="81"/>
        <v>1.1388395371151327E-3</v>
      </c>
      <c r="AB309">
        <f t="shared" si="71"/>
        <v>1.3580799497157443E-2</v>
      </c>
      <c r="AC309">
        <f>VLOOKUP(AD309,mortality!$A$4:$G$76,saving_model!Z309+2,FALSE)</f>
        <v>6.7903997485787215E-3</v>
      </c>
      <c r="AD309">
        <f t="shared" si="72"/>
        <v>72</v>
      </c>
      <c r="AE309" s="10">
        <f t="shared" si="82"/>
        <v>8.3717735912058888E-4</v>
      </c>
      <c r="AF309" s="8">
        <f>VLOOKUP(saving_model!Y309,lapse!$B$4:$C$134,2,FALSE)</f>
        <v>0.01</v>
      </c>
      <c r="AH309">
        <f>discount_curve!K294</f>
        <v>0.72170272909999011</v>
      </c>
    </row>
    <row r="310" spans="1:34" x14ac:dyDescent="0.55000000000000004">
      <c r="A310">
        <f t="shared" si="68"/>
        <v>288</v>
      </c>
      <c r="B310">
        <f t="shared" si="73"/>
        <v>23.985669345215705</v>
      </c>
      <c r="C310">
        <f>K310*U310</f>
        <v>0</v>
      </c>
      <c r="D310">
        <f>M310*V310</f>
        <v>66.189896650820188</v>
      </c>
      <c r="E310">
        <f>N310*W310</f>
        <v>44.212323632576151</v>
      </c>
      <c r="F310">
        <f>(O310+P310+Q310-R310)*X310</f>
        <v>0</v>
      </c>
      <c r="G310">
        <f>U310*$F$6/12*T310</f>
        <v>19.963352432179448</v>
      </c>
      <c r="H310">
        <v>0</v>
      </c>
      <c r="I310">
        <f t="shared" si="74"/>
        <v>43.949021777395153</v>
      </c>
      <c r="K310">
        <f>IF(A310=0, $C$6, $C$7/12)</f>
        <v>0</v>
      </c>
      <c r="L310">
        <f t="shared" si="75"/>
        <v>100000</v>
      </c>
      <c r="M310" s="19">
        <f t="shared" si="76"/>
        <v>124397.2003440847</v>
      </c>
      <c r="N310" s="19">
        <f t="shared" si="77"/>
        <v>124397.2003440847</v>
      </c>
      <c r="O310" s="19">
        <f t="shared" si="83"/>
        <v>124359.9328805682</v>
      </c>
      <c r="P310" s="19">
        <f>IF(A310=0,K310*(1-$C$15),K310)</f>
        <v>0</v>
      </c>
      <c r="Q310" s="19">
        <f t="shared" si="78"/>
        <v>-29.074121932535459</v>
      </c>
      <c r="R310" s="19">
        <f t="shared" si="79"/>
        <v>103.60904896552972</v>
      </c>
      <c r="S310" s="3">
        <f>Return!Q294</f>
        <v>-2.3379010633961528E-4</v>
      </c>
      <c r="T310" s="9">
        <f>IF(A310=0,1,T309*(1+$F$5)^(1/12))</f>
        <v>1.1271597762053982</v>
      </c>
      <c r="U310">
        <f>IF(A310=0,$C$12,U309-V309-W309-X309)</f>
        <v>0.42506880434047573</v>
      </c>
      <c r="V310">
        <f t="shared" si="69"/>
        <v>5.3208509892294878E-4</v>
      </c>
      <c r="W310">
        <f t="shared" si="80"/>
        <v>3.5541252946436205E-4</v>
      </c>
      <c r="X310">
        <f>IF(A310=12*$C$10-1,U310-V310-W310,0)</f>
        <v>0</v>
      </c>
      <c r="Y310">
        <f>FLOOR(A310/12,1)</f>
        <v>24</v>
      </c>
      <c r="Z310">
        <f t="shared" si="70"/>
        <v>5</v>
      </c>
      <c r="AA310">
        <f t="shared" si="81"/>
        <v>1.2517622876336842E-3</v>
      </c>
      <c r="AB310">
        <f t="shared" si="71"/>
        <v>1.4918161763698602E-2</v>
      </c>
      <c r="AC310">
        <f>VLOOKUP(AD310,mortality!$A$4:$G$76,saving_model!Z310+2,FALSE)</f>
        <v>7.4590808818493009E-3</v>
      </c>
      <c r="AD310">
        <f t="shared" si="72"/>
        <v>73</v>
      </c>
      <c r="AE310" s="10">
        <f t="shared" si="82"/>
        <v>8.3717735912058888E-4</v>
      </c>
      <c r="AF310" s="8">
        <f>VLOOKUP(saving_model!Y310,lapse!$B$4:$C$134,2,FALSE)</f>
        <v>0.01</v>
      </c>
      <c r="AH310">
        <f>discount_curve!K295</f>
        <v>0.72156607555935115</v>
      </c>
    </row>
    <row r="311" spans="1:34" x14ac:dyDescent="0.55000000000000004">
      <c r="A311">
        <f t="shared" si="68"/>
        <v>289</v>
      </c>
      <c r="B311">
        <f t="shared" si="73"/>
        <v>23.792574062967148</v>
      </c>
      <c r="C311">
        <f>K311*U311</f>
        <v>0</v>
      </c>
      <c r="D311">
        <f>M311*V311</f>
        <v>65.914984406113575</v>
      </c>
      <c r="E311">
        <f>N311*W311</f>
        <v>44.02869275009197</v>
      </c>
      <c r="F311">
        <f>(O311+P311+Q311-R311)*X311</f>
        <v>0</v>
      </c>
      <c r="G311">
        <f>U311*$F$6/12*T311</f>
        <v>19.929952848751995</v>
      </c>
      <c r="H311">
        <v>0</v>
      </c>
      <c r="I311">
        <f t="shared" si="74"/>
        <v>43.722526911719143</v>
      </c>
      <c r="K311">
        <f>IF(A311=0, $C$6, $C$7/12)</f>
        <v>0</v>
      </c>
      <c r="L311">
        <f t="shared" si="75"/>
        <v>100000</v>
      </c>
      <c r="M311" s="19">
        <f t="shared" si="76"/>
        <v>124139.72094405496</v>
      </c>
      <c r="N311" s="19">
        <f t="shared" si="77"/>
        <v>124139.72094405496</v>
      </c>
      <c r="O311" s="19">
        <f t="shared" si="83"/>
        <v>124227.24970967014</v>
      </c>
      <c r="P311" s="19">
        <f>IF(A311=0,K311*(1-$C$15),K311)</f>
        <v>0</v>
      </c>
      <c r="Q311" s="19">
        <f t="shared" si="78"/>
        <v>-278.34828241973054</v>
      </c>
      <c r="R311" s="19">
        <f t="shared" si="79"/>
        <v>103.29075118937534</v>
      </c>
      <c r="S311" s="3">
        <f>Return!Q295</f>
        <v>-2.2406378879855637E-3</v>
      </c>
      <c r="T311" s="9">
        <f>IF(A311=0,1,T310*(1+$F$5)^(1/12))</f>
        <v>1.1276283532567482</v>
      </c>
      <c r="U311">
        <f>IF(A311=0,$C$12,U310-V310-W310-X310)</f>
        <v>0.42418130671208842</v>
      </c>
      <c r="V311">
        <f t="shared" si="69"/>
        <v>5.3097416286136928E-4</v>
      </c>
      <c r="W311">
        <f t="shared" si="80"/>
        <v>3.5467046659412116E-4</v>
      </c>
      <c r="X311">
        <f>IF(A311=12*$C$10-1,U311-V311-W311,0)</f>
        <v>0</v>
      </c>
      <c r="Y311">
        <f>FLOOR(A311/12,1)</f>
        <v>24</v>
      </c>
      <c r="Z311">
        <f t="shared" si="70"/>
        <v>5</v>
      </c>
      <c r="AA311">
        <f t="shared" si="81"/>
        <v>1.2517622876336842E-3</v>
      </c>
      <c r="AB311">
        <f t="shared" si="71"/>
        <v>1.4918161763698602E-2</v>
      </c>
      <c r="AC311">
        <f>VLOOKUP(AD311,mortality!$A$4:$G$76,saving_model!Z311+2,FALSE)</f>
        <v>7.4590808818493009E-3</v>
      </c>
      <c r="AD311">
        <f t="shared" si="72"/>
        <v>73</v>
      </c>
      <c r="AE311" s="10">
        <f t="shared" si="82"/>
        <v>8.3717735912058888E-4</v>
      </c>
      <c r="AF311" s="8">
        <f>VLOOKUP(saving_model!Y311,lapse!$B$4:$C$134,2,FALSE)</f>
        <v>0.01</v>
      </c>
      <c r="AH311">
        <f>discount_curve!K296</f>
        <v>0.72074893577267851</v>
      </c>
    </row>
    <row r="312" spans="1:34" x14ac:dyDescent="0.55000000000000004">
      <c r="A312">
        <f t="shared" si="68"/>
        <v>290</v>
      </c>
      <c r="B312">
        <f t="shared" si="73"/>
        <v>23.830998578688643</v>
      </c>
      <c r="C312">
        <f>K312*U312</f>
        <v>0</v>
      </c>
      <c r="D312">
        <f>M312*V312</f>
        <v>65.748842677704531</v>
      </c>
      <c r="E312">
        <f>N312*W312</f>
        <v>43.91771641930773</v>
      </c>
      <c r="F312">
        <f>(O312+P312+Q312-R312)*X312</f>
        <v>0</v>
      </c>
      <c r="G312">
        <f>U312*$F$6/12*T312</f>
        <v>19.896609144324671</v>
      </c>
      <c r="H312">
        <v>0</v>
      </c>
      <c r="I312">
        <f t="shared" si="74"/>
        <v>43.727607723013314</v>
      </c>
      <c r="K312">
        <f>IF(A312=0, $C$6, $C$7/12)</f>
        <v>0</v>
      </c>
      <c r="L312">
        <f t="shared" si="75"/>
        <v>100000</v>
      </c>
      <c r="M312" s="19">
        <f t="shared" si="76"/>
        <v>124085.89902681665</v>
      </c>
      <c r="N312" s="19">
        <f t="shared" si="77"/>
        <v>124085.89902681665</v>
      </c>
      <c r="O312" s="19">
        <f t="shared" si="83"/>
        <v>123845.61067606104</v>
      </c>
      <c r="P312" s="19">
        <f>IF(A312=0,K312*(1-$C$15),K312)</f>
        <v>0</v>
      </c>
      <c r="Q312" s="19">
        <f t="shared" si="78"/>
        <v>377.05781110525538</v>
      </c>
      <c r="R312" s="19">
        <f t="shared" si="79"/>
        <v>103.51889040597193</v>
      </c>
      <c r="S312" s="3">
        <f>Return!Q296</f>
        <v>3.0445795296816236E-3</v>
      </c>
      <c r="T312" s="9">
        <f>IF(A312=0,1,T311*(1+$F$5)^(1/12))</f>
        <v>1.1280971251025342</v>
      </c>
      <c r="U312">
        <f>IF(A312=0,$C$12,U311-V311-W311-X311)</f>
        <v>0.42329566208263297</v>
      </c>
      <c r="V312">
        <f t="shared" si="69"/>
        <v>5.2986554631397162E-4</v>
      </c>
      <c r="W312">
        <f t="shared" si="80"/>
        <v>3.5392995307078777E-4</v>
      </c>
      <c r="X312">
        <f>IF(A312=12*$C$10-1,U312-V312-W312,0)</f>
        <v>0</v>
      </c>
      <c r="Y312">
        <f>FLOOR(A312/12,1)</f>
        <v>24</v>
      </c>
      <c r="Z312">
        <f t="shared" si="70"/>
        <v>5</v>
      </c>
      <c r="AA312">
        <f t="shared" si="81"/>
        <v>1.2517622876336842E-3</v>
      </c>
      <c r="AB312">
        <f t="shared" si="71"/>
        <v>1.4918161763698602E-2</v>
      </c>
      <c r="AC312">
        <f>VLOOKUP(AD312,mortality!$A$4:$G$76,saving_model!Z312+2,FALSE)</f>
        <v>7.4590808818493009E-3</v>
      </c>
      <c r="AD312">
        <f t="shared" si="72"/>
        <v>73</v>
      </c>
      <c r="AE312" s="10">
        <f t="shared" si="82"/>
        <v>8.3717735912058888E-4</v>
      </c>
      <c r="AF312" s="8">
        <f>VLOOKUP(saving_model!Y312,lapse!$B$4:$C$134,2,FALSE)</f>
        <v>0.01</v>
      </c>
      <c r="AH312">
        <f>discount_curve!K297</f>
        <v>0.71993272135854425</v>
      </c>
    </row>
    <row r="313" spans="1:34" x14ac:dyDescent="0.55000000000000004">
      <c r="A313">
        <f t="shared" si="68"/>
        <v>291</v>
      </c>
      <c r="B313">
        <f t="shared" si="73"/>
        <v>23.474241431191434</v>
      </c>
      <c r="C313">
        <f>K313*U313</f>
        <v>0</v>
      </c>
      <c r="D313">
        <f>M313*V313</f>
        <v>65.458851703418446</v>
      </c>
      <c r="E313">
        <f>N313*W313</f>
        <v>43.724013521215902</v>
      </c>
      <c r="F313">
        <f>(O313+P313+Q313-R313)*X313</f>
        <v>0</v>
      </c>
      <c r="G313">
        <f>U313*$F$6/12*T313</f>
        <v>19.863321225409404</v>
      </c>
      <c r="H313">
        <v>0</v>
      </c>
      <c r="I313">
        <f t="shared" si="74"/>
        <v>43.337562656600838</v>
      </c>
      <c r="K313">
        <f>IF(A313=0, $C$6, $C$7/12)</f>
        <v>0</v>
      </c>
      <c r="L313">
        <f t="shared" si="75"/>
        <v>100000</v>
      </c>
      <c r="M313" s="19">
        <f t="shared" si="76"/>
        <v>123797.08230540642</v>
      </c>
      <c r="N313" s="19">
        <f t="shared" si="77"/>
        <v>123797.08230540642</v>
      </c>
      <c r="O313" s="19">
        <f t="shared" si="83"/>
        <v>124119.14959676033</v>
      </c>
      <c r="P313" s="19">
        <f>IF(A313=0,K313*(1-$C$15),K313)</f>
        <v>0</v>
      </c>
      <c r="Q313" s="19">
        <f t="shared" si="78"/>
        <v>-746.94475341058342</v>
      </c>
      <c r="R313" s="19">
        <f t="shared" si="79"/>
        <v>102.81017070279144</v>
      </c>
      <c r="S313" s="3">
        <f>Return!Q297</f>
        <v>-6.0179654456001819E-3</v>
      </c>
      <c r="T313" s="9">
        <f>IF(A313=0,1,T312*(1+$F$5)^(1/12))</f>
        <v>1.1285660918237355</v>
      </c>
      <c r="U313">
        <f>IF(A313=0,$C$12,U312-V312-W312-X312)</f>
        <v>0.42241186658324825</v>
      </c>
      <c r="V313">
        <f t="shared" si="69"/>
        <v>5.287592444378614E-4</v>
      </c>
      <c r="W313">
        <f t="shared" si="80"/>
        <v>3.5319098565949323E-4</v>
      </c>
      <c r="X313">
        <f>IF(A313=12*$C$10-1,U313-V313-W313,0)</f>
        <v>0</v>
      </c>
      <c r="Y313">
        <f>FLOOR(A313/12,1)</f>
        <v>24</v>
      </c>
      <c r="Z313">
        <f t="shared" si="70"/>
        <v>5</v>
      </c>
      <c r="AA313">
        <f t="shared" si="81"/>
        <v>1.2517622876336842E-3</v>
      </c>
      <c r="AB313">
        <f t="shared" si="71"/>
        <v>1.4918161763698602E-2</v>
      </c>
      <c r="AC313">
        <f>VLOOKUP(AD313,mortality!$A$4:$G$76,saving_model!Z313+2,FALSE)</f>
        <v>7.4590808818493009E-3</v>
      </c>
      <c r="AD313">
        <f t="shared" si="72"/>
        <v>73</v>
      </c>
      <c r="AE313" s="10">
        <f t="shared" si="82"/>
        <v>8.3717735912058888E-4</v>
      </c>
      <c r="AF313" s="8">
        <f>VLOOKUP(saving_model!Y313,lapse!$B$4:$C$134,2,FALSE)</f>
        <v>0.01</v>
      </c>
      <c r="AH313">
        <f>discount_curve!K298</f>
        <v>0.7191174312690074</v>
      </c>
    </row>
    <row r="314" spans="1:34" x14ac:dyDescent="0.55000000000000004">
      <c r="A314">
        <f t="shared" si="68"/>
        <v>292</v>
      </c>
      <c r="B314">
        <f t="shared" si="73"/>
        <v>22.800885603467265</v>
      </c>
      <c r="C314">
        <f>K314*U314</f>
        <v>0</v>
      </c>
      <c r="D314">
        <f>M314*V314</f>
        <v>64.633907931718156</v>
      </c>
      <c r="E314">
        <f>N314*W314</f>
        <v>43.172982580564941</v>
      </c>
      <c r="F314">
        <f>(O314+P314+Q314-R314)*X314</f>
        <v>0</v>
      </c>
      <c r="G314">
        <f>U314*$F$6/12*T314</f>
        <v>19.830088998674526</v>
      </c>
      <c r="H314">
        <v>0</v>
      </c>
      <c r="I314">
        <f t="shared" si="74"/>
        <v>42.630974602141791</v>
      </c>
      <c r="K314">
        <f>IF(A314=0, $C$6, $C$7/12)</f>
        <v>0</v>
      </c>
      <c r="L314">
        <f t="shared" si="75"/>
        <v>100000</v>
      </c>
      <c r="M314" s="19">
        <f t="shared" si="76"/>
        <v>122492.68369395431</v>
      </c>
      <c r="N314" s="19">
        <f t="shared" si="77"/>
        <v>122492.68369395431</v>
      </c>
      <c r="O314" s="19">
        <f t="shared" si="83"/>
        <v>123269.39467264694</v>
      </c>
      <c r="P314" s="19">
        <f>IF(A314=0,K314*(1-$C$15),K314)</f>
        <v>0</v>
      </c>
      <c r="Q314" s="19">
        <f t="shared" si="78"/>
        <v>-1654.7674800457521</v>
      </c>
      <c r="R314" s="19">
        <f t="shared" si="79"/>
        <v>101.345522660501</v>
      </c>
      <c r="S314" s="3">
        <f>Return!Q298</f>
        <v>-1.3423992909514459E-2</v>
      </c>
      <c r="T314" s="9">
        <f>IF(A314=0,1,T313*(1+$F$5)^(1/12))</f>
        <v>1.1290352535013644</v>
      </c>
      <c r="U314">
        <f>IF(A314=0,$C$12,U313-V313-W313-X313)</f>
        <v>0.4215299163531509</v>
      </c>
      <c r="V314">
        <f t="shared" si="69"/>
        <v>5.2765525240025578E-4</v>
      </c>
      <c r="W314">
        <f t="shared" si="80"/>
        <v>3.5245356113212305E-4</v>
      </c>
      <c r="X314">
        <f>IF(A314=12*$C$10-1,U314-V314-W314,0)</f>
        <v>0</v>
      </c>
      <c r="Y314">
        <f>FLOOR(A314/12,1)</f>
        <v>24</v>
      </c>
      <c r="Z314">
        <f t="shared" si="70"/>
        <v>5</v>
      </c>
      <c r="AA314">
        <f t="shared" si="81"/>
        <v>1.2517622876336842E-3</v>
      </c>
      <c r="AB314">
        <f t="shared" si="71"/>
        <v>1.4918161763698602E-2</v>
      </c>
      <c r="AC314">
        <f>VLOOKUP(AD314,mortality!$A$4:$G$76,saving_model!Z314+2,FALSE)</f>
        <v>7.4590808818493009E-3</v>
      </c>
      <c r="AD314">
        <f t="shared" si="72"/>
        <v>73</v>
      </c>
      <c r="AE314" s="10">
        <f t="shared" si="82"/>
        <v>8.3717735912058888E-4</v>
      </c>
      <c r="AF314" s="8">
        <f>VLOOKUP(saving_model!Y314,lapse!$B$4:$C$134,2,FALSE)</f>
        <v>0.01</v>
      </c>
      <c r="AH314">
        <f>discount_curve!K299</f>
        <v>0.71830306445731318</v>
      </c>
    </row>
    <row r="315" spans="1:34" x14ac:dyDescent="0.55000000000000004">
      <c r="A315">
        <f t="shared" si="68"/>
        <v>293</v>
      </c>
      <c r="B315">
        <f t="shared" si="73"/>
        <v>22.739298776303663</v>
      </c>
      <c r="C315">
        <f>K315*U315</f>
        <v>0</v>
      </c>
      <c r="D315">
        <f>M315*V315</f>
        <v>64.032280865984802</v>
      </c>
      <c r="E315">
        <f>N315*W315</f>
        <v>42.771118672593566</v>
      </c>
      <c r="F315">
        <f>(O315+P315+Q315-R315)*X315</f>
        <v>0</v>
      </c>
      <c r="G315">
        <f>U315*$F$6/12*T315</f>
        <v>19.796912370944533</v>
      </c>
      <c r="H315">
        <v>0</v>
      </c>
      <c r="I315">
        <f t="shared" si="74"/>
        <v>42.536211147248196</v>
      </c>
      <c r="K315">
        <f>IF(A315=0, $C$6, $C$7/12)</f>
        <v>0</v>
      </c>
      <c r="L315">
        <f t="shared" si="75"/>
        <v>100000</v>
      </c>
      <c r="M315" s="19">
        <f t="shared" si="76"/>
        <v>121606.3950112301</v>
      </c>
      <c r="N315" s="19">
        <f t="shared" si="77"/>
        <v>121606.3950112301</v>
      </c>
      <c r="O315" s="19">
        <f t="shared" si="83"/>
        <v>121513.2816699407</v>
      </c>
      <c r="P315" s="19">
        <f>IF(A315=0,K315*(1-$C$15),K315)</f>
        <v>0</v>
      </c>
      <c r="Q315" s="19">
        <f t="shared" si="78"/>
        <v>84.894868796513805</v>
      </c>
      <c r="R315" s="19">
        <f t="shared" si="79"/>
        <v>101.33181378228102</v>
      </c>
      <c r="S315" s="3">
        <f>Return!Q299</f>
        <v>6.9864682798304045E-4</v>
      </c>
      <c r="T315" s="9">
        <f>IF(A315=0,1,T314*(1+$F$5)^(1/12))</f>
        <v>1.1295046102164672</v>
      </c>
      <c r="U315">
        <f>IF(A315=0,$C$12,U314-V314-W314-X314)</f>
        <v>0.4206498075396185</v>
      </c>
      <c r="V315">
        <f t="shared" si="69"/>
        <v>5.2655356537846185E-4</v>
      </c>
      <c r="W315">
        <f t="shared" si="80"/>
        <v>3.5171767626730272E-4</v>
      </c>
      <c r="X315">
        <f>IF(A315=12*$C$10-1,U315-V315-W315,0)</f>
        <v>0</v>
      </c>
      <c r="Y315">
        <f>FLOOR(A315/12,1)</f>
        <v>24</v>
      </c>
      <c r="Z315">
        <f t="shared" si="70"/>
        <v>5</v>
      </c>
      <c r="AA315">
        <f t="shared" si="81"/>
        <v>1.2517622876336842E-3</v>
      </c>
      <c r="AB315">
        <f t="shared" si="71"/>
        <v>1.4918161763698602E-2</v>
      </c>
      <c r="AC315">
        <f>VLOOKUP(AD315,mortality!$A$4:$G$76,saving_model!Z315+2,FALSE)</f>
        <v>7.4590808818493009E-3</v>
      </c>
      <c r="AD315">
        <f t="shared" si="72"/>
        <v>73</v>
      </c>
      <c r="AE315" s="10">
        <f t="shared" si="82"/>
        <v>8.3717735912058888E-4</v>
      </c>
      <c r="AF315" s="8">
        <f>VLOOKUP(saving_model!Y315,lapse!$B$4:$C$134,2,FALSE)</f>
        <v>0.01</v>
      </c>
      <c r="AH315">
        <f>discount_curve!K300</f>
        <v>0.7174896198778935</v>
      </c>
    </row>
    <row r="316" spans="1:34" x14ac:dyDescent="0.55000000000000004">
      <c r="A316">
        <f t="shared" si="68"/>
        <v>294</v>
      </c>
      <c r="B316">
        <f t="shared" si="73"/>
        <v>23.509176866539445</v>
      </c>
      <c r="C316">
        <f>K316*U316</f>
        <v>0</v>
      </c>
      <c r="D316">
        <f>M316*V316</f>
        <v>64.516133970601828</v>
      </c>
      <c r="E316">
        <f>N316*W316</f>
        <v>43.094314071504783</v>
      </c>
      <c r="F316">
        <f>(O316+P316+Q316-R316)*X316</f>
        <v>0</v>
      </c>
      <c r="G316">
        <f>U316*$F$6/12*T316</f>
        <v>19.763791249199794</v>
      </c>
      <c r="H316">
        <v>0</v>
      </c>
      <c r="I316">
        <f t="shared" si="74"/>
        <v>43.272968115739239</v>
      </c>
      <c r="K316">
        <f>IF(A316=0, $C$6, $C$7/12)</f>
        <v>0</v>
      </c>
      <c r="L316">
        <f t="shared" si="75"/>
        <v>100000</v>
      </c>
      <c r="M316" s="19">
        <f t="shared" si="76"/>
        <v>122781.6555716143</v>
      </c>
      <c r="N316" s="19">
        <f t="shared" si="77"/>
        <v>122781.6555716143</v>
      </c>
      <c r="O316" s="19">
        <f t="shared" si="83"/>
        <v>121496.84472495494</v>
      </c>
      <c r="P316" s="19">
        <f>IF(A316=0,K316*(1-$C$15),K316)</f>
        <v>0</v>
      </c>
      <c r="Q316" s="19">
        <f t="shared" si="78"/>
        <v>2466.3190568339123</v>
      </c>
      <c r="R316" s="19">
        <f t="shared" si="79"/>
        <v>103.30263648482405</v>
      </c>
      <c r="S316" s="3">
        <f>Return!Q300</f>
        <v>2.0299449441812056E-2</v>
      </c>
      <c r="T316" s="9">
        <f>IF(A316=0,1,T315*(1+$F$5)^(1/12))</f>
        <v>1.129974162050124</v>
      </c>
      <c r="U316">
        <f>IF(A316=0,$C$12,U315-V315-W315-X315)</f>
        <v>0.41977153629797276</v>
      </c>
      <c r="V316">
        <f t="shared" si="69"/>
        <v>5.2545417855985653E-4</v>
      </c>
      <c r="W316">
        <f t="shared" si="80"/>
        <v>3.5098332785038364E-4</v>
      </c>
      <c r="X316">
        <f>IF(A316=12*$C$10-1,U316-V316-W316,0)</f>
        <v>0</v>
      </c>
      <c r="Y316">
        <f>FLOOR(A316/12,1)</f>
        <v>24</v>
      </c>
      <c r="Z316">
        <f t="shared" si="70"/>
        <v>5</v>
      </c>
      <c r="AA316">
        <f t="shared" si="81"/>
        <v>1.2517622876336842E-3</v>
      </c>
      <c r="AB316">
        <f t="shared" si="71"/>
        <v>1.4918161763698602E-2</v>
      </c>
      <c r="AC316">
        <f>VLOOKUP(AD316,mortality!$A$4:$G$76,saving_model!Z316+2,FALSE)</f>
        <v>7.4590808818493009E-3</v>
      </c>
      <c r="AD316">
        <f t="shared" si="72"/>
        <v>73</v>
      </c>
      <c r="AE316" s="10">
        <f t="shared" si="82"/>
        <v>8.3717735912058888E-4</v>
      </c>
      <c r="AF316" s="8">
        <f>VLOOKUP(saving_model!Y316,lapse!$B$4:$C$134,2,FALSE)</f>
        <v>0.01</v>
      </c>
      <c r="AH316">
        <f>discount_curve!K301</f>
        <v>0.7166770964863628</v>
      </c>
    </row>
    <row r="317" spans="1:34" x14ac:dyDescent="0.55000000000000004">
      <c r="A317">
        <f t="shared" si="68"/>
        <v>295</v>
      </c>
      <c r="B317">
        <f t="shared" si="73"/>
        <v>23.547087983300514</v>
      </c>
      <c r="C317">
        <f>K317*U317</f>
        <v>0</v>
      </c>
      <c r="D317">
        <f>M317*V317</f>
        <v>65.072669433902405</v>
      </c>
      <c r="E317">
        <f>N317*W317</f>
        <v>43.466058510784642</v>
      </c>
      <c r="F317">
        <f>(O317+P317+Q317-R317)*X317</f>
        <v>0</v>
      </c>
      <c r="G317">
        <f>U317*$F$6/12*T317</f>
        <v>19.730725540576302</v>
      </c>
      <c r="H317">
        <v>0</v>
      </c>
      <c r="I317">
        <f t="shared" si="74"/>
        <v>43.277813523876816</v>
      </c>
      <c r="K317">
        <f>IF(A317=0, $C$6, $C$7/12)</f>
        <v>0</v>
      </c>
      <c r="L317">
        <f t="shared" si="75"/>
        <v>100000</v>
      </c>
      <c r="M317" s="19">
        <f t="shared" si="76"/>
        <v>124099.91402728393</v>
      </c>
      <c r="N317" s="19">
        <f t="shared" si="77"/>
        <v>124099.91402728393</v>
      </c>
      <c r="O317" s="19">
        <f t="shared" si="83"/>
        <v>123859.86114530402</v>
      </c>
      <c r="P317" s="19">
        <f>IF(A317=0,K317*(1-$C$15),K317)</f>
        <v>0</v>
      </c>
      <c r="Q317" s="19">
        <f t="shared" si="78"/>
        <v>376.57540017192377</v>
      </c>
      <c r="R317" s="19">
        <f t="shared" si="79"/>
        <v>103.5303637878966</v>
      </c>
      <c r="S317" s="3">
        <f>Return!Q301</f>
        <v>3.0403344286826783E-3</v>
      </c>
      <c r="T317" s="9">
        <f>IF(A317=0,1,T316*(1+$F$5)^(1/12))</f>
        <v>1.1304439090834484</v>
      </c>
      <c r="U317">
        <f>IF(A317=0,$C$12,U316-V316-W316-X316)</f>
        <v>0.4188950987915625</v>
      </c>
      <c r="V317">
        <f t="shared" si="69"/>
        <v>5.243570871418644E-4</v>
      </c>
      <c r="W317">
        <f t="shared" si="80"/>
        <v>3.5025051267342886E-4</v>
      </c>
      <c r="X317">
        <f>IF(A317=12*$C$10-1,U317-V317-W317,0)</f>
        <v>0</v>
      </c>
      <c r="Y317">
        <f>FLOOR(A317/12,1)</f>
        <v>24</v>
      </c>
      <c r="Z317">
        <f t="shared" si="70"/>
        <v>5</v>
      </c>
      <c r="AA317">
        <f t="shared" si="81"/>
        <v>1.2517622876336842E-3</v>
      </c>
      <c r="AB317">
        <f t="shared" si="71"/>
        <v>1.4918161763698602E-2</v>
      </c>
      <c r="AC317">
        <f>VLOOKUP(AD317,mortality!$A$4:$G$76,saving_model!Z317+2,FALSE)</f>
        <v>7.4590808818493009E-3</v>
      </c>
      <c r="AD317">
        <f t="shared" si="72"/>
        <v>73</v>
      </c>
      <c r="AE317" s="10">
        <f t="shared" si="82"/>
        <v>8.3717735912058888E-4</v>
      </c>
      <c r="AF317" s="8">
        <f>VLOOKUP(saving_model!Y317,lapse!$B$4:$C$134,2,FALSE)</f>
        <v>0.01</v>
      </c>
      <c r="AH317">
        <f>discount_curve!K302</f>
        <v>0.71586549323951965</v>
      </c>
    </row>
    <row r="318" spans="1:34" x14ac:dyDescent="0.55000000000000004">
      <c r="A318">
        <f t="shared" si="68"/>
        <v>296</v>
      </c>
      <c r="B318">
        <f t="shared" si="73"/>
        <v>24.901150963524536</v>
      </c>
      <c r="C318">
        <f>K318*U318</f>
        <v>0</v>
      </c>
      <c r="D318">
        <f>M318*V318</f>
        <v>66.071396333185149</v>
      </c>
      <c r="E318">
        <f>N318*W318</f>
        <v>44.133169945095993</v>
      </c>
      <c r="F318">
        <f>(O318+P318+Q318-R318)*X318</f>
        <v>0</v>
      </c>
      <c r="G318">
        <f>U318*$F$6/12*T318</f>
        <v>19.697715152365426</v>
      </c>
      <c r="H318">
        <v>0</v>
      </c>
      <c r="I318">
        <f t="shared" si="74"/>
        <v>44.598866115889962</v>
      </c>
      <c r="K318">
        <f>IF(A318=0, $C$6, $C$7/12)</f>
        <v>0</v>
      </c>
      <c r="L318">
        <f t="shared" si="75"/>
        <v>100000</v>
      </c>
      <c r="M318" s="19">
        <f t="shared" si="76"/>
        <v>126268.21779254307</v>
      </c>
      <c r="N318" s="19">
        <f t="shared" si="77"/>
        <v>126268.21779254307</v>
      </c>
      <c r="O318" s="19">
        <f t="shared" si="83"/>
        <v>124132.90618168804</v>
      </c>
      <c r="P318" s="19">
        <f>IF(A318=0,K318*(1-$C$15),K318)</f>
        <v>0</v>
      </c>
      <c r="Q318" s="19">
        <f t="shared" si="78"/>
        <v>4163.7093754124626</v>
      </c>
      <c r="R318" s="19">
        <f t="shared" si="79"/>
        <v>106.91384629758376</v>
      </c>
      <c r="S318" s="3">
        <f>Return!Q302</f>
        <v>3.3542349917420111E-2</v>
      </c>
      <c r="T318" s="9">
        <f>IF(A318=0,1,T317*(1+$F$5)^(1/12))</f>
        <v>1.1309138513975878</v>
      </c>
      <c r="U318">
        <f>IF(A318=0,$C$12,U317-V317-W317-X317)</f>
        <v>0.41802049119174717</v>
      </c>
      <c r="V318">
        <f t="shared" si="69"/>
        <v>5.2326228633193779E-4</v>
      </c>
      <c r="W318">
        <f t="shared" si="80"/>
        <v>3.4951922753519952E-4</v>
      </c>
      <c r="X318">
        <f>IF(A318=12*$C$10-1,U318-V318-W318,0)</f>
        <v>0</v>
      </c>
      <c r="Y318">
        <f>FLOOR(A318/12,1)</f>
        <v>24</v>
      </c>
      <c r="Z318">
        <f t="shared" si="70"/>
        <v>5</v>
      </c>
      <c r="AA318">
        <f t="shared" si="81"/>
        <v>1.2517622876336842E-3</v>
      </c>
      <c r="AB318">
        <f t="shared" si="71"/>
        <v>1.4918161763698602E-2</v>
      </c>
      <c r="AC318">
        <f>VLOOKUP(AD318,mortality!$A$4:$G$76,saving_model!Z318+2,FALSE)</f>
        <v>7.4590808818493009E-3</v>
      </c>
      <c r="AD318">
        <f t="shared" si="72"/>
        <v>73</v>
      </c>
      <c r="AE318" s="10">
        <f t="shared" si="82"/>
        <v>8.3717735912058888E-4</v>
      </c>
      <c r="AF318" s="8">
        <f>VLOOKUP(saving_model!Y318,lapse!$B$4:$C$134,2,FALSE)</f>
        <v>0.01</v>
      </c>
      <c r="AH318">
        <f>discount_curve!K303</f>
        <v>0.71505480909534236</v>
      </c>
    </row>
    <row r="319" spans="1:34" x14ac:dyDescent="0.55000000000000004">
      <c r="A319">
        <f t="shared" si="68"/>
        <v>297</v>
      </c>
      <c r="B319">
        <f t="shared" si="73"/>
        <v>25.09072381251654</v>
      </c>
      <c r="C319">
        <f>K319*U319</f>
        <v>0</v>
      </c>
      <c r="D319">
        <f>M319*V319</f>
        <v>67.180729009147313</v>
      </c>
      <c r="E319">
        <f>N319*W319</f>
        <v>44.874161814966556</v>
      </c>
      <c r="F319">
        <f>(O319+P319+Q319-R319)*X319</f>
        <v>0</v>
      </c>
      <c r="G319">
        <f>U319*$F$6/12*T319</f>
        <v>19.664759992013639</v>
      </c>
      <c r="H319">
        <v>0</v>
      </c>
      <c r="I319">
        <f t="shared" si="74"/>
        <v>44.755483804530179</v>
      </c>
      <c r="K319">
        <f>IF(A319=0, $C$6, $C$7/12)</f>
        <v>0</v>
      </c>
      <c r="L319">
        <f t="shared" si="75"/>
        <v>100000</v>
      </c>
      <c r="M319" s="19">
        <f t="shared" si="76"/>
        <v>128656.87118535733</v>
      </c>
      <c r="N319" s="19">
        <f t="shared" si="77"/>
        <v>128656.87118535733</v>
      </c>
      <c r="O319" s="19">
        <f t="shared" si="83"/>
        <v>128189.70171080292</v>
      </c>
      <c r="P319" s="19">
        <f>IF(A319=0,K319*(1-$C$15),K319)</f>
        <v>0</v>
      </c>
      <c r="Q319" s="19">
        <f t="shared" si="78"/>
        <v>826.82517670255959</v>
      </c>
      <c r="R319" s="19">
        <f t="shared" si="79"/>
        <v>107.51377240625457</v>
      </c>
      <c r="S319" s="3">
        <f>Return!Q303</f>
        <v>6.4500124867119535E-3</v>
      </c>
      <c r="T319" s="9">
        <f>IF(A319=0,1,T318*(1+$F$5)^(1/12))</f>
        <v>1.1313839890737234</v>
      </c>
      <c r="U319">
        <f>IF(A319=0,$C$12,U318-V318-W318-X318)</f>
        <v>0.41714770967788006</v>
      </c>
      <c r="V319">
        <f t="shared" si="69"/>
        <v>5.2216977134753506E-4</v>
      </c>
      <c r="W319">
        <f t="shared" si="80"/>
        <v>3.4878946924114042E-4</v>
      </c>
      <c r="X319">
        <f>IF(A319=12*$C$10-1,U319-V319-W319,0)</f>
        <v>0</v>
      </c>
      <c r="Y319">
        <f>FLOOR(A319/12,1)</f>
        <v>24</v>
      </c>
      <c r="Z319">
        <f t="shared" si="70"/>
        <v>5</v>
      </c>
      <c r="AA319">
        <f t="shared" si="81"/>
        <v>1.2517622876336842E-3</v>
      </c>
      <c r="AB319">
        <f t="shared" si="71"/>
        <v>1.4918161763698602E-2</v>
      </c>
      <c r="AC319">
        <f>VLOOKUP(AD319,mortality!$A$4:$G$76,saving_model!Z319+2,FALSE)</f>
        <v>7.4590808818493009E-3</v>
      </c>
      <c r="AD319">
        <f t="shared" si="72"/>
        <v>73</v>
      </c>
      <c r="AE319" s="10">
        <f t="shared" si="82"/>
        <v>8.3717735912058888E-4</v>
      </c>
      <c r="AF319" s="8">
        <f>VLOOKUP(saving_model!Y319,lapse!$B$4:$C$134,2,FALSE)</f>
        <v>0.01</v>
      </c>
      <c r="AH319">
        <f>discount_curve!K304</f>
        <v>0.71424504301299074</v>
      </c>
    </row>
    <row r="320" spans="1:34" x14ac:dyDescent="0.55000000000000004">
      <c r="A320">
        <f t="shared" si="68"/>
        <v>298</v>
      </c>
      <c r="B320">
        <f t="shared" si="73"/>
        <v>25.649291905712122</v>
      </c>
      <c r="C320">
        <f>K320*U320</f>
        <v>0</v>
      </c>
      <c r="D320">
        <f>M320*V320</f>
        <v>67.694222465829554</v>
      </c>
      <c r="E320">
        <f>N320*W320</f>
        <v>45.217155837299181</v>
      </c>
      <c r="F320">
        <f>(O320+P320+Q320-R320)*X320</f>
        <v>0</v>
      </c>
      <c r="G320">
        <f>U320*$F$6/12*T320</f>
        <v>19.631859967122256</v>
      </c>
      <c r="H320">
        <v>0</v>
      </c>
      <c r="I320">
        <f t="shared" si="74"/>
        <v>45.281151872834378</v>
      </c>
      <c r="K320">
        <f>IF(A320=0, $C$6, $C$7/12)</f>
        <v>0</v>
      </c>
      <c r="L320">
        <f t="shared" si="75"/>
        <v>100000</v>
      </c>
      <c r="M320" s="19">
        <f t="shared" si="76"/>
        <v>129911.49643201854</v>
      </c>
      <c r="N320" s="19">
        <f t="shared" si="77"/>
        <v>129911.49643201854</v>
      </c>
      <c r="O320" s="19">
        <f t="shared" si="83"/>
        <v>128909.01311509924</v>
      </c>
      <c r="P320" s="19">
        <f>IF(A320=0,K320*(1-$C$15),K320)</f>
        <v>0</v>
      </c>
      <c r="Q320" s="19">
        <f t="shared" si="78"/>
        <v>1895.9624875031016</v>
      </c>
      <c r="R320" s="19">
        <f t="shared" si="79"/>
        <v>109.00414633550196</v>
      </c>
      <c r="S320" s="3">
        <f>Return!Q304</f>
        <v>1.4707757368449093E-2</v>
      </c>
      <c r="T320" s="9">
        <f>IF(A320=0,1,T319*(1+$F$5)^(1/12))</f>
        <v>1.1318543221930701</v>
      </c>
      <c r="U320">
        <f>IF(A320=0,$C$12,U319-V319-W319-X319)</f>
        <v>0.41627675043729134</v>
      </c>
      <c r="V320">
        <f t="shared" si="69"/>
        <v>5.2107953741610004E-4</v>
      </c>
      <c r="W320">
        <f t="shared" si="80"/>
        <v>3.4806123460336623E-4</v>
      </c>
      <c r="X320">
        <f>IF(A320=12*$C$10-1,U320-V320-W320,0)</f>
        <v>0</v>
      </c>
      <c r="Y320">
        <f>FLOOR(A320/12,1)</f>
        <v>24</v>
      </c>
      <c r="Z320">
        <f t="shared" si="70"/>
        <v>5</v>
      </c>
      <c r="AA320">
        <f t="shared" si="81"/>
        <v>1.2517622876336842E-3</v>
      </c>
      <c r="AB320">
        <f t="shared" si="71"/>
        <v>1.4918161763698602E-2</v>
      </c>
      <c r="AC320">
        <f>VLOOKUP(AD320,mortality!$A$4:$G$76,saving_model!Z320+2,FALSE)</f>
        <v>7.4590808818493009E-3</v>
      </c>
      <c r="AD320">
        <f t="shared" si="72"/>
        <v>73</v>
      </c>
      <c r="AE320" s="10">
        <f t="shared" si="82"/>
        <v>8.3717735912058888E-4</v>
      </c>
      <c r="AF320" s="8">
        <f>VLOOKUP(saving_model!Y320,lapse!$B$4:$C$134,2,FALSE)</f>
        <v>0.01</v>
      </c>
      <c r="AH320">
        <f>discount_curve!K305</f>
        <v>0.71343619395280278</v>
      </c>
    </row>
    <row r="321" spans="1:34" x14ac:dyDescent="0.55000000000000004">
      <c r="A321">
        <f t="shared" si="68"/>
        <v>299</v>
      </c>
      <c r="B321">
        <f t="shared" si="73"/>
        <v>25.54936264360374</v>
      </c>
      <c r="C321">
        <f>K321*U321</f>
        <v>0</v>
      </c>
      <c r="D321">
        <f>M321*V321</f>
        <v>67.988687346454086</v>
      </c>
      <c r="E321">
        <f>N321*W321</f>
        <v>45.41384713399782</v>
      </c>
      <c r="F321">
        <f>(O321+P321+Q321-R321)*X321</f>
        <v>0</v>
      </c>
      <c r="G321">
        <f>U321*$F$6/12*T321</f>
        <v>19.59901498544718</v>
      </c>
      <c r="H321">
        <v>0</v>
      </c>
      <c r="I321">
        <f t="shared" si="74"/>
        <v>45.14837762905092</v>
      </c>
      <c r="K321">
        <f>IF(A321=0, $C$6, $C$7/12)</f>
        <v>0</v>
      </c>
      <c r="L321">
        <f t="shared" si="75"/>
        <v>100000</v>
      </c>
      <c r="M321" s="19">
        <f t="shared" si="76"/>
        <v>130749.59286046003</v>
      </c>
      <c r="N321" s="19">
        <f t="shared" si="77"/>
        <v>130749.59286046003</v>
      </c>
      <c r="O321" s="19">
        <f t="shared" si="83"/>
        <v>130695.97145626684</v>
      </c>
      <c r="P321" s="19">
        <f>IF(A321=0,K321*(1-$C$15),K321)</f>
        <v>0</v>
      </c>
      <c r="Q321" s="19">
        <f t="shared" si="78"/>
        <v>-1.6691102352925196</v>
      </c>
      <c r="R321" s="19">
        <f t="shared" si="79"/>
        <v>108.91191862169296</v>
      </c>
      <c r="S321" s="3">
        <f>Return!Q305</f>
        <v>-1.2770938665473963E-5</v>
      </c>
      <c r="T321" s="9">
        <f>IF(A321=0,1,T320*(1+$F$5)^(1/12))</f>
        <v>1.1323248508368764</v>
      </c>
      <c r="U321">
        <f>IF(A321=0,$C$12,U320-V320-W320-X320)</f>
        <v>0.4154076096652719</v>
      </c>
      <c r="V321">
        <f t="shared" si="69"/>
        <v>5.1999157977504137E-4</v>
      </c>
      <c r="W321">
        <f t="shared" si="80"/>
        <v>3.473345204406477E-4</v>
      </c>
      <c r="X321">
        <f>IF(A321=12*$C$10-1,U321-V321-W321,0)</f>
        <v>0</v>
      </c>
      <c r="Y321">
        <f>FLOOR(A321/12,1)</f>
        <v>24</v>
      </c>
      <c r="Z321">
        <f t="shared" si="70"/>
        <v>5</v>
      </c>
      <c r="AA321">
        <f t="shared" si="81"/>
        <v>1.2517622876336842E-3</v>
      </c>
      <c r="AB321">
        <f t="shared" si="71"/>
        <v>1.4918161763698602E-2</v>
      </c>
      <c r="AC321">
        <f>VLOOKUP(AD321,mortality!$A$4:$G$76,saving_model!Z321+2,FALSE)</f>
        <v>7.4590808818493009E-3</v>
      </c>
      <c r="AD321">
        <f t="shared" si="72"/>
        <v>73</v>
      </c>
      <c r="AE321" s="10">
        <f t="shared" si="82"/>
        <v>8.3717735912058888E-4</v>
      </c>
      <c r="AF321" s="8">
        <f>VLOOKUP(saving_model!Y321,lapse!$B$4:$C$134,2,FALSE)</f>
        <v>0.01</v>
      </c>
      <c r="AH321">
        <f>discount_curve!K306</f>
        <v>0.71262826087629383</v>
      </c>
    </row>
    <row r="322" spans="1:34" x14ac:dyDescent="0.55000000000000004">
      <c r="A322">
        <f t="shared" si="68"/>
        <v>300</v>
      </c>
      <c r="B322">
        <f t="shared" si="73"/>
        <v>24.741661835600652</v>
      </c>
      <c r="C322">
        <f>K322*U322</f>
        <v>0</v>
      </c>
      <c r="D322">
        <f>M322*V322</f>
        <v>74.050051537852852</v>
      </c>
      <c r="E322">
        <f>N322*W322</f>
        <v>44.921539623826547</v>
      </c>
      <c r="F322">
        <f>(O322+P322+Q322-R322)*X322</f>
        <v>0</v>
      </c>
      <c r="G322">
        <f>U322*$F$6/12*T322</f>
        <v>19.566224954898644</v>
      </c>
      <c r="H322">
        <v>0</v>
      </c>
      <c r="I322">
        <f t="shared" si="74"/>
        <v>44.307886790499296</v>
      </c>
      <c r="K322">
        <f>IF(A322=0, $C$6, $C$7/12)</f>
        <v>0</v>
      </c>
      <c r="L322">
        <f t="shared" si="75"/>
        <v>100000</v>
      </c>
      <c r="M322" s="19">
        <f t="shared" si="76"/>
        <v>129619.20209430715</v>
      </c>
      <c r="N322" s="19">
        <f t="shared" si="77"/>
        <v>129619.20209430715</v>
      </c>
      <c r="O322" s="19">
        <f t="shared" si="83"/>
        <v>130585.39042740985</v>
      </c>
      <c r="P322" s="19">
        <f>IF(A322=0,K322*(1-$C$15),K322)</f>
        <v>0</v>
      </c>
      <c r="Q322" s="19">
        <f t="shared" si="78"/>
        <v>-2039.498243025703</v>
      </c>
      <c r="R322" s="19">
        <f t="shared" si="79"/>
        <v>107.12157682032012</v>
      </c>
      <c r="S322" s="3">
        <f>Return!Q306</f>
        <v>-1.5618119579459577E-2</v>
      </c>
      <c r="T322" s="9">
        <f>IF(A322=0,1,T321*(1+$F$5)^(1/12))</f>
        <v>1.1327955750864249</v>
      </c>
      <c r="U322">
        <f>IF(A322=0,$C$12,U321-V321-W321-X321)</f>
        <v>0.41454028356505618</v>
      </c>
      <c r="V322">
        <f t="shared" si="69"/>
        <v>5.712892097883475E-4</v>
      </c>
      <c r="W322">
        <f t="shared" si="80"/>
        <v>3.465654694521491E-4</v>
      </c>
      <c r="X322">
        <f>IF(A322=12*$C$10-1,U322-V322-W322,0)</f>
        <v>0</v>
      </c>
      <c r="Y322">
        <f>FLOOR(A322/12,1)</f>
        <v>25</v>
      </c>
      <c r="Z322">
        <f t="shared" si="70"/>
        <v>5</v>
      </c>
      <c r="AA322">
        <f t="shared" si="81"/>
        <v>1.3781271264525774E-3</v>
      </c>
      <c r="AB322">
        <f t="shared" si="71"/>
        <v>1.641275009200277E-2</v>
      </c>
      <c r="AC322">
        <f>VLOOKUP(AD322,mortality!$A$4:$G$76,saving_model!Z322+2,FALSE)</f>
        <v>8.2063750460013851E-3</v>
      </c>
      <c r="AD322">
        <f t="shared" si="72"/>
        <v>74</v>
      </c>
      <c r="AE322" s="10">
        <f t="shared" si="82"/>
        <v>8.3717735912058888E-4</v>
      </c>
      <c r="AF322" s="8">
        <f>VLOOKUP(saving_model!Y322,lapse!$B$4:$C$134,2,FALSE)</f>
        <v>0.01</v>
      </c>
      <c r="AH322">
        <f>discount_curve!K307</f>
        <v>0.71252381110597163</v>
      </c>
    </row>
    <row r="323" spans="1:34" x14ac:dyDescent="0.55000000000000004">
      <c r="A323">
        <f t="shared" si="68"/>
        <v>301</v>
      </c>
      <c r="B323">
        <f t="shared" si="73"/>
        <v>24.543725159781445</v>
      </c>
      <c r="C323">
        <f>K323*U323</f>
        <v>0</v>
      </c>
      <c r="D323">
        <f>M323*V323</f>
        <v>73.162279302318183</v>
      </c>
      <c r="E323">
        <f>N323*W323</f>
        <v>44.382983676500594</v>
      </c>
      <c r="F323">
        <f>(O323+P323+Q323-R323)*X323</f>
        <v>0</v>
      </c>
      <c r="G323">
        <f>U323*$F$6/12*T323</f>
        <v>19.531018343597566</v>
      </c>
      <c r="H323">
        <v>0</v>
      </c>
      <c r="I323">
        <f t="shared" si="74"/>
        <v>44.074743503379011</v>
      </c>
      <c r="K323">
        <f>IF(A323=0, $C$6, $C$7/12)</f>
        <v>0</v>
      </c>
      <c r="L323">
        <f t="shared" si="75"/>
        <v>100000</v>
      </c>
      <c r="M323" s="19">
        <f t="shared" si="76"/>
        <v>128349.40662770635</v>
      </c>
      <c r="N323" s="19">
        <f t="shared" si="77"/>
        <v>128349.40662770635</v>
      </c>
      <c r="O323" s="19">
        <f t="shared" si="83"/>
        <v>128438.77060756381</v>
      </c>
      <c r="P323" s="19">
        <f>IF(A323=0,K323*(1-$C$15),K323)</f>
        <v>0</v>
      </c>
      <c r="Q323" s="19">
        <f t="shared" si="78"/>
        <v>-285.522333276849</v>
      </c>
      <c r="R323" s="19">
        <f t="shared" si="79"/>
        <v>106.7943735619058</v>
      </c>
      <c r="S323" s="3">
        <f>Return!Q307</f>
        <v>-2.2230229386829281E-3</v>
      </c>
      <c r="T323" s="9">
        <f>IF(A323=0,1,T322*(1+$F$5)^(1/12))</f>
        <v>1.1332664950230318</v>
      </c>
      <c r="U323">
        <f>IF(A323=0,$C$12,U322-V322-W322-X322)</f>
        <v>0.41362242888581569</v>
      </c>
      <c r="V323">
        <f t="shared" si="69"/>
        <v>5.7002428935674476E-4</v>
      </c>
      <c r="W323">
        <f t="shared" si="80"/>
        <v>3.4579812125847247E-4</v>
      </c>
      <c r="X323">
        <f>IF(A323=12*$C$10-1,U323-V323-W323,0)</f>
        <v>0</v>
      </c>
      <c r="Y323">
        <f>FLOOR(A323/12,1)</f>
        <v>25</v>
      </c>
      <c r="Z323">
        <f t="shared" si="70"/>
        <v>5</v>
      </c>
      <c r="AA323">
        <f t="shared" si="81"/>
        <v>1.3781271264525774E-3</v>
      </c>
      <c r="AB323">
        <f t="shared" si="71"/>
        <v>1.641275009200277E-2</v>
      </c>
      <c r="AC323">
        <f>VLOOKUP(AD323,mortality!$A$4:$G$76,saving_model!Z323+2,FALSE)</f>
        <v>8.2063750460013851E-3</v>
      </c>
      <c r="AD323">
        <f t="shared" si="72"/>
        <v>74</v>
      </c>
      <c r="AE323" s="10">
        <f t="shared" si="82"/>
        <v>8.3717735912058888E-4</v>
      </c>
      <c r="AF323" s="8">
        <f>VLOOKUP(saving_model!Y323,lapse!$B$4:$C$134,2,FALSE)</f>
        <v>0.01</v>
      </c>
      <c r="AH323">
        <f>discount_curve!K308</f>
        <v>0.71171925166063876</v>
      </c>
    </row>
    <row r="324" spans="1:34" x14ac:dyDescent="0.55000000000000004">
      <c r="A324">
        <f t="shared" si="68"/>
        <v>302</v>
      </c>
      <c r="B324">
        <f t="shared" si="73"/>
        <v>24.750260803031928</v>
      </c>
      <c r="C324">
        <f>K324*U324</f>
        <v>0</v>
      </c>
      <c r="D324">
        <f>M324*V324</f>
        <v>73.111812442466487</v>
      </c>
      <c r="E324">
        <f>N324*W324</f>
        <v>44.352368585795908</v>
      </c>
      <c r="F324">
        <f>(O324+P324+Q324-R324)*X324</f>
        <v>0</v>
      </c>
      <c r="G324">
        <f>U324*$F$6/12*T324</f>
        <v>19.495875081536418</v>
      </c>
      <c r="H324">
        <v>0</v>
      </c>
      <c r="I324">
        <f t="shared" si="74"/>
        <v>44.246135884568346</v>
      </c>
      <c r="K324">
        <f>IF(A324=0, $C$6, $C$7/12)</f>
        <v>0</v>
      </c>
      <c r="L324">
        <f t="shared" si="75"/>
        <v>100000</v>
      </c>
      <c r="M324" s="19">
        <f t="shared" si="76"/>
        <v>128545.49114527213</v>
      </c>
      <c r="N324" s="19">
        <f t="shared" si="77"/>
        <v>128545.49114527213</v>
      </c>
      <c r="O324" s="19">
        <f t="shared" si="83"/>
        <v>128046.45390072506</v>
      </c>
      <c r="P324" s="19">
        <f>IF(A324=0,K324*(1-$C$15),K324)</f>
        <v>0</v>
      </c>
      <c r="Q324" s="19">
        <f t="shared" si="78"/>
        <v>890.62692174207245</v>
      </c>
      <c r="R324" s="19">
        <f t="shared" si="79"/>
        <v>107.44756735205596</v>
      </c>
      <c r="S324" s="3">
        <f>Return!Q308</f>
        <v>6.9554985289368432E-3</v>
      </c>
      <c r="T324" s="9">
        <f>IF(A324=0,1,T323*(1+$F$5)^(1/12))</f>
        <v>1.1337376107280468</v>
      </c>
      <c r="U324">
        <f>IF(A324=0,$C$12,U323-V323-W323-X323)</f>
        <v>0.41270660647520047</v>
      </c>
      <c r="V324">
        <f t="shared" si="69"/>
        <v>5.687621696496627E-4</v>
      </c>
      <c r="W324">
        <f t="shared" si="80"/>
        <v>3.4503247208937345E-4</v>
      </c>
      <c r="X324">
        <f>IF(A324=12*$C$10-1,U324-V324-W324,0)</f>
        <v>0</v>
      </c>
      <c r="Y324">
        <f>FLOOR(A324/12,1)</f>
        <v>25</v>
      </c>
      <c r="Z324">
        <f t="shared" si="70"/>
        <v>5</v>
      </c>
      <c r="AA324">
        <f t="shared" si="81"/>
        <v>1.3781271264525774E-3</v>
      </c>
      <c r="AB324">
        <f t="shared" si="71"/>
        <v>1.641275009200277E-2</v>
      </c>
      <c r="AC324">
        <f>VLOOKUP(AD324,mortality!$A$4:$G$76,saving_model!Z324+2,FALSE)</f>
        <v>8.2063750460013851E-3</v>
      </c>
      <c r="AD324">
        <f t="shared" si="72"/>
        <v>74</v>
      </c>
      <c r="AE324" s="10">
        <f t="shared" si="82"/>
        <v>8.3717735912058888E-4</v>
      </c>
      <c r="AF324" s="8">
        <f>VLOOKUP(saving_model!Y324,lapse!$B$4:$C$134,2,FALSE)</f>
        <v>0.01</v>
      </c>
      <c r="AH324">
        <f>discount_curve!K309</f>
        <v>0.71091560069849069</v>
      </c>
    </row>
    <row r="325" spans="1:34" x14ac:dyDescent="0.55000000000000004">
      <c r="A325">
        <f t="shared" si="68"/>
        <v>303</v>
      </c>
      <c r="B325">
        <f t="shared" si="73"/>
        <v>24.400984679211721</v>
      </c>
      <c r="C325">
        <f>K325*U325</f>
        <v>0</v>
      </c>
      <c r="D325">
        <f>M325*V325</f>
        <v>72.934628968307791</v>
      </c>
      <c r="E325">
        <f>N325*W325</f>
        <v>44.244882442440044</v>
      </c>
      <c r="F325">
        <f>(O325+P325+Q325-R325)*X325</f>
        <v>0</v>
      </c>
      <c r="G325">
        <f>U325*$F$6/12*T325</f>
        <v>19.460795054727345</v>
      </c>
      <c r="H325">
        <v>0</v>
      </c>
      <c r="I325">
        <f t="shared" si="74"/>
        <v>43.861779733939066</v>
      </c>
      <c r="K325">
        <f>IF(A325=0, $C$6, $C$7/12)</f>
        <v>0</v>
      </c>
      <c r="L325">
        <f t="shared" si="75"/>
        <v>100000</v>
      </c>
      <c r="M325" s="19">
        <f t="shared" si="76"/>
        <v>128518.52581805602</v>
      </c>
      <c r="N325" s="19">
        <f t="shared" si="77"/>
        <v>128518.52581805602</v>
      </c>
      <c r="O325" s="19">
        <f t="shared" si="83"/>
        <v>128829.63325511508</v>
      </c>
      <c r="P325" s="19">
        <f>IF(A325=0,K325*(1-$C$15),K325)</f>
        <v>0</v>
      </c>
      <c r="Q325" s="19">
        <f t="shared" si="78"/>
        <v>-728.96543063851095</v>
      </c>
      <c r="R325" s="19">
        <f t="shared" si="79"/>
        <v>106.75055652039715</v>
      </c>
      <c r="S325" s="3">
        <f>Return!Q309</f>
        <v>-5.6583676613825018E-3</v>
      </c>
      <c r="T325" s="9">
        <f>IF(A325=0,1,T324*(1+$F$5)^(1/12))</f>
        <v>1.134208922282854</v>
      </c>
      <c r="U325">
        <f>IF(A325=0,$C$12,U324-V324-W324-X324)</f>
        <v>0.41179281183346139</v>
      </c>
      <c r="V325">
        <f t="shared" si="69"/>
        <v>5.6750284446587505E-4</v>
      </c>
      <c r="W325">
        <f t="shared" si="80"/>
        <v>3.4426851818295543E-4</v>
      </c>
      <c r="X325">
        <f>IF(A325=12*$C$10-1,U325-V325-W325,0)</f>
        <v>0</v>
      </c>
      <c r="Y325">
        <f>FLOOR(A325/12,1)</f>
        <v>25</v>
      </c>
      <c r="Z325">
        <f t="shared" si="70"/>
        <v>5</v>
      </c>
      <c r="AA325">
        <f t="shared" si="81"/>
        <v>1.3781271264525774E-3</v>
      </c>
      <c r="AB325">
        <f t="shared" si="71"/>
        <v>1.641275009200277E-2</v>
      </c>
      <c r="AC325">
        <f>VLOOKUP(AD325,mortality!$A$4:$G$76,saving_model!Z325+2,FALSE)</f>
        <v>8.2063750460013851E-3</v>
      </c>
      <c r="AD325">
        <f t="shared" si="72"/>
        <v>74</v>
      </c>
      <c r="AE325" s="10">
        <f t="shared" si="82"/>
        <v>8.3717735912058888E-4</v>
      </c>
      <c r="AF325" s="8">
        <f>VLOOKUP(saving_model!Y325,lapse!$B$4:$C$134,2,FALSE)</f>
        <v>0.01</v>
      </c>
      <c r="AH325">
        <f>discount_curve!K310</f>
        <v>0.71011285719369677</v>
      </c>
    </row>
    <row r="326" spans="1:34" x14ac:dyDescent="0.55000000000000004">
      <c r="A326">
        <f t="shared" si="68"/>
        <v>304</v>
      </c>
      <c r="B326">
        <f t="shared" si="73"/>
        <v>24.657605389916807</v>
      </c>
      <c r="C326">
        <f>K326*U326</f>
        <v>0</v>
      </c>
      <c r="D326">
        <f>M326*V326</f>
        <v>72.800877417870254</v>
      </c>
      <c r="E326">
        <f>N326*W326</f>
        <v>44.163743733580993</v>
      </c>
      <c r="F326">
        <f>(O326+P326+Q326-R326)*X326</f>
        <v>0</v>
      </c>
      <c r="G326">
        <f>U326*$F$6/12*T326</f>
        <v>19.4257781493876</v>
      </c>
      <c r="H326">
        <v>0</v>
      </c>
      <c r="I326">
        <f t="shared" si="74"/>
        <v>44.083383539304407</v>
      </c>
      <c r="K326">
        <f>IF(A326=0, $C$6, $C$7/12)</f>
        <v>0</v>
      </c>
      <c r="L326">
        <f t="shared" si="75"/>
        <v>100000</v>
      </c>
      <c r="M326" s="19">
        <f t="shared" si="76"/>
        <v>128567.50929490864</v>
      </c>
      <c r="N326" s="19">
        <f t="shared" si="77"/>
        <v>128567.50929490864</v>
      </c>
      <c r="O326" s="19">
        <f t="shared" si="83"/>
        <v>127993.91726795619</v>
      </c>
      <c r="P326" s="19">
        <f>IF(A326=0,K326*(1-$C$15),K326)</f>
        <v>0</v>
      </c>
      <c r="Q326" s="19">
        <f t="shared" si="78"/>
        <v>1039.6560761181761</v>
      </c>
      <c r="R326" s="19">
        <f t="shared" si="79"/>
        <v>107.52797778672864</v>
      </c>
      <c r="S326" s="3">
        <f>Return!Q310</f>
        <v>8.1226990962519618E-3</v>
      </c>
      <c r="T326" s="9">
        <f>IF(A326=0,1,T325*(1+$F$5)^(1/12))</f>
        <v>1.1346804297688711</v>
      </c>
      <c r="U326">
        <f>IF(A326=0,$C$12,U325-V325-W325-X325)</f>
        <v>0.41088104047081253</v>
      </c>
      <c r="V326">
        <f t="shared" si="69"/>
        <v>5.6624630761788598E-4</v>
      </c>
      <c r="W326">
        <f t="shared" si="80"/>
        <v>3.4350625578565133E-4</v>
      </c>
      <c r="X326">
        <f>IF(A326=12*$C$10-1,U326-V326-W326,0)</f>
        <v>0</v>
      </c>
      <c r="Y326">
        <f>FLOOR(A326/12,1)</f>
        <v>25</v>
      </c>
      <c r="Z326">
        <f t="shared" si="70"/>
        <v>5</v>
      </c>
      <c r="AA326">
        <f t="shared" si="81"/>
        <v>1.3781271264525774E-3</v>
      </c>
      <c r="AB326">
        <f t="shared" si="71"/>
        <v>1.641275009200277E-2</v>
      </c>
      <c r="AC326">
        <f>VLOOKUP(AD326,mortality!$A$4:$G$76,saving_model!Z326+2,FALSE)</f>
        <v>8.2063750460013851E-3</v>
      </c>
      <c r="AD326">
        <f t="shared" si="72"/>
        <v>74</v>
      </c>
      <c r="AE326" s="10">
        <f t="shared" si="82"/>
        <v>8.3717735912058888E-4</v>
      </c>
      <c r="AF326" s="8">
        <f>VLOOKUP(saving_model!Y326,lapse!$B$4:$C$134,2,FALSE)</f>
        <v>0.01</v>
      </c>
      <c r="AH326">
        <f>discount_curve!K311</f>
        <v>0.70931102012158431</v>
      </c>
    </row>
    <row r="327" spans="1:34" x14ac:dyDescent="0.55000000000000004">
      <c r="A327">
        <f t="shared" ref="A327:A390" si="84">A326+1</f>
        <v>305</v>
      </c>
      <c r="B327">
        <f t="shared" si="73"/>
        <v>24.594084751660418</v>
      </c>
      <c r="C327">
        <f>K327*U327</f>
        <v>0</v>
      </c>
      <c r="D327">
        <f>M327*V327</f>
        <v>72.902288694836898</v>
      </c>
      <c r="E327">
        <f>N327*W327</f>
        <v>44.225263619144215</v>
      </c>
      <c r="F327">
        <f>(O327+P327+Q327-R327)*X327</f>
        <v>0</v>
      </c>
      <c r="G327">
        <f>U327*$F$6/12*T327</f>
        <v>19.390824251939172</v>
      </c>
      <c r="H327">
        <v>0</v>
      </c>
      <c r="I327">
        <f t="shared" si="74"/>
        <v>43.98490900359959</v>
      </c>
      <c r="K327">
        <f>IF(A327=0, $C$6, $C$7/12)</f>
        <v>0</v>
      </c>
      <c r="L327">
        <f t="shared" si="75"/>
        <v>100000</v>
      </c>
      <c r="M327" s="19">
        <f t="shared" si="76"/>
        <v>129032.30018966996</v>
      </c>
      <c r="N327" s="19">
        <f t="shared" si="77"/>
        <v>129032.30018966996</v>
      </c>
      <c r="O327" s="19">
        <f t="shared" si="83"/>
        <v>128926.04536628764</v>
      </c>
      <c r="P327" s="19">
        <f>IF(A327=0,K327*(1-$C$15),K327)</f>
        <v>0</v>
      </c>
      <c r="Q327" s="19">
        <f t="shared" si="78"/>
        <v>104.98378913511978</v>
      </c>
      <c r="R327" s="19">
        <f t="shared" si="79"/>
        <v>107.52585762951897</v>
      </c>
      <c r="S327" s="3">
        <f>Return!Q311</f>
        <v>8.1429465114557509E-4</v>
      </c>
      <c r="T327" s="9">
        <f>IF(A327=0,1,T326*(1+$F$5)^(1/12))</f>
        <v>1.1351521332675496</v>
      </c>
      <c r="U327">
        <f>IF(A327=0,$C$12,U326-V326-W326-X326)</f>
        <v>0.409971287907409</v>
      </c>
      <c r="V327">
        <f t="shared" si="69"/>
        <v>5.6499255293189987E-4</v>
      </c>
      <c r="W327">
        <f t="shared" si="80"/>
        <v>3.4274568115220494E-4</v>
      </c>
      <c r="X327">
        <f>IF(A327=12*$C$10-1,U327-V327-W327,0)</f>
        <v>0</v>
      </c>
      <c r="Y327">
        <f>FLOOR(A327/12,1)</f>
        <v>25</v>
      </c>
      <c r="Z327">
        <f t="shared" si="70"/>
        <v>5</v>
      </c>
      <c r="AA327">
        <f t="shared" si="81"/>
        <v>1.3781271264525774E-3</v>
      </c>
      <c r="AB327">
        <f t="shared" si="71"/>
        <v>1.641275009200277E-2</v>
      </c>
      <c r="AC327">
        <f>VLOOKUP(AD327,mortality!$A$4:$G$76,saving_model!Z327+2,FALSE)</f>
        <v>8.2063750460013851E-3</v>
      </c>
      <c r="AD327">
        <f t="shared" si="72"/>
        <v>74</v>
      </c>
      <c r="AE327" s="10">
        <f t="shared" si="82"/>
        <v>8.3717735912058888E-4</v>
      </c>
      <c r="AF327" s="8">
        <f>VLOOKUP(saving_model!Y327,lapse!$B$4:$C$134,2,FALSE)</f>
        <v>0.01</v>
      </c>
      <c r="AH327">
        <f>discount_curve!K312</f>
        <v>0.7085100884586385</v>
      </c>
    </row>
    <row r="328" spans="1:34" x14ac:dyDescent="0.55000000000000004">
      <c r="A328">
        <f t="shared" si="84"/>
        <v>306</v>
      </c>
      <c r="B328">
        <f t="shared" si="73"/>
        <v>24.17749277010541</v>
      </c>
      <c r="C328">
        <f>K328*U328</f>
        <v>0</v>
      </c>
      <c r="D328">
        <f>M328*V328</f>
        <v>72.446469510773895</v>
      </c>
      <c r="E328">
        <f>N328*W328</f>
        <v>43.948746599737149</v>
      </c>
      <c r="F328">
        <f>(O328+P328+Q328-R328)*X328</f>
        <v>0</v>
      </c>
      <c r="G328">
        <f>U328*$F$6/12*T328</f>
        <v>19.355933249008395</v>
      </c>
      <c r="H328">
        <v>0</v>
      </c>
      <c r="I328">
        <f t="shared" si="74"/>
        <v>43.533426019113804</v>
      </c>
      <c r="K328">
        <f>IF(A328=0, $C$6, $C$7/12)</f>
        <v>0</v>
      </c>
      <c r="L328">
        <f t="shared" si="75"/>
        <v>100000</v>
      </c>
      <c r="M328" s="19">
        <f t="shared" si="76"/>
        <v>128510.0706071579</v>
      </c>
      <c r="N328" s="19">
        <f t="shared" si="77"/>
        <v>128510.0706071579</v>
      </c>
      <c r="O328" s="19">
        <f t="shared" si="83"/>
        <v>128923.50329779324</v>
      </c>
      <c r="P328" s="19">
        <f>IF(A328=0,K328*(1-$C$15),K328)</f>
        <v>0</v>
      </c>
      <c r="Q328" s="19">
        <f t="shared" si="78"/>
        <v>-933.52369760416218</v>
      </c>
      <c r="R328" s="19">
        <f t="shared" si="79"/>
        <v>106.6583163334909</v>
      </c>
      <c r="S328" s="3">
        <f>Return!Q312</f>
        <v>-7.2409116547808017E-3</v>
      </c>
      <c r="T328" s="9">
        <f>IF(A328=0,1,T327*(1+$F$5)^(1/12))</f>
        <v>1.1356240328603748</v>
      </c>
      <c r="U328">
        <f>IF(A328=0,$C$12,U327-V327-W327-X327)</f>
        <v>0.40906354967332487</v>
      </c>
      <c r="V328">
        <f t="shared" si="69"/>
        <v>5.6374157424779036E-4</v>
      </c>
      <c r="W328">
        <f t="shared" si="80"/>
        <v>3.4198679054565272E-4</v>
      </c>
      <c r="X328">
        <f>IF(A328=12*$C$10-1,U328-V328-W328,0)</f>
        <v>0</v>
      </c>
      <c r="Y328">
        <f>FLOOR(A328/12,1)</f>
        <v>25</v>
      </c>
      <c r="Z328">
        <f t="shared" si="70"/>
        <v>5</v>
      </c>
      <c r="AA328">
        <f t="shared" si="81"/>
        <v>1.3781271264525774E-3</v>
      </c>
      <c r="AB328">
        <f t="shared" si="71"/>
        <v>1.641275009200277E-2</v>
      </c>
      <c r="AC328">
        <f>VLOOKUP(AD328,mortality!$A$4:$G$76,saving_model!Z328+2,FALSE)</f>
        <v>8.2063750460013851E-3</v>
      </c>
      <c r="AD328">
        <f t="shared" si="72"/>
        <v>74</v>
      </c>
      <c r="AE328" s="10">
        <f t="shared" si="82"/>
        <v>8.3717735912058888E-4</v>
      </c>
      <c r="AF328" s="8">
        <f>VLOOKUP(saving_model!Y328,lapse!$B$4:$C$134,2,FALSE)</f>
        <v>0.01</v>
      </c>
      <c r="AH328">
        <f>discount_curve!K313</f>
        <v>0.70771006118250002</v>
      </c>
    </row>
    <row r="329" spans="1:34" x14ac:dyDescent="0.55000000000000004">
      <c r="A329">
        <f t="shared" si="84"/>
        <v>307</v>
      </c>
      <c r="B329">
        <f t="shared" si="73"/>
        <v>24.659644447953788</v>
      </c>
      <c r="C329">
        <f>K329*U329</f>
        <v>0</v>
      </c>
      <c r="D329">
        <f>M329*V329</f>
        <v>72.444470904316205</v>
      </c>
      <c r="E329">
        <f>N329*W329</f>
        <v>43.94753417007211</v>
      </c>
      <c r="F329">
        <f>(O329+P329+Q329-R329)*X329</f>
        <v>0</v>
      </c>
      <c r="G329">
        <f>U329*$F$6/12*T329</f>
        <v>19.321105027425631</v>
      </c>
      <c r="H329">
        <v>0</v>
      </c>
      <c r="I329">
        <f t="shared" si="74"/>
        <v>43.980749475379419</v>
      </c>
      <c r="K329">
        <f>IF(A329=0, $C$6, $C$7/12)</f>
        <v>0</v>
      </c>
      <c r="L329">
        <f t="shared" si="75"/>
        <v>100000</v>
      </c>
      <c r="M329" s="19">
        <f t="shared" si="76"/>
        <v>128791.68957013979</v>
      </c>
      <c r="N329" s="19">
        <f t="shared" si="77"/>
        <v>128791.68957013979</v>
      </c>
      <c r="O329" s="19">
        <f t="shared" si="83"/>
        <v>127883.32128385559</v>
      </c>
      <c r="P329" s="19">
        <f>IF(A329=0,K329*(1-$C$15),K329)</f>
        <v>0</v>
      </c>
      <c r="Q329" s="19">
        <f t="shared" si="78"/>
        <v>1708.7431855105881</v>
      </c>
      <c r="R329" s="19">
        <f t="shared" si="79"/>
        <v>107.99338705780515</v>
      </c>
      <c r="S329" s="3">
        <f>Return!Q313</f>
        <v>1.3361736060309104E-2</v>
      </c>
      <c r="T329" s="9">
        <f>IF(A329=0,1,T328*(1+$F$5)^(1/12))</f>
        <v>1.136096128628866</v>
      </c>
      <c r="U329">
        <f>IF(A329=0,$C$12,U328-V328-W328-X328)</f>
        <v>0.40815782130853145</v>
      </c>
      <c r="V329">
        <f t="shared" si="69"/>
        <v>5.6249336541907104E-4</v>
      </c>
      <c r="W329">
        <f t="shared" si="80"/>
        <v>3.4122958023730517E-4</v>
      </c>
      <c r="X329">
        <f>IF(A329=12*$C$10-1,U329-V329-W329,0)</f>
        <v>0</v>
      </c>
      <c r="Y329">
        <f>FLOOR(A329/12,1)</f>
        <v>25</v>
      </c>
      <c r="Z329">
        <f t="shared" si="70"/>
        <v>5</v>
      </c>
      <c r="AA329">
        <f t="shared" si="81"/>
        <v>1.3781271264525774E-3</v>
      </c>
      <c r="AB329">
        <f t="shared" si="71"/>
        <v>1.641275009200277E-2</v>
      </c>
      <c r="AC329">
        <f>VLOOKUP(AD329,mortality!$A$4:$G$76,saving_model!Z329+2,FALSE)</f>
        <v>8.2063750460013851E-3</v>
      </c>
      <c r="AD329">
        <f t="shared" si="72"/>
        <v>74</v>
      </c>
      <c r="AE329" s="10">
        <f t="shared" si="82"/>
        <v>8.3717735912058888E-4</v>
      </c>
      <c r="AF329" s="8">
        <f>VLOOKUP(saving_model!Y329,lapse!$B$4:$C$134,2,FALSE)</f>
        <v>0.01</v>
      </c>
      <c r="AH329">
        <f>discount_curve!K314</f>
        <v>0.70691093727196352</v>
      </c>
    </row>
    <row r="330" spans="1:34" x14ac:dyDescent="0.55000000000000004">
      <c r="A330">
        <f t="shared" si="84"/>
        <v>308</v>
      </c>
      <c r="B330">
        <f t="shared" si="73"/>
        <v>24.917287724271198</v>
      </c>
      <c r="C330">
        <f>K330*U330</f>
        <v>0</v>
      </c>
      <c r="D330">
        <f>M330*V330</f>
        <v>72.998898999457793</v>
      </c>
      <c r="E330">
        <f>N330*W330</f>
        <v>44.283871054749838</v>
      </c>
      <c r="F330">
        <f>(O330+P330+Q330-R330)*X330</f>
        <v>0</v>
      </c>
      <c r="G330">
        <f>U330*$F$6/12*T330</f>
        <v>19.286339474224846</v>
      </c>
      <c r="H330">
        <v>0</v>
      </c>
      <c r="I330">
        <f t="shared" si="74"/>
        <v>44.203627198496044</v>
      </c>
      <c r="K330">
        <f>IF(A330=0, $C$6, $C$7/12)</f>
        <v>0</v>
      </c>
      <c r="L330">
        <f t="shared" si="75"/>
        <v>100000</v>
      </c>
      <c r="M330" s="19">
        <f t="shared" si="76"/>
        <v>130065.33540251694</v>
      </c>
      <c r="N330" s="19">
        <f t="shared" si="77"/>
        <v>130065.33540251694</v>
      </c>
      <c r="O330" s="19">
        <f t="shared" si="83"/>
        <v>129484.07108230836</v>
      </c>
      <c r="P330" s="19">
        <f>IF(A330=0,K330*(1-$C$15),K330)</f>
        <v>0</v>
      </c>
      <c r="Q330" s="19">
        <f t="shared" si="78"/>
        <v>1053.7471252441683</v>
      </c>
      <c r="R330" s="19">
        <f t="shared" si="79"/>
        <v>108.78151517296045</v>
      </c>
      <c r="S330" s="3">
        <f>Return!Q314</f>
        <v>8.1380444438940991E-3</v>
      </c>
      <c r="T330" s="9">
        <f>IF(A330=0,1,T329*(1+$F$5)^(1/12))</f>
        <v>1.1365684206545761</v>
      </c>
      <c r="U330">
        <f>IF(A330=0,$C$12,U329-V329-W329-X329)</f>
        <v>0.40725409836287507</v>
      </c>
      <c r="V330">
        <f t="shared" si="69"/>
        <v>5.6124792031286429E-4</v>
      </c>
      <c r="W330">
        <f t="shared" si="80"/>
        <v>3.4047404650672887E-4</v>
      </c>
      <c r="X330">
        <f>IF(A330=12*$C$10-1,U330-V330-W330,0)</f>
        <v>0</v>
      </c>
      <c r="Y330">
        <f>FLOOR(A330/12,1)</f>
        <v>25</v>
      </c>
      <c r="Z330">
        <f t="shared" si="70"/>
        <v>5</v>
      </c>
      <c r="AA330">
        <f t="shared" si="81"/>
        <v>1.3781271264525774E-3</v>
      </c>
      <c r="AB330">
        <f t="shared" si="71"/>
        <v>1.641275009200277E-2</v>
      </c>
      <c r="AC330">
        <f>VLOOKUP(AD330,mortality!$A$4:$G$76,saving_model!Z330+2,FALSE)</f>
        <v>8.2063750460013851E-3</v>
      </c>
      <c r="AD330">
        <f t="shared" si="72"/>
        <v>74</v>
      </c>
      <c r="AE330" s="10">
        <f t="shared" si="82"/>
        <v>8.3717735912058888E-4</v>
      </c>
      <c r="AF330" s="8">
        <f>VLOOKUP(saving_model!Y330,lapse!$B$4:$C$134,2,FALSE)</f>
        <v>0.01</v>
      </c>
      <c r="AH330">
        <f>discount_curve!K315</f>
        <v>0.70611271570697665</v>
      </c>
    </row>
    <row r="331" spans="1:34" x14ac:dyDescent="0.55000000000000004">
      <c r="A331">
        <f t="shared" si="84"/>
        <v>309</v>
      </c>
      <c r="B331">
        <f t="shared" si="73"/>
        <v>24.596950041272738</v>
      </c>
      <c r="C331">
        <f>K331*U331</f>
        <v>0</v>
      </c>
      <c r="D331">
        <f>M331*V331</f>
        <v>72.888566358873788</v>
      </c>
      <c r="E331">
        <f>N331*W331</f>
        <v>44.216939135286388</v>
      </c>
      <c r="F331">
        <f>(O331+P331+Q331-R331)*X331</f>
        <v>0</v>
      </c>
      <c r="G331">
        <f>U331*$F$6/12*T331</f>
        <v>19.251636476643309</v>
      </c>
      <c r="H331">
        <v>0</v>
      </c>
      <c r="I331">
        <f t="shared" si="74"/>
        <v>43.848586517916047</v>
      </c>
      <c r="K331">
        <f>IF(A331=0, $C$6, $C$7/12)</f>
        <v>0</v>
      </c>
      <c r="L331">
        <f t="shared" si="75"/>
        <v>100000</v>
      </c>
      <c r="M331" s="19">
        <f t="shared" si="76"/>
        <v>130156.93798636388</v>
      </c>
      <c r="N331" s="19">
        <f t="shared" si="77"/>
        <v>130156.93798636388</v>
      </c>
      <c r="O331" s="19">
        <f t="shared" si="83"/>
        <v>130429.03669237958</v>
      </c>
      <c r="P331" s="19">
        <f>IF(A331=0,K331*(1-$C$15),K331)</f>
        <v>0</v>
      </c>
      <c r="Q331" s="19">
        <f t="shared" si="78"/>
        <v>-652.34465539558551</v>
      </c>
      <c r="R331" s="19">
        <f t="shared" si="79"/>
        <v>108.14724336415333</v>
      </c>
      <c r="S331" s="3">
        <f>Return!Q315</f>
        <v>-5.0015293521959991E-3</v>
      </c>
      <c r="T331" s="9">
        <f>IF(A331=0,1,T330*(1+$F$5)^(1/12))</f>
        <v>1.1370409090190925</v>
      </c>
      <c r="U331">
        <f>IF(A331=0,$C$12,U330-V330-W330-X330)</f>
        <v>0.40635237639605548</v>
      </c>
      <c r="V331">
        <f t="shared" si="69"/>
        <v>5.600052328098721E-4</v>
      </c>
      <c r="W331">
        <f t="shared" si="80"/>
        <v>3.397201856417278E-4</v>
      </c>
      <c r="X331">
        <f>IF(A331=12*$C$10-1,U331-V331-W331,0)</f>
        <v>0</v>
      </c>
      <c r="Y331">
        <f>FLOOR(A331/12,1)</f>
        <v>25</v>
      </c>
      <c r="Z331">
        <f t="shared" si="70"/>
        <v>5</v>
      </c>
      <c r="AA331">
        <f t="shared" si="81"/>
        <v>1.3781271264525774E-3</v>
      </c>
      <c r="AB331">
        <f t="shared" si="71"/>
        <v>1.641275009200277E-2</v>
      </c>
      <c r="AC331">
        <f>VLOOKUP(AD331,mortality!$A$4:$G$76,saving_model!Z331+2,FALSE)</f>
        <v>8.2063750460013851E-3</v>
      </c>
      <c r="AD331">
        <f t="shared" si="72"/>
        <v>74</v>
      </c>
      <c r="AE331" s="10">
        <f t="shared" si="82"/>
        <v>8.3717735912058888E-4</v>
      </c>
      <c r="AF331" s="8">
        <f>VLOOKUP(saving_model!Y331,lapse!$B$4:$C$134,2,FALSE)</f>
        <v>0.01</v>
      </c>
      <c r="AH331">
        <f>discount_curve!K316</f>
        <v>0.70531539546863986</v>
      </c>
    </row>
    <row r="332" spans="1:34" x14ac:dyDescent="0.55000000000000004">
      <c r="A332">
        <f t="shared" si="84"/>
        <v>310</v>
      </c>
      <c r="B332">
        <f t="shared" si="73"/>
        <v>24.594696605741508</v>
      </c>
      <c r="C332">
        <f>K332*U332</f>
        <v>0</v>
      </c>
      <c r="D332">
        <f>M332*V332</f>
        <v>72.564636348447024</v>
      </c>
      <c r="E332">
        <f>N332*W332</f>
        <v>44.020431037094262</v>
      </c>
      <c r="F332">
        <f>(O332+P332+Q332-R332)*X332</f>
        <v>0</v>
      </c>
      <c r="G332">
        <f>U332*$F$6/12*T332</f>
        <v>19.216995922121153</v>
      </c>
      <c r="H332">
        <v>0</v>
      </c>
      <c r="I332">
        <f t="shared" si="74"/>
        <v>43.811692527862661</v>
      </c>
      <c r="K332">
        <f>IF(A332=0, $C$6, $C$7/12)</f>
        <v>0</v>
      </c>
      <c r="L332">
        <f t="shared" si="75"/>
        <v>100000</v>
      </c>
      <c r="M332" s="19">
        <f t="shared" si="76"/>
        <v>129866.03993385786</v>
      </c>
      <c r="N332" s="19">
        <f t="shared" si="77"/>
        <v>129866.03993385786</v>
      </c>
      <c r="O332" s="19">
        <f t="shared" si="83"/>
        <v>129668.54479361985</v>
      </c>
      <c r="P332" s="19">
        <f>IF(A332=0,K332*(1-$C$15),K332)</f>
        <v>0</v>
      </c>
      <c r="Q332" s="19">
        <f t="shared" si="78"/>
        <v>286.69424794139326</v>
      </c>
      <c r="R332" s="19">
        <f t="shared" si="79"/>
        <v>108.29603253463438</v>
      </c>
      <c r="S332" s="3">
        <f>Return!Q316</f>
        <v>2.2109775998311321E-3</v>
      </c>
      <c r="T332" s="9">
        <f>IF(A332=0,1,T331*(1+$F$5)^(1/12))</f>
        <v>1.1375135938040359</v>
      </c>
      <c r="U332">
        <f>IF(A332=0,$C$12,U331-V331-W331-X331)</f>
        <v>0.40545265097760391</v>
      </c>
      <c r="V332">
        <f t="shared" si="69"/>
        <v>5.5876529680434512E-4</v>
      </c>
      <c r="W332">
        <f t="shared" si="80"/>
        <v>3.3896799393832544E-4</v>
      </c>
      <c r="X332">
        <f>IF(A332=12*$C$10-1,U332-V332-W332,0)</f>
        <v>0</v>
      </c>
      <c r="Y332">
        <f>FLOOR(A332/12,1)</f>
        <v>25</v>
      </c>
      <c r="Z332">
        <f t="shared" si="70"/>
        <v>5</v>
      </c>
      <c r="AA332">
        <f t="shared" si="81"/>
        <v>1.3781271264525774E-3</v>
      </c>
      <c r="AB332">
        <f t="shared" si="71"/>
        <v>1.641275009200277E-2</v>
      </c>
      <c r="AC332">
        <f>VLOOKUP(AD332,mortality!$A$4:$G$76,saving_model!Z332+2,FALSE)</f>
        <v>8.2063750460013851E-3</v>
      </c>
      <c r="AD332">
        <f t="shared" si="72"/>
        <v>74</v>
      </c>
      <c r="AE332" s="10">
        <f t="shared" si="82"/>
        <v>8.3717735912058888E-4</v>
      </c>
      <c r="AF332" s="8">
        <f>VLOOKUP(saving_model!Y332,lapse!$B$4:$C$134,2,FALSE)</f>
        <v>0.01</v>
      </c>
      <c r="AH332">
        <f>discount_curve!K317</f>
        <v>0.70451897553920328</v>
      </c>
    </row>
    <row r="333" spans="1:34" x14ac:dyDescent="0.55000000000000004">
      <c r="A333">
        <f t="shared" si="84"/>
        <v>311</v>
      </c>
      <c r="B333">
        <f t="shared" si="73"/>
        <v>25.063861695262105</v>
      </c>
      <c r="C333">
        <f>K333*U333</f>
        <v>0</v>
      </c>
      <c r="D333">
        <f>M333*V333</f>
        <v>72.894602116922513</v>
      </c>
      <c r="E333">
        <f>N333*W333</f>
        <v>44.220600652580629</v>
      </c>
      <c r="F333">
        <f>(O333+P333+Q333-R333)*X333</f>
        <v>0</v>
      </c>
      <c r="G333">
        <f>U333*$F$6/12*T333</f>
        <v>19.182417698301073</v>
      </c>
      <c r="H333">
        <v>0</v>
      </c>
      <c r="I333">
        <f t="shared" si="74"/>
        <v>44.246279393563178</v>
      </c>
      <c r="K333">
        <f>IF(A333=0, $C$6, $C$7/12)</f>
        <v>0</v>
      </c>
      <c r="L333">
        <f t="shared" si="75"/>
        <v>100000</v>
      </c>
      <c r="M333" s="19">
        <f t="shared" si="76"/>
        <v>130746.05801172538</v>
      </c>
      <c r="N333" s="19">
        <f t="shared" si="77"/>
        <v>130746.05801172538</v>
      </c>
      <c r="O333" s="19">
        <f t="shared" si="83"/>
        <v>129846.94300902661</v>
      </c>
      <c r="P333" s="19">
        <f>IF(A333=0,K333*(1-$C$15),K333)</f>
        <v>0</v>
      </c>
      <c r="Q333" s="19">
        <f t="shared" si="78"/>
        <v>1688.6170386911115</v>
      </c>
      <c r="R333" s="19">
        <f t="shared" si="79"/>
        <v>109.61296670643145</v>
      </c>
      <c r="S333" s="3">
        <f>Return!Q317</f>
        <v>1.3004673037036563E-2</v>
      </c>
      <c r="T333" s="9">
        <f>IF(A333=0,1,T332*(1+$F$5)^(1/12))</f>
        <v>1.1379864750910613</v>
      </c>
      <c r="U333">
        <f>IF(A333=0,$C$12,U332-V332-W332-X332)</f>
        <v>0.40455491768686125</v>
      </c>
      <c r="V333">
        <f t="shared" si="69"/>
        <v>5.575281062040531E-4</v>
      </c>
      <c r="W333">
        <f t="shared" si="80"/>
        <v>3.3821746770074627E-4</v>
      </c>
      <c r="X333">
        <f>IF(A333=12*$C$10-1,U333-V333-W333,0)</f>
        <v>0</v>
      </c>
      <c r="Y333">
        <f>FLOOR(A333/12,1)</f>
        <v>25</v>
      </c>
      <c r="Z333">
        <f t="shared" si="70"/>
        <v>5</v>
      </c>
      <c r="AA333">
        <f t="shared" si="81"/>
        <v>1.3781271264525774E-3</v>
      </c>
      <c r="AB333">
        <f t="shared" si="71"/>
        <v>1.641275009200277E-2</v>
      </c>
      <c r="AC333">
        <f>VLOOKUP(AD333,mortality!$A$4:$G$76,saving_model!Z333+2,FALSE)</f>
        <v>8.2063750460013851E-3</v>
      </c>
      <c r="AD333">
        <f t="shared" si="72"/>
        <v>74</v>
      </c>
      <c r="AE333" s="10">
        <f t="shared" si="82"/>
        <v>8.3717735912058888E-4</v>
      </c>
      <c r="AF333" s="8">
        <f>VLOOKUP(saving_model!Y333,lapse!$B$4:$C$134,2,FALSE)</f>
        <v>0.01</v>
      </c>
      <c r="AH333">
        <f>discount_curve!K318</f>
        <v>0.70372345490206645</v>
      </c>
    </row>
    <row r="334" spans="1:34" x14ac:dyDescent="0.55000000000000004">
      <c r="A334">
        <f t="shared" si="84"/>
        <v>312</v>
      </c>
      <c r="B334">
        <f t="shared" si="73"/>
        <v>24.064438305091628</v>
      </c>
      <c r="C334">
        <f>K334*U334</f>
        <v>0</v>
      </c>
      <c r="D334">
        <f>M334*V334</f>
        <v>79.841250033105382</v>
      </c>
      <c r="E334">
        <f>N334*W334</f>
        <v>43.915046338070802</v>
      </c>
      <c r="F334">
        <f>(O334+P334+Q334-R334)*X334</f>
        <v>0</v>
      </c>
      <c r="G334">
        <f>U334*$F$6/12*T334</f>
        <v>19.147901693027912</v>
      </c>
      <c r="H334">
        <v>0</v>
      </c>
      <c r="I334">
        <f t="shared" si="74"/>
        <v>43.212339998119539</v>
      </c>
      <c r="K334">
        <f>IF(A334=0, $C$6, $C$7/12)</f>
        <v>0</v>
      </c>
      <c r="L334">
        <f t="shared" si="75"/>
        <v>100000</v>
      </c>
      <c r="M334" s="19">
        <f t="shared" si="76"/>
        <v>130149.21853662381</v>
      </c>
      <c r="N334" s="19">
        <f t="shared" si="77"/>
        <v>130149.21853662381</v>
      </c>
      <c r="O334" s="19">
        <f t="shared" si="83"/>
        <v>131425.94708101131</v>
      </c>
      <c r="P334" s="19">
        <f>IF(A334=0,K334*(1-$C$15),K334)</f>
        <v>0</v>
      </c>
      <c r="Q334" s="19">
        <f t="shared" si="78"/>
        <v>-2660.7614101673698</v>
      </c>
      <c r="R334" s="19">
        <f t="shared" si="79"/>
        <v>107.30432139236996</v>
      </c>
      <c r="S334" s="3">
        <f>Return!Q318</f>
        <v>-2.0245328028926202E-2</v>
      </c>
      <c r="T334" s="9">
        <f>IF(A334=0,1,T333*(1+$F$5)^(1/12))</f>
        <v>1.1384595529618575</v>
      </c>
      <c r="U334">
        <f>IF(A334=0,$C$12,U333-V333-W333-X333)</f>
        <v>0.40365917211295643</v>
      </c>
      <c r="V334">
        <f t="shared" si="69"/>
        <v>6.1345931178709431E-4</v>
      </c>
      <c r="W334">
        <f t="shared" si="80"/>
        <v>3.3742074544775827E-4</v>
      </c>
      <c r="X334">
        <f>IF(A334=12*$C$10-1,U334-V334-W334,0)</f>
        <v>0</v>
      </c>
      <c r="Y334">
        <f>FLOOR(A334/12,1)</f>
        <v>26</v>
      </c>
      <c r="Z334">
        <f t="shared" si="70"/>
        <v>5</v>
      </c>
      <c r="AA334">
        <f t="shared" si="81"/>
        <v>1.5197457512879931E-3</v>
      </c>
      <c r="AB334">
        <f t="shared" si="71"/>
        <v>1.8085283199673379E-2</v>
      </c>
      <c r="AC334">
        <f>VLOOKUP(AD334,mortality!$A$4:$G$76,saving_model!Z334+2,FALSE)</f>
        <v>9.0426415998366896E-3</v>
      </c>
      <c r="AD334">
        <f t="shared" si="72"/>
        <v>75</v>
      </c>
      <c r="AE334" s="10">
        <f t="shared" si="82"/>
        <v>8.3717735912058888E-4</v>
      </c>
      <c r="AF334" s="8">
        <f>VLOOKUP(saving_model!Y334,lapse!$B$4:$C$134,2,FALSE)</f>
        <v>0.01</v>
      </c>
      <c r="AH334">
        <f>discount_curve!K319</f>
        <v>0.70365041847198206</v>
      </c>
    </row>
    <row r="335" spans="1:34" x14ac:dyDescent="0.55000000000000004">
      <c r="A335">
        <f t="shared" si="84"/>
        <v>313</v>
      </c>
      <c r="B335">
        <f t="shared" si="73"/>
        <v>24.691630588806969</v>
      </c>
      <c r="C335">
        <f>K335*U335</f>
        <v>0</v>
      </c>
      <c r="D335">
        <f>M335*V335</f>
        <v>79.438975839377377</v>
      </c>
      <c r="E335">
        <f>N335*W335</f>
        <v>43.693783646782151</v>
      </c>
      <c r="F335">
        <f>(O335+P335+Q335-R335)*X335</f>
        <v>0</v>
      </c>
      <c r="G335">
        <f>U335*$F$6/12*T335</f>
        <v>19.110737238665532</v>
      </c>
      <c r="H335">
        <v>0</v>
      </c>
      <c r="I335">
        <f t="shared" si="74"/>
        <v>43.802367827472501</v>
      </c>
      <c r="K335">
        <f>IF(A335=0, $C$6, $C$7/12)</f>
        <v>0</v>
      </c>
      <c r="L335">
        <f t="shared" si="75"/>
        <v>100000</v>
      </c>
      <c r="M335" s="19">
        <f t="shared" si="76"/>
        <v>129799.2330582281</v>
      </c>
      <c r="N335" s="19">
        <f t="shared" si="77"/>
        <v>129799.2330582281</v>
      </c>
      <c r="O335" s="19">
        <f t="shared" si="83"/>
        <v>128657.88134945158</v>
      </c>
      <c r="P335" s="19">
        <f>IF(A335=0,K335*(1-$C$15),K335)</f>
        <v>0</v>
      </c>
      <c r="Q335" s="19">
        <f t="shared" si="78"/>
        <v>2173.6771188294747</v>
      </c>
      <c r="R335" s="19">
        <f t="shared" si="79"/>
        <v>109.02629872356755</v>
      </c>
      <c r="S335" s="3">
        <f>Return!Q319</f>
        <v>1.6895017204002327E-2</v>
      </c>
      <c r="T335" s="9">
        <f>IF(A335=0,1,T334*(1+$F$5)^(1/12))</f>
        <v>1.1389328274981474</v>
      </c>
      <c r="U335">
        <f>IF(A335=0,$C$12,U334-V334-W334-X334)</f>
        <v>0.40270829205572162</v>
      </c>
      <c r="V335">
        <f t="shared" si="69"/>
        <v>6.1201421586012722E-4</v>
      </c>
      <c r="W335">
        <f t="shared" si="80"/>
        <v>3.3662589999419382E-4</v>
      </c>
      <c r="X335">
        <f>IF(A335=12*$C$10-1,U335-V335-W335,0)</f>
        <v>0</v>
      </c>
      <c r="Y335">
        <f>FLOOR(A335/12,1)</f>
        <v>26</v>
      </c>
      <c r="Z335">
        <f t="shared" si="70"/>
        <v>5</v>
      </c>
      <c r="AA335">
        <f t="shared" si="81"/>
        <v>1.5197457512879931E-3</v>
      </c>
      <c r="AB335">
        <f t="shared" si="71"/>
        <v>1.8085283199673379E-2</v>
      </c>
      <c r="AC335">
        <f>VLOOKUP(AD335,mortality!$A$4:$G$76,saving_model!Z335+2,FALSE)</f>
        <v>9.0426415998366896E-3</v>
      </c>
      <c r="AD335">
        <f t="shared" si="72"/>
        <v>75</v>
      </c>
      <c r="AE335" s="10">
        <f t="shared" si="82"/>
        <v>8.3717735912058888E-4</v>
      </c>
      <c r="AF335" s="8">
        <f>VLOOKUP(saving_model!Y335,lapse!$B$4:$C$134,2,FALSE)</f>
        <v>0.01</v>
      </c>
      <c r="AH335">
        <f>discount_curve!K320</f>
        <v>0.70285818993516813</v>
      </c>
    </row>
    <row r="336" spans="1:34" x14ac:dyDescent="0.55000000000000004">
      <c r="A336">
        <f t="shared" si="84"/>
        <v>314</v>
      </c>
      <c r="B336">
        <f t="shared" si="73"/>
        <v>24.19360728340596</v>
      </c>
      <c r="C336">
        <f>K336*U336</f>
        <v>0</v>
      </c>
      <c r="D336">
        <f>M336*V336</f>
        <v>79.487039325971978</v>
      </c>
      <c r="E336">
        <f>N336*W336</f>
        <v>43.720219984390795</v>
      </c>
      <c r="F336">
        <f>(O336+P336+Q336-R336)*X336</f>
        <v>0</v>
      </c>
      <c r="G336">
        <f>U336*$F$6/12*T336</f>
        <v>19.073644917359303</v>
      </c>
      <c r="H336">
        <v>0</v>
      </c>
      <c r="I336">
        <f t="shared" si="74"/>
        <v>43.267252200765263</v>
      </c>
      <c r="K336">
        <f>IF(A336=0, $C$6, $C$7/12)</f>
        <v>0</v>
      </c>
      <c r="L336">
        <f t="shared" si="75"/>
        <v>100000</v>
      </c>
      <c r="M336" s="19">
        <f t="shared" si="76"/>
        <v>130184.43541404085</v>
      </c>
      <c r="N336" s="19">
        <f t="shared" si="77"/>
        <v>130184.43541404085</v>
      </c>
      <c r="O336" s="19">
        <f t="shared" si="83"/>
        <v>130722.5321695575</v>
      </c>
      <c r="P336" s="19">
        <f>IF(A336=0,K336*(1-$C$15),K336)</f>
        <v>0</v>
      </c>
      <c r="Q336" s="19">
        <f t="shared" si="78"/>
        <v>-1184.1421693667799</v>
      </c>
      <c r="R336" s="19">
        <f t="shared" si="79"/>
        <v>107.94865833349228</v>
      </c>
      <c r="S336" s="3">
        <f>Return!Q320</f>
        <v>-9.0584396562243263E-3</v>
      </c>
      <c r="T336" s="9">
        <f>IF(A336=0,1,T335*(1+$F$5)^(1/12))</f>
        <v>1.1394062987816875</v>
      </c>
      <c r="U336">
        <f>IF(A336=0,$C$12,U335-V335-W335-X335)</f>
        <v>0.40175965193986735</v>
      </c>
      <c r="V336">
        <f t="shared" si="69"/>
        <v>6.105725240745563E-4</v>
      </c>
      <c r="W336">
        <f t="shared" si="80"/>
        <v>3.3583292691896882E-4</v>
      </c>
      <c r="X336">
        <f>IF(A336=12*$C$10-1,U336-V336-W336,0)</f>
        <v>0</v>
      </c>
      <c r="Y336">
        <f>FLOOR(A336/12,1)</f>
        <v>26</v>
      </c>
      <c r="Z336">
        <f t="shared" si="70"/>
        <v>5</v>
      </c>
      <c r="AA336">
        <f t="shared" si="81"/>
        <v>1.5197457512879931E-3</v>
      </c>
      <c r="AB336">
        <f t="shared" si="71"/>
        <v>1.8085283199673379E-2</v>
      </c>
      <c r="AC336">
        <f>VLOOKUP(AD336,mortality!$A$4:$G$76,saving_model!Z336+2,FALSE)</f>
        <v>9.0426415998366896E-3</v>
      </c>
      <c r="AD336">
        <f t="shared" si="72"/>
        <v>75</v>
      </c>
      <c r="AE336" s="10">
        <f t="shared" si="82"/>
        <v>8.3717735912058888E-4</v>
      </c>
      <c r="AF336" s="8">
        <f>VLOOKUP(saving_model!Y336,lapse!$B$4:$C$134,2,FALSE)</f>
        <v>0.01</v>
      </c>
      <c r="AH336">
        <f>discount_curve!K321</f>
        <v>0.7020668533555503</v>
      </c>
    </row>
    <row r="337" spans="1:34" x14ac:dyDescent="0.55000000000000004">
      <c r="A337">
        <f t="shared" si="84"/>
        <v>315</v>
      </c>
      <c r="B337">
        <f t="shared" si="73"/>
        <v>24.644886212376022</v>
      </c>
      <c r="C337">
        <f>K337*U337</f>
        <v>0</v>
      </c>
      <c r="D337">
        <f>M337*V337</f>
        <v>79.378450228043533</v>
      </c>
      <c r="E337">
        <f>N337*W337</f>
        <v>43.660492772387478</v>
      </c>
      <c r="F337">
        <f>(O337+P337+Q337-R337)*X337</f>
        <v>0</v>
      </c>
      <c r="G337">
        <f>U337*$F$6/12*T337</f>
        <v>19.036624589105081</v>
      </c>
      <c r="H337">
        <v>0</v>
      </c>
      <c r="I337">
        <f t="shared" si="74"/>
        <v>43.681510801481103</v>
      </c>
      <c r="K337">
        <f>IF(A337=0, $C$6, $C$7/12)</f>
        <v>0</v>
      </c>
      <c r="L337">
        <f t="shared" si="75"/>
        <v>100000</v>
      </c>
      <c r="M337" s="19">
        <f t="shared" si="76"/>
        <v>130313.56066635418</v>
      </c>
      <c r="N337" s="19">
        <f t="shared" si="77"/>
        <v>130313.56066635418</v>
      </c>
      <c r="O337" s="19">
        <f t="shared" si="83"/>
        <v>129430.44134185722</v>
      </c>
      <c r="P337" s="19">
        <f>IF(A337=0,K337*(1-$C$15),K337)</f>
        <v>0</v>
      </c>
      <c r="Q337" s="19">
        <f t="shared" si="78"/>
        <v>1656.9991152796522</v>
      </c>
      <c r="R337" s="19">
        <f t="shared" si="79"/>
        <v>109.23953371428071</v>
      </c>
      <c r="S337" s="3">
        <f>Return!Q321</f>
        <v>1.2802236460765171E-2</v>
      </c>
      <c r="T337" s="9">
        <f>IF(A337=0,1,T336*(1+$F$5)^(1/12))</f>
        <v>1.1398799668942687</v>
      </c>
      <c r="U337">
        <f>IF(A337=0,$C$12,U336-V336-W336-X336)</f>
        <v>0.40081324648887384</v>
      </c>
      <c r="V337">
        <f t="shared" si="69"/>
        <v>6.0913422841141316E-4</v>
      </c>
      <c r="W337">
        <f t="shared" si="80"/>
        <v>3.3504182181141363E-4</v>
      </c>
      <c r="X337">
        <f>IF(A337=12*$C$10-1,U337-V337-W337,0)</f>
        <v>0</v>
      </c>
      <c r="Y337">
        <f>FLOOR(A337/12,1)</f>
        <v>26</v>
      </c>
      <c r="Z337">
        <f t="shared" si="70"/>
        <v>5</v>
      </c>
      <c r="AA337">
        <f t="shared" si="81"/>
        <v>1.5197457512879931E-3</v>
      </c>
      <c r="AB337">
        <f t="shared" si="71"/>
        <v>1.8085283199673379E-2</v>
      </c>
      <c r="AC337">
        <f>VLOOKUP(AD337,mortality!$A$4:$G$76,saving_model!Z337+2,FALSE)</f>
        <v>9.0426415998366896E-3</v>
      </c>
      <c r="AD337">
        <f t="shared" si="72"/>
        <v>75</v>
      </c>
      <c r="AE337" s="10">
        <f t="shared" si="82"/>
        <v>8.3717735912058888E-4</v>
      </c>
      <c r="AF337" s="8">
        <f>VLOOKUP(saving_model!Y337,lapse!$B$4:$C$134,2,FALSE)</f>
        <v>0.01</v>
      </c>
      <c r="AH337">
        <f>discount_curve!K322</f>
        <v>0.701276407728889</v>
      </c>
    </row>
    <row r="338" spans="1:34" x14ac:dyDescent="0.55000000000000004">
      <c r="A338">
        <f t="shared" si="84"/>
        <v>316</v>
      </c>
      <c r="B338">
        <f t="shared" si="73"/>
        <v>24.927881363471464</v>
      </c>
      <c r="C338">
        <f>K338*U338</f>
        <v>0</v>
      </c>
      <c r="D338">
        <f>M338*V338</f>
        <v>79.980950288026705</v>
      </c>
      <c r="E338">
        <f>N338*W338</f>
        <v>43.99188560556432</v>
      </c>
      <c r="F338">
        <f>(O338+P338+Q338-R338)*X338</f>
        <v>0</v>
      </c>
      <c r="G338">
        <f>U338*$F$6/12*T338</f>
        <v>18.999676114170448</v>
      </c>
      <c r="H338">
        <v>0</v>
      </c>
      <c r="I338">
        <f t="shared" si="74"/>
        <v>43.927557477641912</v>
      </c>
      <c r="K338">
        <f>IF(A338=0, $C$6, $C$7/12)</f>
        <v>0</v>
      </c>
      <c r="L338">
        <f t="shared" si="75"/>
        <v>100000</v>
      </c>
      <c r="M338" s="19">
        <f t="shared" si="76"/>
        <v>131612.70309376382</v>
      </c>
      <c r="N338" s="19">
        <f t="shared" si="77"/>
        <v>131612.70309376382</v>
      </c>
      <c r="O338" s="19">
        <f t="shared" si="83"/>
        <v>130978.20092342258</v>
      </c>
      <c r="P338" s="19">
        <f>IF(A338=0,K338*(1-$C$15),K338)</f>
        <v>0</v>
      </c>
      <c r="Q338" s="19">
        <f t="shared" si="78"/>
        <v>1158.8900981644695</v>
      </c>
      <c r="R338" s="19">
        <f t="shared" si="79"/>
        <v>110.11424251798921</v>
      </c>
      <c r="S338" s="3">
        <f>Return!Q322</f>
        <v>8.8479616454804066E-3</v>
      </c>
      <c r="T338" s="9">
        <f>IF(A338=0,1,T337*(1+$F$5)^(1/12))</f>
        <v>1.140353831917716</v>
      </c>
      <c r="U338">
        <f>IF(A338=0,$C$12,U337-V337-W337-X337)</f>
        <v>0.399869070438651</v>
      </c>
      <c r="V338">
        <f t="shared" si="69"/>
        <v>6.0769932087061909E-4</v>
      </c>
      <c r="W338">
        <f t="shared" si="80"/>
        <v>3.3425258027124875E-4</v>
      </c>
      <c r="X338">
        <f>IF(A338=12*$C$10-1,U338-V338-W338,0)</f>
        <v>0</v>
      </c>
      <c r="Y338">
        <f>FLOOR(A338/12,1)</f>
        <v>26</v>
      </c>
      <c r="Z338">
        <f t="shared" si="70"/>
        <v>5</v>
      </c>
      <c r="AA338">
        <f t="shared" si="81"/>
        <v>1.5197457512879931E-3</v>
      </c>
      <c r="AB338">
        <f t="shared" si="71"/>
        <v>1.8085283199673379E-2</v>
      </c>
      <c r="AC338">
        <f>VLOOKUP(AD338,mortality!$A$4:$G$76,saving_model!Z338+2,FALSE)</f>
        <v>9.0426415998366896E-3</v>
      </c>
      <c r="AD338">
        <f t="shared" si="72"/>
        <v>75</v>
      </c>
      <c r="AE338" s="10">
        <f t="shared" si="82"/>
        <v>8.3717735912058888E-4</v>
      </c>
      <c r="AF338" s="8">
        <f>VLOOKUP(saving_model!Y338,lapse!$B$4:$C$134,2,FALSE)</f>
        <v>0.01</v>
      </c>
      <c r="AH338">
        <f>discount_curve!K323</f>
        <v>0.70048685205207439</v>
      </c>
    </row>
    <row r="339" spans="1:34" x14ac:dyDescent="0.55000000000000004">
      <c r="A339">
        <f t="shared" si="84"/>
        <v>317</v>
      </c>
      <c r="B339">
        <f t="shared" si="73"/>
        <v>25.111955665724295</v>
      </c>
      <c r="C339">
        <f>K339*U339</f>
        <v>0</v>
      </c>
      <c r="D339">
        <f>M339*V339</f>
        <v>80.339771102495703</v>
      </c>
      <c r="E339">
        <f>N339*W339</f>
        <v>44.189247654479338</v>
      </c>
      <c r="F339">
        <f>(O339+P339+Q339-R339)*X339</f>
        <v>0</v>
      </c>
      <c r="G339">
        <f>U339*$F$6/12*T339</f>
        <v>18.962799353094205</v>
      </c>
      <c r="H339">
        <v>0</v>
      </c>
      <c r="I339">
        <f t="shared" si="74"/>
        <v>44.0747550188185</v>
      </c>
      <c r="K339">
        <f>IF(A339=0, $C$6, $C$7/12)</f>
        <v>0</v>
      </c>
      <c r="L339">
        <f t="shared" si="75"/>
        <v>100000</v>
      </c>
      <c r="M339" s="19">
        <f t="shared" si="76"/>
        <v>132515.32073399913</v>
      </c>
      <c r="N339" s="19">
        <f t="shared" si="77"/>
        <v>132515.32073399913</v>
      </c>
      <c r="O339" s="19">
        <f t="shared" si="83"/>
        <v>132026.97677906905</v>
      </c>
      <c r="P339" s="19">
        <f>IF(A339=0,K339*(1-$C$15),K339)</f>
        <v>0</v>
      </c>
      <c r="Q339" s="19">
        <f t="shared" si="78"/>
        <v>865.94380936979462</v>
      </c>
      <c r="R339" s="19">
        <f t="shared" si="79"/>
        <v>110.74410049036571</v>
      </c>
      <c r="S339" s="3">
        <f>Return!Q323</f>
        <v>6.5588399469211911E-3</v>
      </c>
      <c r="T339" s="9">
        <f>IF(A339=0,1,T338*(1+$F$5)^(1/12))</f>
        <v>1.1408278939338878</v>
      </c>
      <c r="U339">
        <f>IF(A339=0,$C$12,U338-V338-W338-X338)</f>
        <v>0.39892711853750912</v>
      </c>
      <c r="V339">
        <f t="shared" si="69"/>
        <v>6.0626779347094104E-4</v>
      </c>
      <c r="W339">
        <f t="shared" si="80"/>
        <v>3.3346519790856011E-4</v>
      </c>
      <c r="X339">
        <f>IF(A339=12*$C$10-1,U339-V339-W339,0)</f>
        <v>0</v>
      </c>
      <c r="Y339">
        <f>FLOOR(A339/12,1)</f>
        <v>26</v>
      </c>
      <c r="Z339">
        <f t="shared" si="70"/>
        <v>5</v>
      </c>
      <c r="AA339">
        <f t="shared" si="81"/>
        <v>1.5197457512879931E-3</v>
      </c>
      <c r="AB339">
        <f t="shared" si="71"/>
        <v>1.8085283199673379E-2</v>
      </c>
      <c r="AC339">
        <f>VLOOKUP(AD339,mortality!$A$4:$G$76,saving_model!Z339+2,FALSE)</f>
        <v>9.0426415998366896E-3</v>
      </c>
      <c r="AD339">
        <f t="shared" si="72"/>
        <v>75</v>
      </c>
      <c r="AE339" s="10">
        <f t="shared" si="82"/>
        <v>8.3717735912058888E-4</v>
      </c>
      <c r="AF339" s="8">
        <f>VLOOKUP(saving_model!Y339,lapse!$B$4:$C$134,2,FALSE)</f>
        <v>0.01</v>
      </c>
      <c r="AH339">
        <f>discount_curve!K324</f>
        <v>0.69969818532312711</v>
      </c>
    </row>
    <row r="340" spans="1:34" x14ac:dyDescent="0.55000000000000004">
      <c r="A340">
        <f t="shared" si="84"/>
        <v>318</v>
      </c>
      <c r="B340">
        <f t="shared" si="73"/>
        <v>25.228004078219186</v>
      </c>
      <c r="C340">
        <f>K340*U340</f>
        <v>0</v>
      </c>
      <c r="D340">
        <f>M340*V340</f>
        <v>80.546369660315349</v>
      </c>
      <c r="E340">
        <f>N340*W340</f>
        <v>44.302882965002006</v>
      </c>
      <c r="F340">
        <f>(O340+P340+Q340-R340)*X340</f>
        <v>0</v>
      </c>
      <c r="G340">
        <f>U340*$F$6/12*T340</f>
        <v>18.925994166685832</v>
      </c>
      <c r="H340">
        <v>0</v>
      </c>
      <c r="I340">
        <f t="shared" si="74"/>
        <v>44.153998244905019</v>
      </c>
      <c r="K340">
        <f>IF(A340=0, $C$6, $C$7/12)</f>
        <v>0</v>
      </c>
      <c r="L340">
        <f t="shared" si="75"/>
        <v>100000</v>
      </c>
      <c r="M340" s="19">
        <f t="shared" si="76"/>
        <v>133169.79339080615</v>
      </c>
      <c r="N340" s="19">
        <f t="shared" si="77"/>
        <v>133169.79339080615</v>
      </c>
      <c r="O340" s="19">
        <f t="shared" si="83"/>
        <v>132782.17648794848</v>
      </c>
      <c r="P340" s="19">
        <f>IF(A340=0,K340*(1-$C$15),K340)</f>
        <v>0</v>
      </c>
      <c r="Q340" s="19">
        <f t="shared" si="78"/>
        <v>664.02863477975006</v>
      </c>
      <c r="R340" s="19">
        <f t="shared" si="79"/>
        <v>111.20517093560686</v>
      </c>
      <c r="S340" s="3">
        <f>Return!Q324</f>
        <v>5.0008868083286639E-3</v>
      </c>
      <c r="T340" s="9">
        <f>IF(A340=0,1,T339*(1+$F$5)^(1/12))</f>
        <v>1.1413021530246772</v>
      </c>
      <c r="U340">
        <f>IF(A340=0,$C$12,U339-V339-W339-X339)</f>
        <v>0.39798738554612961</v>
      </c>
      <c r="V340">
        <f t="shared" si="69"/>
        <v>6.0483963824994685E-4</v>
      </c>
      <c r="W340">
        <f t="shared" si="80"/>
        <v>3.3267967034377491E-4</v>
      </c>
      <c r="X340">
        <f>IF(A340=12*$C$10-1,U340-V340-W340,0)</f>
        <v>0</v>
      </c>
      <c r="Y340">
        <f>FLOOR(A340/12,1)</f>
        <v>26</v>
      </c>
      <c r="Z340">
        <f t="shared" si="70"/>
        <v>5</v>
      </c>
      <c r="AA340">
        <f t="shared" si="81"/>
        <v>1.5197457512879931E-3</v>
      </c>
      <c r="AB340">
        <f t="shared" si="71"/>
        <v>1.8085283199673379E-2</v>
      </c>
      <c r="AC340">
        <f>VLOOKUP(AD340,mortality!$A$4:$G$76,saving_model!Z340+2,FALSE)</f>
        <v>9.0426415998366896E-3</v>
      </c>
      <c r="AD340">
        <f t="shared" si="72"/>
        <v>75</v>
      </c>
      <c r="AE340" s="10">
        <f t="shared" si="82"/>
        <v>8.3717735912058888E-4</v>
      </c>
      <c r="AF340" s="8">
        <f>VLOOKUP(saving_model!Y340,lapse!$B$4:$C$134,2,FALSE)</f>
        <v>0.01</v>
      </c>
      <c r="AH340">
        <f>discount_curve!K325</f>
        <v>0.69891040654119463</v>
      </c>
    </row>
    <row r="341" spans="1:34" x14ac:dyDescent="0.55000000000000004">
      <c r="A341">
        <f t="shared" si="84"/>
        <v>319</v>
      </c>
      <c r="B341">
        <f t="shared" si="73"/>
        <v>25.464893313531938</v>
      </c>
      <c r="C341">
        <f>K341*U341</f>
        <v>0</v>
      </c>
      <c r="D341">
        <f>M341*V341</f>
        <v>80.801661847501293</v>
      </c>
      <c r="E341">
        <f>N341*W341</f>
        <v>44.443301210274576</v>
      </c>
      <c r="F341">
        <f>(O341+P341+Q341-R341)*X341</f>
        <v>0</v>
      </c>
      <c r="G341">
        <f>U341*$F$6/12*T341</f>
        <v>18.889260416024968</v>
      </c>
      <c r="H341">
        <v>0</v>
      </c>
      <c r="I341">
        <f t="shared" si="74"/>
        <v>44.354153729556906</v>
      </c>
      <c r="K341">
        <f>IF(A341=0, $C$6, $C$7/12)</f>
        <v>0</v>
      </c>
      <c r="L341">
        <f t="shared" si="75"/>
        <v>100000</v>
      </c>
      <c r="M341" s="19">
        <f t="shared" si="76"/>
        <v>133907.31470045343</v>
      </c>
      <c r="N341" s="19">
        <f t="shared" si="77"/>
        <v>133907.31470045343</v>
      </c>
      <c r="O341" s="19">
        <f t="shared" si="83"/>
        <v>133334.99995179262</v>
      </c>
      <c r="P341" s="19">
        <f>IF(A341=0,K341*(1-$C$15),K341)</f>
        <v>0</v>
      </c>
      <c r="Q341" s="19">
        <f t="shared" si="78"/>
        <v>1032.6564503198545</v>
      </c>
      <c r="R341" s="19">
        <f t="shared" si="79"/>
        <v>111.97304700176041</v>
      </c>
      <c r="S341" s="3">
        <f>Return!Q325</f>
        <v>7.7448265698669694E-3</v>
      </c>
      <c r="T341" s="9">
        <f>IF(A341=0,1,T340*(1+$F$5)^(1/12))</f>
        <v>1.1417766092720107</v>
      </c>
      <c r="U341">
        <f>IF(A341=0,$C$12,U340-V340-W340-X340)</f>
        <v>0.39704986623753591</v>
      </c>
      <c r="V341">
        <f t="shared" si="69"/>
        <v>6.0341484726396117E-4</v>
      </c>
      <c r="W341">
        <f t="shared" si="80"/>
        <v>3.3189599320763681E-4</v>
      </c>
      <c r="X341">
        <f>IF(A341=12*$C$10-1,U341-V341-W341,0)</f>
        <v>0</v>
      </c>
      <c r="Y341">
        <f>FLOOR(A341/12,1)</f>
        <v>26</v>
      </c>
      <c r="Z341">
        <f t="shared" si="70"/>
        <v>5</v>
      </c>
      <c r="AA341">
        <f t="shared" si="81"/>
        <v>1.5197457512879931E-3</v>
      </c>
      <c r="AB341">
        <f t="shared" si="71"/>
        <v>1.8085283199673379E-2</v>
      </c>
      <c r="AC341">
        <f>VLOOKUP(AD341,mortality!$A$4:$G$76,saving_model!Z341+2,FALSE)</f>
        <v>9.0426415998366896E-3</v>
      </c>
      <c r="AD341">
        <f t="shared" si="72"/>
        <v>75</v>
      </c>
      <c r="AE341" s="10">
        <f t="shared" si="82"/>
        <v>8.3717735912058888E-4</v>
      </c>
      <c r="AF341" s="8">
        <f>VLOOKUP(saving_model!Y341,lapse!$B$4:$C$134,2,FALSE)</f>
        <v>0.01</v>
      </c>
      <c r="AH341">
        <f>discount_curve!K326</f>
        <v>0.69812351470655243</v>
      </c>
    </row>
    <row r="342" spans="1:34" x14ac:dyDescent="0.55000000000000004">
      <c r="A342">
        <f t="shared" si="84"/>
        <v>320</v>
      </c>
      <c r="B342">
        <f t="shared" si="73"/>
        <v>25.748394263710459</v>
      </c>
      <c r="C342">
        <f>K342*U342</f>
        <v>0</v>
      </c>
      <c r="D342">
        <f>M342*V342</f>
        <v>81.209819545456952</v>
      </c>
      <c r="E342">
        <f>N342*W342</f>
        <v>44.667800002709953</v>
      </c>
      <c r="F342">
        <f>(O342+P342+Q342-R342)*X342</f>
        <v>0</v>
      </c>
      <c r="G342">
        <f>U342*$F$6/12*T342</f>
        <v>18.852597962460862</v>
      </c>
      <c r="H342">
        <v>0</v>
      </c>
      <c r="I342">
        <f t="shared" si="74"/>
        <v>44.600992226171321</v>
      </c>
      <c r="K342">
        <f>IF(A342=0, $C$6, $C$7/12)</f>
        <v>0</v>
      </c>
      <c r="L342">
        <f t="shared" si="75"/>
        <v>100000</v>
      </c>
      <c r="M342" s="19">
        <f t="shared" si="76"/>
        <v>134901.50863334042</v>
      </c>
      <c r="N342" s="19">
        <f t="shared" si="77"/>
        <v>134901.50863334042</v>
      </c>
      <c r="O342" s="19">
        <f t="shared" si="83"/>
        <v>134255.68335511073</v>
      </c>
      <c r="P342" s="19">
        <f>IF(A342=0,K342*(1-$C$15),K342)</f>
        <v>0</v>
      </c>
      <c r="Q342" s="19">
        <f t="shared" si="78"/>
        <v>1178.7884965829267</v>
      </c>
      <c r="R342" s="19">
        <f t="shared" si="79"/>
        <v>112.86205987641137</v>
      </c>
      <c r="S342" s="3">
        <f>Return!Q326</f>
        <v>8.780175759598885E-3</v>
      </c>
      <c r="T342" s="9">
        <f>IF(A342=0,1,T341*(1+$F$5)^(1/12))</f>
        <v>1.1422512627578494</v>
      </c>
      <c r="U342">
        <f>IF(A342=0,$C$12,U341-V341-W341-X341)</f>
        <v>0.39611455539706431</v>
      </c>
      <c r="V342">
        <f t="shared" ref="V342:V405" si="85">IFERROR(U342*AA342,0)</f>
        <v>6.0199341258802082E-4</v>
      </c>
      <c r="W342">
        <f t="shared" si="80"/>
        <v>3.3111416214118207E-4</v>
      </c>
      <c r="X342">
        <f>IF(A342=12*$C$10-1,U342-V342-W342,0)</f>
        <v>0</v>
      </c>
      <c r="Y342">
        <f>FLOOR(A342/12,1)</f>
        <v>26</v>
      </c>
      <c r="Z342">
        <f t="shared" ref="Z342:Z405" si="86">MIN(Y342,5)</f>
        <v>5</v>
      </c>
      <c r="AA342">
        <f t="shared" si="81"/>
        <v>1.5197457512879931E-3</v>
      </c>
      <c r="AB342">
        <f t="shared" ref="AB342:AB405" si="87">MAX(0,MIN(1,AC342*(1+$C$13)))</f>
        <v>1.8085283199673379E-2</v>
      </c>
      <c r="AC342">
        <f>VLOOKUP(AD342,mortality!$A$4:$G$76,saving_model!Z342+2,FALSE)</f>
        <v>9.0426415998366896E-3</v>
      </c>
      <c r="AD342">
        <f t="shared" ref="AD342:AD405" si="88">$C$9+Y342</f>
        <v>75</v>
      </c>
      <c r="AE342" s="10">
        <f t="shared" si="82"/>
        <v>8.3717735912058888E-4</v>
      </c>
      <c r="AF342" s="8">
        <f>VLOOKUP(saving_model!Y342,lapse!$B$4:$C$134,2,FALSE)</f>
        <v>0.01</v>
      </c>
      <c r="AH342">
        <f>discount_curve!K327</f>
        <v>0.6973375088206003</v>
      </c>
    </row>
    <row r="343" spans="1:34" x14ac:dyDescent="0.55000000000000004">
      <c r="A343">
        <f t="shared" si="84"/>
        <v>321</v>
      </c>
      <c r="B343">
        <f t="shared" ref="B343:B406" si="89">-(M343-N343)*V343-G343-H343+I343+J343</f>
        <v>25.90815925913418</v>
      </c>
      <c r="C343">
        <f>K343*U343</f>
        <v>0</v>
      </c>
      <c r="D343">
        <f>M343*V343</f>
        <v>81.54738567680981</v>
      </c>
      <c r="E343">
        <f>N343*W343</f>
        <v>44.85347134796541</v>
      </c>
      <c r="F343">
        <f>(O343+P343+Q343-R343)*X343</f>
        <v>0</v>
      </c>
      <c r="G343">
        <f>U343*$F$6/12*T343</f>
        <v>18.816006667611916</v>
      </c>
      <c r="H343">
        <v>0</v>
      </c>
      <c r="I343">
        <f t="shared" ref="I343:I406" si="90">U344*R343</f>
        <v>44.724165926746096</v>
      </c>
      <c r="K343">
        <f>IF(A343=0, $C$6, $C$7/12)</f>
        <v>0</v>
      </c>
      <c r="L343">
        <f t="shared" ref="L343:L406" si="91">$C$8</f>
        <v>100000</v>
      </c>
      <c r="M343" s="19">
        <f t="shared" ref="M343:M406" si="92">MAX(L343, N343)</f>
        <v>135782.11109179925</v>
      </c>
      <c r="N343" s="19">
        <f t="shared" ref="N343:N406" si="93">O343+P343+Q343/2+R343/2</f>
        <v>135782.11109179925</v>
      </c>
      <c r="O343" s="19">
        <f t="shared" si="83"/>
        <v>135321.60979181723</v>
      </c>
      <c r="P343" s="19">
        <f>IF(A343=0,K343*(1-$C$15),K343)</f>
        <v>0</v>
      </c>
      <c r="Q343" s="19">
        <f t="shared" ref="Q343:Q406" si="94">(O343+P343)*S343</f>
        <v>807.56162378439126</v>
      </c>
      <c r="R343" s="19">
        <f t="shared" ref="R343:R406" si="95">SUM(O343:Q343)*$C$16/12</f>
        <v>113.44097617966803</v>
      </c>
      <c r="S343" s="3">
        <f>Return!Q327</f>
        <v>5.9677210833271044E-3</v>
      </c>
      <c r="T343" s="9">
        <f>IF(A343=0,1,T342*(1+$F$5)^(1/12))</f>
        <v>1.1427261135641882</v>
      </c>
      <c r="U343">
        <f>IF(A343=0,$C$12,U342-V342-W342-X342)</f>
        <v>0.39518144782233511</v>
      </c>
      <c r="V343">
        <f t="shared" si="85"/>
        <v>6.0057532631583145E-4</v>
      </c>
      <c r="W343">
        <f t="shared" ref="W343:W406" si="96">(U343-V343)*AE343</f>
        <v>3.3033417279571518E-4</v>
      </c>
      <c r="X343">
        <f>IF(A343=12*$C$10-1,U343-V343-W343,0)</f>
        <v>0</v>
      </c>
      <c r="Y343">
        <f>FLOOR(A343/12,1)</f>
        <v>26</v>
      </c>
      <c r="Z343">
        <f t="shared" si="86"/>
        <v>5</v>
      </c>
      <c r="AA343">
        <f t="shared" ref="AA343:AA406" si="97">1-(1-AB343)^(1/12)</f>
        <v>1.5197457512879931E-3</v>
      </c>
      <c r="AB343">
        <f t="shared" si="87"/>
        <v>1.8085283199673379E-2</v>
      </c>
      <c r="AC343">
        <f>VLOOKUP(AD343,mortality!$A$4:$G$76,saving_model!Z343+2,FALSE)</f>
        <v>9.0426415998366896E-3</v>
      </c>
      <c r="AD343">
        <f t="shared" si="88"/>
        <v>75</v>
      </c>
      <c r="AE343" s="10">
        <f t="shared" ref="AE343:AE406" si="98">1-(1-AF343)^(1/12)</f>
        <v>8.3717735912058888E-4</v>
      </c>
      <c r="AF343" s="8">
        <f>VLOOKUP(saving_model!Y343,lapse!$B$4:$C$134,2,FALSE)</f>
        <v>0.01</v>
      </c>
      <c r="AH343">
        <f>discount_curve!K328</f>
        <v>0.69655238788586349</v>
      </c>
    </row>
    <row r="344" spans="1:34" x14ac:dyDescent="0.55000000000000004">
      <c r="A344">
        <f t="shared" si="84"/>
        <v>322</v>
      </c>
      <c r="B344">
        <f t="shared" si="89"/>
        <v>25.915725583118896</v>
      </c>
      <c r="C344">
        <f>K344*U344</f>
        <v>0</v>
      </c>
      <c r="D344">
        <f>M344*V344</f>
        <v>81.63312172655192</v>
      </c>
      <c r="E344">
        <f>N344*W344</f>
        <v>44.900628708298655</v>
      </c>
      <c r="F344">
        <f>(O344+P344+Q344-R344)*X344</f>
        <v>0</v>
      </c>
      <c r="G344">
        <f>U344*$F$6/12*T344</f>
        <v>18.779486393365087</v>
      </c>
      <c r="H344">
        <v>0</v>
      </c>
      <c r="I344">
        <f t="shared" si="90"/>
        <v>44.695211976483982</v>
      </c>
      <c r="K344">
        <f>IF(A344=0, $C$6, $C$7/12)</f>
        <v>0</v>
      </c>
      <c r="L344">
        <f t="shared" si="91"/>
        <v>100000</v>
      </c>
      <c r="M344" s="19">
        <f t="shared" si="92"/>
        <v>136245.81518746109</v>
      </c>
      <c r="N344" s="19">
        <f t="shared" si="93"/>
        <v>136245.81518746109</v>
      </c>
      <c r="O344" s="19">
        <f t="shared" si="83"/>
        <v>136015.73043942195</v>
      </c>
      <c r="P344" s="19">
        <f>IF(A344=0,K344*(1-$C$15),K344)</f>
        <v>0</v>
      </c>
      <c r="Q344" s="19">
        <f t="shared" si="94"/>
        <v>346.53427548250897</v>
      </c>
      <c r="R344" s="19">
        <f t="shared" si="95"/>
        <v>113.63522059575371</v>
      </c>
      <c r="S344" s="3">
        <f>Return!Q328</f>
        <v>2.5477514575922289E-3</v>
      </c>
      <c r="T344" s="9">
        <f>IF(A344=0,1,T343*(1+$F$5)^(1/12))</f>
        <v>1.1432011617730564</v>
      </c>
      <c r="U344">
        <f>IF(A344=0,$C$12,U343-V343-W343-X343)</f>
        <v>0.39425053832322354</v>
      </c>
      <c r="V344">
        <f t="shared" si="85"/>
        <v>5.9916058055972307E-4</v>
      </c>
      <c r="W344">
        <f t="shared" si="96"/>
        <v>3.2955602083278466E-4</v>
      </c>
      <c r="X344">
        <f>IF(A344=12*$C$10-1,U344-V344-W344,0)</f>
        <v>0</v>
      </c>
      <c r="Y344">
        <f>FLOOR(A344/12,1)</f>
        <v>26</v>
      </c>
      <c r="Z344">
        <f t="shared" si="86"/>
        <v>5</v>
      </c>
      <c r="AA344">
        <f t="shared" si="97"/>
        <v>1.5197457512879931E-3</v>
      </c>
      <c r="AB344">
        <f t="shared" si="87"/>
        <v>1.8085283199673379E-2</v>
      </c>
      <c r="AC344">
        <f>VLOOKUP(AD344,mortality!$A$4:$G$76,saving_model!Z344+2,FALSE)</f>
        <v>9.0426415998366896E-3</v>
      </c>
      <c r="AD344">
        <f t="shared" si="88"/>
        <v>75</v>
      </c>
      <c r="AE344" s="10">
        <f t="shared" si="98"/>
        <v>8.3717735912058888E-4</v>
      </c>
      <c r="AF344" s="8">
        <f>VLOOKUP(saving_model!Y344,lapse!$B$4:$C$134,2,FALSE)</f>
        <v>0.01</v>
      </c>
      <c r="AH344">
        <f>discount_curve!K329</f>
        <v>0.69576815090598998</v>
      </c>
    </row>
    <row r="345" spans="1:34" x14ac:dyDescent="0.55000000000000004">
      <c r="A345">
        <f t="shared" si="84"/>
        <v>323</v>
      </c>
      <c r="B345">
        <f t="shared" si="89"/>
        <v>26.007704215787403</v>
      </c>
      <c r="C345">
        <f>K345*U345</f>
        <v>0</v>
      </c>
      <c r="D345">
        <f>M345*V345</f>
        <v>81.657538192069836</v>
      </c>
      <c r="E345">
        <f>N345*W345</f>
        <v>44.914058485690504</v>
      </c>
      <c r="F345">
        <f>(O345+P345+Q345-R345)*X345</f>
        <v>0</v>
      </c>
      <c r="G345">
        <f>U345*$F$6/12*T345</f>
        <v>18.743037001875397</v>
      </c>
      <c r="H345">
        <v>0</v>
      </c>
      <c r="I345">
        <f t="shared" si="90"/>
        <v>44.750741217662799</v>
      </c>
      <c r="K345">
        <f>IF(A345=0, $C$6, $C$7/12)</f>
        <v>0</v>
      </c>
      <c r="L345">
        <f t="shared" si="91"/>
        <v>100000</v>
      </c>
      <c r="M345" s="19">
        <f t="shared" si="92"/>
        <v>136608.36792184648</v>
      </c>
      <c r="N345" s="19">
        <f t="shared" si="93"/>
        <v>136608.36792184648</v>
      </c>
      <c r="O345" s="19">
        <f t="shared" si="83"/>
        <v>136248.6294943087</v>
      </c>
      <c r="P345" s="19">
        <f>IF(A345=0,K345*(1-$C$15),K345)</f>
        <v>0</v>
      </c>
      <c r="Q345" s="19">
        <f t="shared" si="94"/>
        <v>605.43180399366236</v>
      </c>
      <c r="R345" s="19">
        <f t="shared" si="95"/>
        <v>114.04505108191863</v>
      </c>
      <c r="S345" s="3">
        <f>Return!Q329</f>
        <v>4.4435808730021176E-3</v>
      </c>
      <c r="T345" s="9">
        <f>IF(A345=0,1,T344*(1+$F$5)^(1/12))</f>
        <v>1.1436764074665169</v>
      </c>
      <c r="U345">
        <f>IF(A345=0,$C$12,U344-V344-W344-X344)</f>
        <v>0.39332182172183106</v>
      </c>
      <c r="V345">
        <f t="shared" si="85"/>
        <v>5.9774916745060618E-4</v>
      </c>
      <c r="W345">
        <f t="shared" si="96"/>
        <v>3.2877970192415879E-4</v>
      </c>
      <c r="X345">
        <f>IF(A345=12*$C$10-1,U345-V345-W345,0)</f>
        <v>0</v>
      </c>
      <c r="Y345">
        <f>FLOOR(A345/12,1)</f>
        <v>26</v>
      </c>
      <c r="Z345">
        <f t="shared" si="86"/>
        <v>5</v>
      </c>
      <c r="AA345">
        <f t="shared" si="97"/>
        <v>1.5197457512879931E-3</v>
      </c>
      <c r="AB345">
        <f t="shared" si="87"/>
        <v>1.8085283199673379E-2</v>
      </c>
      <c r="AC345">
        <f>VLOOKUP(AD345,mortality!$A$4:$G$76,saving_model!Z345+2,FALSE)</f>
        <v>9.0426415998366896E-3</v>
      </c>
      <c r="AD345">
        <f t="shared" si="88"/>
        <v>75</v>
      </c>
      <c r="AE345" s="10">
        <f t="shared" si="98"/>
        <v>8.3717735912058888E-4</v>
      </c>
      <c r="AF345" s="8">
        <f>VLOOKUP(saving_model!Y345,lapse!$B$4:$C$134,2,FALSE)</f>
        <v>0.01</v>
      </c>
      <c r="AH345">
        <f>discount_curve!K330</f>
        <v>0.69498479688574921</v>
      </c>
    </row>
    <row r="346" spans="1:34" x14ac:dyDescent="0.55000000000000004">
      <c r="A346">
        <f t="shared" si="84"/>
        <v>324</v>
      </c>
      <c r="B346">
        <f t="shared" si="89"/>
        <v>26.378624572107615</v>
      </c>
      <c r="C346">
        <f>K346*U346</f>
        <v>0</v>
      </c>
      <c r="D346">
        <f>M346*V346</f>
        <v>90.599595907624547</v>
      </c>
      <c r="E346">
        <f>N346*W346</f>
        <v>45.106638846859845</v>
      </c>
      <c r="F346">
        <f>(O346+P346+Q346-R346)*X346</f>
        <v>0</v>
      </c>
      <c r="G346">
        <f>U346*$F$6/12*T346</f>
        <v>18.706658355565434</v>
      </c>
      <c r="H346">
        <v>0</v>
      </c>
      <c r="I346">
        <f t="shared" si="90"/>
        <v>45.085282927673049</v>
      </c>
      <c r="K346">
        <f>IF(A346=0, $C$6, $C$7/12)</f>
        <v>0</v>
      </c>
      <c r="L346">
        <f t="shared" si="91"/>
        <v>100000</v>
      </c>
      <c r="M346" s="19">
        <f t="shared" si="92"/>
        <v>137539.95140517445</v>
      </c>
      <c r="N346" s="19">
        <f t="shared" si="93"/>
        <v>137539.95140517445</v>
      </c>
      <c r="O346" s="19">
        <f t="shared" si="83"/>
        <v>136740.01624722042</v>
      </c>
      <c r="P346" s="19">
        <f>IF(A346=0,K346*(1-$C$15),K346)</f>
        <v>0</v>
      </c>
      <c r="Q346" s="19">
        <f t="shared" si="94"/>
        <v>1484.6830664799782</v>
      </c>
      <c r="R346" s="19">
        <f t="shared" si="95"/>
        <v>115.18724942808366</v>
      </c>
      <c r="S346" s="3">
        <f>Return!Q330</f>
        <v>1.0857707255173432E-2</v>
      </c>
      <c r="T346" s="9">
        <f>IF(A346=0,1,T345*(1+$F$5)^(1/12))</f>
        <v>1.144151850726667</v>
      </c>
      <c r="U346">
        <f>IF(A346=0,$C$12,U345-V345-W345-X345)</f>
        <v>0.39239529285245633</v>
      </c>
      <c r="V346">
        <f t="shared" si="85"/>
        <v>6.5871475874475303E-4</v>
      </c>
      <c r="W346">
        <f t="shared" si="96"/>
        <v>3.2795299391942978E-4</v>
      </c>
      <c r="X346">
        <f>IF(A346=12*$C$10-1,U346-V346-W346,0)</f>
        <v>0</v>
      </c>
      <c r="Y346">
        <f>FLOOR(A346/12,1)</f>
        <v>27</v>
      </c>
      <c r="Z346">
        <f t="shared" si="86"/>
        <v>5</v>
      </c>
      <c r="AA346">
        <f t="shared" si="97"/>
        <v>1.6787019894054511E-3</v>
      </c>
      <c r="AB346">
        <f t="shared" si="87"/>
        <v>1.995947003105936E-2</v>
      </c>
      <c r="AC346">
        <f>VLOOKUP(AD346,mortality!$A$4:$G$76,saving_model!Z346+2,FALSE)</f>
        <v>9.97973501552968E-3</v>
      </c>
      <c r="AD346">
        <f t="shared" si="88"/>
        <v>76</v>
      </c>
      <c r="AE346" s="10">
        <f t="shared" si="98"/>
        <v>8.3717735912058888E-4</v>
      </c>
      <c r="AF346" s="8">
        <f>VLOOKUP(saving_model!Y346,lapse!$B$4:$C$134,2,FALSE)</f>
        <v>0.01</v>
      </c>
      <c r="AH346">
        <f>discount_curve!K331</f>
        <v>0.69512755313374197</v>
      </c>
    </row>
    <row r="347" spans="1:34" x14ac:dyDescent="0.55000000000000004">
      <c r="A347">
        <f t="shared" si="84"/>
        <v>325</v>
      </c>
      <c r="B347">
        <f t="shared" si="89"/>
        <v>26.525055179823191</v>
      </c>
      <c r="C347">
        <f>K347*U347</f>
        <v>0</v>
      </c>
      <c r="D347">
        <f>M347*V347</f>
        <v>91.044558866309259</v>
      </c>
      <c r="E347">
        <f>N347*W347</f>
        <v>45.328171661400056</v>
      </c>
      <c r="F347">
        <f>(O347+P347+Q347-R347)*X347</f>
        <v>0</v>
      </c>
      <c r="G347">
        <f>U347*$F$6/12*T347</f>
        <v>18.667378031355376</v>
      </c>
      <c r="H347">
        <v>0</v>
      </c>
      <c r="I347">
        <f t="shared" si="90"/>
        <v>45.192433211178567</v>
      </c>
      <c r="K347">
        <f>IF(A347=0, $C$6, $C$7/12)</f>
        <v>0</v>
      </c>
      <c r="L347">
        <f t="shared" si="91"/>
        <v>100000</v>
      </c>
      <c r="M347" s="19">
        <f t="shared" si="92"/>
        <v>138563.86837574575</v>
      </c>
      <c r="N347" s="19">
        <f t="shared" si="93"/>
        <v>138563.86837574575</v>
      </c>
      <c r="O347" s="19">
        <f t="shared" si="83"/>
        <v>138109.5120642723</v>
      </c>
      <c r="P347" s="19">
        <f>IF(A347=0,K347*(1-$C$15),K347)</f>
        <v>0</v>
      </c>
      <c r="Q347" s="19">
        <f t="shared" si="94"/>
        <v>792.96056242464306</v>
      </c>
      <c r="R347" s="19">
        <f t="shared" si="95"/>
        <v>115.75206052224746</v>
      </c>
      <c r="S347" s="3">
        <f>Return!Q331</f>
        <v>5.7415347471188038E-3</v>
      </c>
      <c r="T347" s="9">
        <f>IF(A347=0,1,T346*(1+$F$5)^(1/12))</f>
        <v>1.1446274916356383</v>
      </c>
      <c r="U347">
        <f>IF(A347=0,$C$12,U346-V346-W346-X346)</f>
        <v>0.39140862509979218</v>
      </c>
      <c r="V347">
        <f t="shared" si="85"/>
        <v>6.5705843762547348E-4</v>
      </c>
      <c r="W347">
        <f t="shared" si="96"/>
        <v>3.2712836465046547E-4</v>
      </c>
      <c r="X347">
        <f>IF(A347=12*$C$10-1,U347-V347-W347,0)</f>
        <v>0</v>
      </c>
      <c r="Y347">
        <f>FLOOR(A347/12,1)</f>
        <v>27</v>
      </c>
      <c r="Z347">
        <f t="shared" si="86"/>
        <v>5</v>
      </c>
      <c r="AA347">
        <f t="shared" si="97"/>
        <v>1.6787019894054511E-3</v>
      </c>
      <c r="AB347">
        <f t="shared" si="87"/>
        <v>1.995947003105936E-2</v>
      </c>
      <c r="AC347">
        <f>VLOOKUP(AD347,mortality!$A$4:$G$76,saving_model!Z347+2,FALSE)</f>
        <v>9.97973501552968E-3</v>
      </c>
      <c r="AD347">
        <f t="shared" si="88"/>
        <v>76</v>
      </c>
      <c r="AE347" s="10">
        <f t="shared" si="98"/>
        <v>8.3717735912058888E-4</v>
      </c>
      <c r="AF347" s="8">
        <f>VLOOKUP(saving_model!Y347,lapse!$B$4:$C$134,2,FALSE)</f>
        <v>0.01</v>
      </c>
      <c r="AH347">
        <f>discount_curve!K332</f>
        <v>0.69434777468575049</v>
      </c>
    </row>
    <row r="348" spans="1:34" x14ac:dyDescent="0.55000000000000004">
      <c r="A348">
        <f t="shared" si="84"/>
        <v>326</v>
      </c>
      <c r="B348">
        <f t="shared" si="89"/>
        <v>26.07267613705924</v>
      </c>
      <c r="C348">
        <f>K348*U348</f>
        <v>0</v>
      </c>
      <c r="D348">
        <f>M348*V348</f>
        <v>90.65560454108973</v>
      </c>
      <c r="E348">
        <f>N348*W348</f>
        <v>45.13452375271082</v>
      </c>
      <c r="F348">
        <f>(O348+P348+Q348-R348)*X348</f>
        <v>0</v>
      </c>
      <c r="G348">
        <f>U348*$F$6/12*T348</f>
        <v>18.62818018814437</v>
      </c>
      <c r="H348">
        <v>0</v>
      </c>
      <c r="I348">
        <f t="shared" si="90"/>
        <v>44.70085632520361</v>
      </c>
      <c r="K348">
        <f>IF(A348=0, $C$6, $C$7/12)</f>
        <v>0</v>
      </c>
      <c r="L348">
        <f t="shared" si="91"/>
        <v>100000</v>
      </c>
      <c r="M348" s="19">
        <f t="shared" si="92"/>
        <v>138319.70661570149</v>
      </c>
      <c r="N348" s="19">
        <f t="shared" si="93"/>
        <v>138319.70661570149</v>
      </c>
      <c r="O348" s="19">
        <f t="shared" si="83"/>
        <v>138786.72056617471</v>
      </c>
      <c r="P348" s="19">
        <f>IF(A348=0,K348*(1-$C$15),K348)</f>
        <v>0</v>
      </c>
      <c r="Q348" s="19">
        <f t="shared" si="94"/>
        <v>-1048.8094935070399</v>
      </c>
      <c r="R348" s="19">
        <f t="shared" si="95"/>
        <v>114.7815925605564</v>
      </c>
      <c r="S348" s="3">
        <f>Return!Q332</f>
        <v>-7.5569873632611584E-3</v>
      </c>
      <c r="T348" s="9">
        <f>IF(A348=0,1,T347*(1+$F$5)^(1/12))</f>
        <v>1.1451033302755962</v>
      </c>
      <c r="U348">
        <f>IF(A348=0,$C$12,U347-V347-W347-X347)</f>
        <v>0.39042443829751622</v>
      </c>
      <c r="V348">
        <f t="shared" si="85"/>
        <v>6.5540628128254628E-4</v>
      </c>
      <c r="W348">
        <f t="shared" si="96"/>
        <v>3.2630580889033876E-4</v>
      </c>
      <c r="X348">
        <f>IF(A348=12*$C$10-1,U348-V348-W348,0)</f>
        <v>0</v>
      </c>
      <c r="Y348">
        <f>FLOOR(A348/12,1)</f>
        <v>27</v>
      </c>
      <c r="Z348">
        <f t="shared" si="86"/>
        <v>5</v>
      </c>
      <c r="AA348">
        <f t="shared" si="97"/>
        <v>1.6787019894054511E-3</v>
      </c>
      <c r="AB348">
        <f t="shared" si="87"/>
        <v>1.995947003105936E-2</v>
      </c>
      <c r="AC348">
        <f>VLOOKUP(AD348,mortality!$A$4:$G$76,saving_model!Z348+2,FALSE)</f>
        <v>9.97973501552968E-3</v>
      </c>
      <c r="AD348">
        <f t="shared" si="88"/>
        <v>76</v>
      </c>
      <c r="AE348" s="10">
        <f t="shared" si="98"/>
        <v>8.3717735912058888E-4</v>
      </c>
      <c r="AF348" s="8">
        <f>VLOOKUP(saving_model!Y348,lapse!$B$4:$C$134,2,FALSE)</f>
        <v>0.01</v>
      </c>
      <c r="AH348">
        <f>discount_curve!K333</f>
        <v>0.69356887097567621</v>
      </c>
    </row>
    <row r="349" spans="1:34" x14ac:dyDescent="0.55000000000000004">
      <c r="A349">
        <f t="shared" si="84"/>
        <v>327</v>
      </c>
      <c r="B349">
        <f t="shared" si="89"/>
        <v>26.63041793096016</v>
      </c>
      <c r="C349">
        <f>K349*U349</f>
        <v>0</v>
      </c>
      <c r="D349">
        <f>M349*V349</f>
        <v>90.685015054963301</v>
      </c>
      <c r="E349">
        <f>N349*W349</f>
        <v>45.149166306182565</v>
      </c>
      <c r="F349">
        <f>(O349+P349+Q349-R349)*X349</f>
        <v>0</v>
      </c>
      <c r="G349">
        <f>U349*$F$6/12*T349</f>
        <v>18.58906465273844</v>
      </c>
      <c r="H349">
        <v>0</v>
      </c>
      <c r="I349">
        <f t="shared" si="90"/>
        <v>45.2194825836986</v>
      </c>
      <c r="K349">
        <f>IF(A349=0, $C$6, $C$7/12)</f>
        <v>0</v>
      </c>
      <c r="L349">
        <f t="shared" si="91"/>
        <v>100000</v>
      </c>
      <c r="M349" s="19">
        <f t="shared" si="92"/>
        <v>138713.37149238909</v>
      </c>
      <c r="N349" s="19">
        <f t="shared" si="93"/>
        <v>138713.37149238909</v>
      </c>
      <c r="O349" s="19">
        <f t="shared" si="83"/>
        <v>137623.12948010713</v>
      </c>
      <c r="P349" s="19">
        <f>IF(A349=0,K349*(1-$C$15),K349)</f>
        <v>0</v>
      </c>
      <c r="Q349" s="19">
        <f t="shared" si="94"/>
        <v>2064.0780183152469</v>
      </c>
      <c r="R349" s="19">
        <f t="shared" si="95"/>
        <v>116.40600624868533</v>
      </c>
      <c r="S349" s="3">
        <f>Return!Q333</f>
        <v>1.499804593975318E-2</v>
      </c>
      <c r="T349" s="9">
        <f>IF(A349=0,1,T348*(1+$F$5)^(1/12))</f>
        <v>1.1455793667287404</v>
      </c>
      <c r="U349">
        <f>IF(A349=0,$C$12,U348-V348-W348-X348)</f>
        <v>0.38944272620734338</v>
      </c>
      <c r="V349">
        <f t="shared" si="85"/>
        <v>6.537582792437497E-4</v>
      </c>
      <c r="W349">
        <f t="shared" si="96"/>
        <v>3.2548532142526578E-4</v>
      </c>
      <c r="X349">
        <f>IF(A349=12*$C$10-1,U349-V349-W349,0)</f>
        <v>0</v>
      </c>
      <c r="Y349">
        <f>FLOOR(A349/12,1)</f>
        <v>27</v>
      </c>
      <c r="Z349">
        <f t="shared" si="86"/>
        <v>5</v>
      </c>
      <c r="AA349">
        <f t="shared" si="97"/>
        <v>1.6787019894054511E-3</v>
      </c>
      <c r="AB349">
        <f t="shared" si="87"/>
        <v>1.995947003105936E-2</v>
      </c>
      <c r="AC349">
        <f>VLOOKUP(AD349,mortality!$A$4:$G$76,saving_model!Z349+2,FALSE)</f>
        <v>9.97973501552968E-3</v>
      </c>
      <c r="AD349">
        <f t="shared" si="88"/>
        <v>76</v>
      </c>
      <c r="AE349" s="10">
        <f t="shared" si="98"/>
        <v>8.3717735912058888E-4</v>
      </c>
      <c r="AF349" s="8">
        <f>VLOOKUP(saving_model!Y349,lapse!$B$4:$C$134,2,FALSE)</f>
        <v>0.01</v>
      </c>
      <c r="AH349">
        <f>discount_curve!K334</f>
        <v>0.69279084102225763</v>
      </c>
    </row>
    <row r="350" spans="1:34" x14ac:dyDescent="0.55000000000000004">
      <c r="A350">
        <f t="shared" si="84"/>
        <v>328</v>
      </c>
      <c r="B350">
        <f t="shared" si="89"/>
        <v>26.767420273871551</v>
      </c>
      <c r="C350">
        <f>K350*U350</f>
        <v>0</v>
      </c>
      <c r="D350">
        <f>M350*V350</f>
        <v>91.305958682124825</v>
      </c>
      <c r="E350">
        <f>N350*W350</f>
        <v>45.458314262683288</v>
      </c>
      <c r="F350">
        <f>(O350+P350+Q350-R350)*X350</f>
        <v>0</v>
      </c>
      <c r="G350">
        <f>U350*$F$6/12*T350</f>
        <v>18.550031252307306</v>
      </c>
      <c r="H350">
        <v>0</v>
      </c>
      <c r="I350">
        <f t="shared" si="90"/>
        <v>45.317451526178857</v>
      </c>
      <c r="K350">
        <f>IF(A350=0, $C$6, $C$7/12)</f>
        <v>0</v>
      </c>
      <c r="L350">
        <f t="shared" si="91"/>
        <v>100000</v>
      </c>
      <c r="M350" s="19">
        <f t="shared" si="92"/>
        <v>140015.24231477882</v>
      </c>
      <c r="N350" s="19">
        <f t="shared" si="93"/>
        <v>140015.24231477882</v>
      </c>
      <c r="O350" s="19">
        <f t="shared" si="83"/>
        <v>139570.80149217369</v>
      </c>
      <c r="P350" s="19">
        <f>IF(A350=0,K350*(1-$C$15),K350)</f>
        <v>0</v>
      </c>
      <c r="Q350" s="19">
        <f t="shared" si="94"/>
        <v>771.92936949221121</v>
      </c>
      <c r="R350" s="19">
        <f t="shared" si="95"/>
        <v>116.95227571805493</v>
      </c>
      <c r="S350" s="3">
        <f>Return!Q334</f>
        <v>5.5307368105605992E-3</v>
      </c>
      <c r="T350" s="9">
        <f>IF(A350=0,1,T349*(1+$F$5)^(1/12))</f>
        <v>1.1460556010773049</v>
      </c>
      <c r="U350">
        <f>IF(A350=0,$C$12,U349-V349-W349-X349)</f>
        <v>0.38846348260667435</v>
      </c>
      <c r="V350">
        <f t="shared" si="85"/>
        <v>6.5211442106319405E-4</v>
      </c>
      <c r="W350">
        <f t="shared" si="96"/>
        <v>3.2466689705457226E-4</v>
      </c>
      <c r="X350">
        <f>IF(A350=12*$C$10-1,U350-V350-W350,0)</f>
        <v>0</v>
      </c>
      <c r="Y350">
        <f>FLOOR(A350/12,1)</f>
        <v>27</v>
      </c>
      <c r="Z350">
        <f t="shared" si="86"/>
        <v>5</v>
      </c>
      <c r="AA350">
        <f t="shared" si="97"/>
        <v>1.6787019894054511E-3</v>
      </c>
      <c r="AB350">
        <f t="shared" si="87"/>
        <v>1.995947003105936E-2</v>
      </c>
      <c r="AC350">
        <f>VLOOKUP(AD350,mortality!$A$4:$G$76,saving_model!Z350+2,FALSE)</f>
        <v>9.97973501552968E-3</v>
      </c>
      <c r="AD350">
        <f t="shared" si="88"/>
        <v>76</v>
      </c>
      <c r="AE350" s="10">
        <f t="shared" si="98"/>
        <v>8.3717735912058888E-4</v>
      </c>
      <c r="AF350" s="8">
        <f>VLOOKUP(saving_model!Y350,lapse!$B$4:$C$134,2,FALSE)</f>
        <v>0.01</v>
      </c>
      <c r="AH350">
        <f>discount_curve!K335</f>
        <v>0.69201368384533446</v>
      </c>
    </row>
    <row r="351" spans="1:34" x14ac:dyDescent="0.55000000000000004">
      <c r="A351">
        <f t="shared" si="84"/>
        <v>329</v>
      </c>
      <c r="B351">
        <f t="shared" si="89"/>
        <v>26.650070832902578</v>
      </c>
      <c r="C351">
        <f>K351*U351</f>
        <v>0</v>
      </c>
      <c r="D351">
        <f>M351*V351</f>
        <v>91.246594916771443</v>
      </c>
      <c r="E351">
        <f>N351*W351</f>
        <v>45.428758944057869</v>
      </c>
      <c r="F351">
        <f>(O351+P351+Q351-R351)*X351</f>
        <v>0</v>
      </c>
      <c r="G351">
        <f>U351*$F$6/12*T351</f>
        <v>18.511079814383571</v>
      </c>
      <c r="H351">
        <v>0</v>
      </c>
      <c r="I351">
        <f t="shared" si="90"/>
        <v>45.161150647286149</v>
      </c>
      <c r="K351">
        <f>IF(A351=0, $C$6, $C$7/12)</f>
        <v>0</v>
      </c>
      <c r="L351">
        <f t="shared" si="91"/>
        <v>100000</v>
      </c>
      <c r="M351" s="19">
        <f t="shared" si="92"/>
        <v>140276.93226625788</v>
      </c>
      <c r="N351" s="19">
        <f t="shared" si="93"/>
        <v>140276.93226625788</v>
      </c>
      <c r="O351" s="19">
        <f t="shared" si="83"/>
        <v>140225.77858594785</v>
      </c>
      <c r="P351" s="19">
        <f>IF(A351=0,K351*(1-$C$15),K351)</f>
        <v>0</v>
      </c>
      <c r="Q351" s="19">
        <f t="shared" si="94"/>
        <v>-14.535342083138962</v>
      </c>
      <c r="R351" s="19">
        <f t="shared" si="95"/>
        <v>116.8427027032206</v>
      </c>
      <c r="S351" s="3">
        <f>Return!Q335</f>
        <v>-1.036567044213621E-4</v>
      </c>
      <c r="T351" s="9">
        <f>IF(A351=0,1,T350*(1+$F$5)^(1/12))</f>
        <v>1.1465320334035576</v>
      </c>
      <c r="U351">
        <f>IF(A351=0,$C$12,U350-V350-W350-X350)</f>
        <v>0.38748670128855656</v>
      </c>
      <c r="V351">
        <f t="shared" si="85"/>
        <v>6.5047469632125571E-4</v>
      </c>
      <c r="W351">
        <f t="shared" si="96"/>
        <v>3.2385053059066129E-4</v>
      </c>
      <c r="X351">
        <f>IF(A351=12*$C$10-1,U351-V351-W351,0)</f>
        <v>0</v>
      </c>
      <c r="Y351">
        <f>FLOOR(A351/12,1)</f>
        <v>27</v>
      </c>
      <c r="Z351">
        <f t="shared" si="86"/>
        <v>5</v>
      </c>
      <c r="AA351">
        <f t="shared" si="97"/>
        <v>1.6787019894054511E-3</v>
      </c>
      <c r="AB351">
        <f t="shared" si="87"/>
        <v>1.995947003105936E-2</v>
      </c>
      <c r="AC351">
        <f>VLOOKUP(AD351,mortality!$A$4:$G$76,saving_model!Z351+2,FALSE)</f>
        <v>9.97973501552968E-3</v>
      </c>
      <c r="AD351">
        <f t="shared" si="88"/>
        <v>76</v>
      </c>
      <c r="AE351" s="10">
        <f t="shared" si="98"/>
        <v>8.3717735912058888E-4</v>
      </c>
      <c r="AF351" s="8">
        <f>VLOOKUP(saving_model!Y351,lapse!$B$4:$C$134,2,FALSE)</f>
        <v>0.01</v>
      </c>
      <c r="AH351">
        <f>discount_curve!K336</f>
        <v>0.69123739846584531</v>
      </c>
    </row>
    <row r="352" spans="1:34" x14ac:dyDescent="0.55000000000000004">
      <c r="A352">
        <f t="shared" si="84"/>
        <v>330</v>
      </c>
      <c r="B352">
        <f t="shared" si="89"/>
        <v>26.304408148187591</v>
      </c>
      <c r="C352">
        <f>K352*U352</f>
        <v>0</v>
      </c>
      <c r="D352">
        <f>M352*V352</f>
        <v>90.700687530731599</v>
      </c>
      <c r="E352">
        <f>N352*W352</f>
        <v>45.15696913021543</v>
      </c>
      <c r="F352">
        <f>(O352+P352+Q352-R352)*X352</f>
        <v>0</v>
      </c>
      <c r="G352">
        <f>U352*$F$6/12*T352</f>
        <v>18.472210166861998</v>
      </c>
      <c r="H352">
        <v>0</v>
      </c>
      <c r="I352">
        <f t="shared" si="90"/>
        <v>44.776618315049589</v>
      </c>
      <c r="K352">
        <f>IF(A352=0, $C$6, $C$7/12)</f>
        <v>0</v>
      </c>
      <c r="L352">
        <f t="shared" si="91"/>
        <v>100000</v>
      </c>
      <c r="M352" s="19">
        <f t="shared" si="92"/>
        <v>139789.18391657784</v>
      </c>
      <c r="N352" s="19">
        <f t="shared" si="93"/>
        <v>139789.18391657784</v>
      </c>
      <c r="O352" s="19">
        <f t="shared" si="83"/>
        <v>140094.40054116148</v>
      </c>
      <c r="P352" s="19">
        <f>IF(A352=0,K352*(1-$C$15),K352)</f>
        <v>0</v>
      </c>
      <c r="Q352" s="19">
        <f t="shared" si="94"/>
        <v>-726.57310536374655</v>
      </c>
      <c r="R352" s="19">
        <f t="shared" si="95"/>
        <v>116.1398561964981</v>
      </c>
      <c r="S352" s="3">
        <f>Return!Q336</f>
        <v>-5.1863108201121166E-3</v>
      </c>
      <c r="T352" s="9">
        <f>IF(A352=0,1,T351*(1+$F$5)^(1/12))</f>
        <v>1.1470086637898007</v>
      </c>
      <c r="U352">
        <f>IF(A352=0,$C$12,U351-V351-W351-X351)</f>
        <v>0.38651237606164468</v>
      </c>
      <c r="V352">
        <f t="shared" si="85"/>
        <v>6.4883909462451082E-4</v>
      </c>
      <c r="W352">
        <f t="shared" si="96"/>
        <v>3.2303621685897968E-4</v>
      </c>
      <c r="X352">
        <f>IF(A352=12*$C$10-1,U352-V352-W352,0)</f>
        <v>0</v>
      </c>
      <c r="Y352">
        <f>FLOOR(A352/12,1)</f>
        <v>27</v>
      </c>
      <c r="Z352">
        <f t="shared" si="86"/>
        <v>5</v>
      </c>
      <c r="AA352">
        <f t="shared" si="97"/>
        <v>1.6787019894054511E-3</v>
      </c>
      <c r="AB352">
        <f t="shared" si="87"/>
        <v>1.995947003105936E-2</v>
      </c>
      <c r="AC352">
        <f>VLOOKUP(AD352,mortality!$A$4:$G$76,saving_model!Z352+2,FALSE)</f>
        <v>9.97973501552968E-3</v>
      </c>
      <c r="AD352">
        <f t="shared" si="88"/>
        <v>76</v>
      </c>
      <c r="AE352" s="10">
        <f t="shared" si="98"/>
        <v>8.3717735912058888E-4</v>
      </c>
      <c r="AF352" s="8">
        <f>VLOOKUP(saving_model!Y352,lapse!$B$4:$C$134,2,FALSE)</f>
        <v>0.01</v>
      </c>
      <c r="AH352">
        <f>discount_curve!K337</f>
        <v>0.69046198390582769</v>
      </c>
    </row>
    <row r="353" spans="1:34" x14ac:dyDescent="0.55000000000000004">
      <c r="A353">
        <f t="shared" si="84"/>
        <v>331</v>
      </c>
      <c r="B353">
        <f t="shared" si="89"/>
        <v>25.684632686391936</v>
      </c>
      <c r="C353">
        <f>K353*U353</f>
        <v>0</v>
      </c>
      <c r="D353">
        <f>M353*V353</f>
        <v>89.648155806077668</v>
      </c>
      <c r="E353">
        <f>N353*W353</f>
        <v>44.632947274453137</v>
      </c>
      <c r="F353">
        <f>(O353+P353+Q353-R353)*X353</f>
        <v>0</v>
      </c>
      <c r="G353">
        <f>U353*$F$6/12*T353</f>
        <v>18.433422137998747</v>
      </c>
      <c r="H353">
        <v>0</v>
      </c>
      <c r="I353">
        <f t="shared" si="90"/>
        <v>44.118054824390683</v>
      </c>
      <c r="K353">
        <f>IF(A353=0, $C$6, $C$7/12)</f>
        <v>0</v>
      </c>
      <c r="L353">
        <f t="shared" si="91"/>
        <v>100000</v>
      </c>
      <c r="M353" s="19">
        <f t="shared" si="92"/>
        <v>138515.30023690494</v>
      </c>
      <c r="N353" s="19">
        <f t="shared" si="93"/>
        <v>138515.30023690494</v>
      </c>
      <c r="O353" s="19">
        <f t="shared" si="83"/>
        <v>139251.68757960122</v>
      </c>
      <c r="P353" s="19">
        <f>IF(A353=0,K353*(1-$C$15),K353)</f>
        <v>0</v>
      </c>
      <c r="Q353" s="19">
        <f t="shared" si="94"/>
        <v>-1587.4948460038697</v>
      </c>
      <c r="R353" s="19">
        <f t="shared" si="95"/>
        <v>114.72016061133114</v>
      </c>
      <c r="S353" s="3">
        <f>Return!Q337</f>
        <v>-1.1400183894334504E-2</v>
      </c>
      <c r="T353" s="9">
        <f>IF(A353=0,1,T352*(1+$F$5)^(1/12))</f>
        <v>1.1474854923183708</v>
      </c>
      <c r="U353">
        <f>IF(A353=0,$C$12,U352-V352-W352-X352)</f>
        <v>0.38554050075016122</v>
      </c>
      <c r="V353">
        <f t="shared" si="85"/>
        <v>6.4720760560566947E-4</v>
      </c>
      <c r="W353">
        <f t="shared" si="96"/>
        <v>3.2222395069798568E-4</v>
      </c>
      <c r="X353">
        <f>IF(A353=12*$C$10-1,U353-V353-W353,0)</f>
        <v>0</v>
      </c>
      <c r="Y353">
        <f>FLOOR(A353/12,1)</f>
        <v>27</v>
      </c>
      <c r="Z353">
        <f t="shared" si="86"/>
        <v>5</v>
      </c>
      <c r="AA353">
        <f t="shared" si="97"/>
        <v>1.6787019894054511E-3</v>
      </c>
      <c r="AB353">
        <f t="shared" si="87"/>
        <v>1.995947003105936E-2</v>
      </c>
      <c r="AC353">
        <f>VLOOKUP(AD353,mortality!$A$4:$G$76,saving_model!Z353+2,FALSE)</f>
        <v>9.97973501552968E-3</v>
      </c>
      <c r="AD353">
        <f t="shared" si="88"/>
        <v>76</v>
      </c>
      <c r="AE353" s="10">
        <f t="shared" si="98"/>
        <v>8.3717735912058888E-4</v>
      </c>
      <c r="AF353" s="8">
        <f>VLOOKUP(saving_model!Y353,lapse!$B$4:$C$134,2,FALSE)</f>
        <v>0.01</v>
      </c>
      <c r="AH353">
        <f>discount_curve!K338</f>
        <v>0.68968743918841569</v>
      </c>
    </row>
    <row r="354" spans="1:34" x14ac:dyDescent="0.55000000000000004">
      <c r="A354">
        <f t="shared" si="84"/>
        <v>332</v>
      </c>
      <c r="B354">
        <f t="shared" si="89"/>
        <v>25.30932005503271</v>
      </c>
      <c r="C354">
        <f>K354*U354</f>
        <v>0</v>
      </c>
      <c r="D354">
        <f>M354*V354</f>
        <v>88.56698095624121</v>
      </c>
      <c r="E354">
        <f>N354*W354</f>
        <v>44.094664923485425</v>
      </c>
      <c r="F354">
        <f>(O354+P354+Q354-R354)*X354</f>
        <v>0</v>
      </c>
      <c r="G354">
        <f>U354*$F$6/12*T354</f>
        <v>18.394715556410592</v>
      </c>
      <c r="H354">
        <v>0</v>
      </c>
      <c r="I354">
        <f t="shared" si="90"/>
        <v>43.704035611443302</v>
      </c>
      <c r="K354">
        <f>IF(A354=0, $C$6, $C$7/12)</f>
        <v>0</v>
      </c>
      <c r="L354">
        <f t="shared" si="91"/>
        <v>100000</v>
      </c>
      <c r="M354" s="19">
        <f t="shared" si="92"/>
        <v>137189.73778955708</v>
      </c>
      <c r="N354" s="19">
        <f t="shared" si="93"/>
        <v>137189.73778955708</v>
      </c>
      <c r="O354" s="19">
        <f t="shared" si="83"/>
        <v>137549.47257298604</v>
      </c>
      <c r="P354" s="19">
        <f>IF(A354=0,K354*(1-$C$15),K354)</f>
        <v>0</v>
      </c>
      <c r="Q354" s="19">
        <f t="shared" si="94"/>
        <v>-833.39962764569805</v>
      </c>
      <c r="R354" s="19">
        <f t="shared" si="95"/>
        <v>113.9300607877836</v>
      </c>
      <c r="S354" s="3">
        <f>Return!Q338</f>
        <v>-6.0589082026721863E-3</v>
      </c>
      <c r="T354" s="9">
        <f>IF(A354=0,1,T353*(1+$F$5)^(1/12))</f>
        <v>1.1479625190716387</v>
      </c>
      <c r="U354">
        <f>IF(A354=0,$C$12,U353-V353-W353-X353)</f>
        <v>0.38457106919385758</v>
      </c>
      <c r="V354">
        <f t="shared" si="85"/>
        <v>6.4558021892351016E-4</v>
      </c>
      <c r="W354">
        <f t="shared" si="96"/>
        <v>3.2141372695911605E-4</v>
      </c>
      <c r="X354">
        <f>IF(A354=12*$C$10-1,U354-V354-W354,0)</f>
        <v>0</v>
      </c>
      <c r="Y354">
        <f>FLOOR(A354/12,1)</f>
        <v>27</v>
      </c>
      <c r="Z354">
        <f t="shared" si="86"/>
        <v>5</v>
      </c>
      <c r="AA354">
        <f t="shared" si="97"/>
        <v>1.6787019894054511E-3</v>
      </c>
      <c r="AB354">
        <f t="shared" si="87"/>
        <v>1.995947003105936E-2</v>
      </c>
      <c r="AC354">
        <f>VLOOKUP(AD354,mortality!$A$4:$G$76,saving_model!Z354+2,FALSE)</f>
        <v>9.97973501552968E-3</v>
      </c>
      <c r="AD354">
        <f t="shared" si="88"/>
        <v>76</v>
      </c>
      <c r="AE354" s="10">
        <f t="shared" si="98"/>
        <v>8.3717735912058888E-4</v>
      </c>
      <c r="AF354" s="8">
        <f>VLOOKUP(saving_model!Y354,lapse!$B$4:$C$134,2,FALSE)</f>
        <v>0.01</v>
      </c>
      <c r="AH354">
        <f>discount_curve!K339</f>
        <v>0.68891376333783994</v>
      </c>
    </row>
    <row r="355" spans="1:34" x14ac:dyDescent="0.55000000000000004">
      <c r="A355">
        <f t="shared" si="84"/>
        <v>333</v>
      </c>
      <c r="B355">
        <f t="shared" si="89"/>
        <v>25.296920362049256</v>
      </c>
      <c r="C355">
        <f>K355*U355</f>
        <v>0</v>
      </c>
      <c r="D355">
        <f>M355*V355</f>
        <v>88.098753588990391</v>
      </c>
      <c r="E355">
        <f>N355*W355</f>
        <v>43.861549504578562</v>
      </c>
      <c r="F355">
        <f>(O355+P355+Q355-R355)*X355</f>
        <v>0</v>
      </c>
      <c r="G355">
        <f>U355*$F$6/12*T355</f>
        <v>18.356090251074185</v>
      </c>
      <c r="H355">
        <v>0</v>
      </c>
      <c r="I355">
        <f t="shared" si="90"/>
        <v>43.653010613123442</v>
      </c>
      <c r="K355">
        <f>IF(A355=0, $C$6, $C$7/12)</f>
        <v>0</v>
      </c>
      <c r="L355">
        <f t="shared" si="91"/>
        <v>100000</v>
      </c>
      <c r="M355" s="19">
        <f t="shared" si="92"/>
        <v>136808.45763067721</v>
      </c>
      <c r="N355" s="19">
        <f t="shared" si="93"/>
        <v>136808.45763067721</v>
      </c>
      <c r="O355" s="19">
        <f t="shared" si="83"/>
        <v>136602.14288455254</v>
      </c>
      <c r="P355" s="19">
        <f>IF(A355=0,K355*(1-$C$15),K355)</f>
        <v>0</v>
      </c>
      <c r="Q355" s="19">
        <f t="shared" si="94"/>
        <v>298.54558519122952</v>
      </c>
      <c r="R355" s="19">
        <f t="shared" si="95"/>
        <v>114.08390705811981</v>
      </c>
      <c r="S355" s="3">
        <f>Return!Q339</f>
        <v>2.1855117268807511E-3</v>
      </c>
      <c r="T355" s="9">
        <f>IF(A355=0,1,T354*(1+$F$5)^(1/12))</f>
        <v>1.1484397441320093</v>
      </c>
      <c r="U355">
        <f>IF(A355=0,$C$12,U354-V354-W354-X354)</f>
        <v>0.38360407524797496</v>
      </c>
      <c r="V355">
        <f t="shared" si="85"/>
        <v>6.4395692426281396E-4</v>
      </c>
      <c r="W355">
        <f t="shared" si="96"/>
        <v>3.2060554050675357E-4</v>
      </c>
      <c r="X355">
        <f>IF(A355=12*$C$10-1,U355-V355-W355,0)</f>
        <v>0</v>
      </c>
      <c r="Y355">
        <f>FLOOR(A355/12,1)</f>
        <v>27</v>
      </c>
      <c r="Z355">
        <f t="shared" si="86"/>
        <v>5</v>
      </c>
      <c r="AA355">
        <f t="shared" si="97"/>
        <v>1.6787019894054511E-3</v>
      </c>
      <c r="AB355">
        <f t="shared" si="87"/>
        <v>1.995947003105936E-2</v>
      </c>
      <c r="AC355">
        <f>VLOOKUP(AD355,mortality!$A$4:$G$76,saving_model!Z355+2,FALSE)</f>
        <v>9.97973501552968E-3</v>
      </c>
      <c r="AD355">
        <f t="shared" si="88"/>
        <v>76</v>
      </c>
      <c r="AE355" s="10">
        <f t="shared" si="98"/>
        <v>8.3717735912058888E-4</v>
      </c>
      <c r="AF355" s="8">
        <f>VLOOKUP(saving_model!Y355,lapse!$B$4:$C$134,2,FALSE)</f>
        <v>0.01</v>
      </c>
      <c r="AH355">
        <f>discount_curve!K340</f>
        <v>0.68814095537942455</v>
      </c>
    </row>
    <row r="356" spans="1:34" x14ac:dyDescent="0.55000000000000004">
      <c r="A356">
        <f t="shared" si="84"/>
        <v>334</v>
      </c>
      <c r="B356">
        <f t="shared" si="89"/>
        <v>24.716183273493918</v>
      </c>
      <c r="C356">
        <f>K356*U356</f>
        <v>0</v>
      </c>
      <c r="D356">
        <f>M356*V356</f>
        <v>87.421556249126965</v>
      </c>
      <c r="E356">
        <f>N356*W356</f>
        <v>43.524394625119506</v>
      </c>
      <c r="F356">
        <f>(O356+P356+Q356-R356)*X356</f>
        <v>0</v>
      </c>
      <c r="G356">
        <f>U356*$F$6/12*T356</f>
        <v>18.317546051325287</v>
      </c>
      <c r="H356">
        <v>0</v>
      </c>
      <c r="I356">
        <f t="shared" si="90"/>
        <v>43.033729324819205</v>
      </c>
      <c r="K356">
        <f>IF(A356=0, $C$6, $C$7/12)</f>
        <v>0</v>
      </c>
      <c r="L356">
        <f t="shared" si="91"/>
        <v>100000</v>
      </c>
      <c r="M356" s="19">
        <f t="shared" si="92"/>
        <v>136099.05616086291</v>
      </c>
      <c r="N356" s="19">
        <f t="shared" si="93"/>
        <v>136099.05616086291</v>
      </c>
      <c r="O356" s="19">
        <f t="shared" si="83"/>
        <v>136786.60456268565</v>
      </c>
      <c r="P356" s="19">
        <f>IF(A356=0,K356*(1-$C$15),K356)</f>
        <v>0</v>
      </c>
      <c r="Q356" s="19">
        <f t="shared" si="94"/>
        <v>-1487.8457693066316</v>
      </c>
      <c r="R356" s="19">
        <f t="shared" si="95"/>
        <v>112.74896566114917</v>
      </c>
      <c r="S356" s="3">
        <f>Return!Q340</f>
        <v>-1.0877130652254707E-2</v>
      </c>
      <c r="T356" s="9">
        <f>IF(A356=0,1,T355*(1+$F$5)^(1/12))</f>
        <v>1.1489171675819219</v>
      </c>
      <c r="U356">
        <f>IF(A356=0,$C$12,U355-V355-W355-X355)</f>
        <v>0.38263951278320535</v>
      </c>
      <c r="V356">
        <f t="shared" si="85"/>
        <v>6.4233771133429939E-4</v>
      </c>
      <c r="W356">
        <f t="shared" si="96"/>
        <v>3.1979938621819426E-4</v>
      </c>
      <c r="X356">
        <f>IF(A356=12*$C$10-1,U356-V356-W356,0)</f>
        <v>0</v>
      </c>
      <c r="Y356">
        <f>FLOOR(A356/12,1)</f>
        <v>27</v>
      </c>
      <c r="Z356">
        <f t="shared" si="86"/>
        <v>5</v>
      </c>
      <c r="AA356">
        <f t="shared" si="97"/>
        <v>1.6787019894054511E-3</v>
      </c>
      <c r="AB356">
        <f t="shared" si="87"/>
        <v>1.995947003105936E-2</v>
      </c>
      <c r="AC356">
        <f>VLOOKUP(AD356,mortality!$A$4:$G$76,saving_model!Z356+2,FALSE)</f>
        <v>9.97973501552968E-3</v>
      </c>
      <c r="AD356">
        <f t="shared" si="88"/>
        <v>76</v>
      </c>
      <c r="AE356" s="10">
        <f t="shared" si="98"/>
        <v>8.3717735912058888E-4</v>
      </c>
      <c r="AF356" s="8">
        <f>VLOOKUP(saving_model!Y356,lapse!$B$4:$C$134,2,FALSE)</f>
        <v>0.01</v>
      </c>
      <c r="AH356">
        <f>discount_curve!K341</f>
        <v>0.68736901433958808</v>
      </c>
    </row>
    <row r="357" spans="1:34" x14ac:dyDescent="0.55000000000000004">
      <c r="A357">
        <f t="shared" si="84"/>
        <v>335</v>
      </c>
      <c r="B357">
        <f t="shared" si="89"/>
        <v>24.631394007718288</v>
      </c>
      <c r="C357">
        <f>K357*U357</f>
        <v>0</v>
      </c>
      <c r="D357">
        <f>M357*V357</f>
        <v>86.673763591419501</v>
      </c>
      <c r="E357">
        <f>N357*W357</f>
        <v>43.152092596554887</v>
      </c>
      <c r="F357">
        <f>(O357+P357+Q357-R357)*X357</f>
        <v>0</v>
      </c>
      <c r="G357">
        <f>U357*$F$6/12*T357</f>
        <v>18.27908278685803</v>
      </c>
      <c r="H357">
        <v>0</v>
      </c>
      <c r="I357">
        <f t="shared" si="90"/>
        <v>42.910476794576319</v>
      </c>
      <c r="K357">
        <f>IF(A357=0, $C$6, $C$7/12)</f>
        <v>0</v>
      </c>
      <c r="L357">
        <f t="shared" si="91"/>
        <v>100000</v>
      </c>
      <c r="M357" s="19">
        <f t="shared" si="92"/>
        <v>135275.02801780307</v>
      </c>
      <c r="N357" s="19">
        <f t="shared" si="93"/>
        <v>135275.02801780307</v>
      </c>
      <c r="O357" s="19">
        <f t="shared" si="83"/>
        <v>135186.00982771785</v>
      </c>
      <c r="P357" s="19">
        <f>IF(A357=0,K357*(1-$C$15),K357)</f>
        <v>0</v>
      </c>
      <c r="Q357" s="19">
        <f t="shared" si="94"/>
        <v>65.326932869944258</v>
      </c>
      <c r="R357" s="19">
        <f t="shared" si="95"/>
        <v>112.70944730048983</v>
      </c>
      <c r="S357" s="3">
        <f>Return!Q341</f>
        <v>4.8323737754518703E-4</v>
      </c>
      <c r="T357" s="9">
        <f>IF(A357=0,1,T356*(1+$F$5)^(1/12))</f>
        <v>1.1493947895038497</v>
      </c>
      <c r="U357">
        <f>IF(A357=0,$C$12,U356-V356-W356-X356)</f>
        <v>0.38167737568565285</v>
      </c>
      <c r="V357">
        <f t="shared" si="85"/>
        <v>6.4072256987455719E-4</v>
      </c>
      <c r="W357">
        <f t="shared" si="96"/>
        <v>3.1899525898361518E-4</v>
      </c>
      <c r="X357">
        <f>IF(A357=12*$C$10-1,U357-V357-W357,0)</f>
        <v>0</v>
      </c>
      <c r="Y357">
        <f>FLOOR(A357/12,1)</f>
        <v>27</v>
      </c>
      <c r="Z357">
        <f t="shared" si="86"/>
        <v>5</v>
      </c>
      <c r="AA357">
        <f t="shared" si="97"/>
        <v>1.6787019894054511E-3</v>
      </c>
      <c r="AB357">
        <f t="shared" si="87"/>
        <v>1.995947003105936E-2</v>
      </c>
      <c r="AC357">
        <f>VLOOKUP(AD357,mortality!$A$4:$G$76,saving_model!Z357+2,FALSE)</f>
        <v>9.97973501552968E-3</v>
      </c>
      <c r="AD357">
        <f t="shared" si="88"/>
        <v>76</v>
      </c>
      <c r="AE357" s="10">
        <f t="shared" si="98"/>
        <v>8.3717735912058888E-4</v>
      </c>
      <c r="AF357" s="8">
        <f>VLOOKUP(saving_model!Y357,lapse!$B$4:$C$134,2,FALSE)</f>
        <v>0.01</v>
      </c>
      <c r="AH357">
        <f>discount_curve!K342</f>
        <v>0.68659793924584034</v>
      </c>
    </row>
    <row r="358" spans="1:34" x14ac:dyDescent="0.55000000000000004">
      <c r="A358">
        <f t="shared" si="84"/>
        <v>336</v>
      </c>
      <c r="B358">
        <f t="shared" si="89"/>
        <v>24.526250223497481</v>
      </c>
      <c r="C358">
        <f>K358*U358</f>
        <v>0</v>
      </c>
      <c r="D358">
        <f>M358*V358</f>
        <v>95.610880966933934</v>
      </c>
      <c r="E358">
        <f>N358*W358</f>
        <v>43.014274362852646</v>
      </c>
      <c r="F358">
        <f>(O358+P358+Q358-R358)*X358</f>
        <v>0</v>
      </c>
      <c r="G358">
        <f>U358*$F$6/12*T358</f>
        <v>18.240700287724149</v>
      </c>
      <c r="H358">
        <v>0</v>
      </c>
      <c r="I358">
        <f t="shared" si="90"/>
        <v>42.76695051122163</v>
      </c>
      <c r="K358">
        <f>IF(A358=0, $C$6, $C$7/12)</f>
        <v>0</v>
      </c>
      <c r="L358">
        <f t="shared" si="91"/>
        <v>100000</v>
      </c>
      <c r="M358" s="19">
        <f t="shared" si="92"/>
        <v>135207.10489797435</v>
      </c>
      <c r="N358" s="19">
        <f t="shared" si="93"/>
        <v>135207.10489797435</v>
      </c>
      <c r="O358" s="19">
        <f t="shared" si="83"/>
        <v>135138.62731328729</v>
      </c>
      <c r="P358" s="19">
        <f>IF(A358=0,K358*(1-$C$15),K358)</f>
        <v>0</v>
      </c>
      <c r="Q358" s="19">
        <f t="shared" si="94"/>
        <v>24.319380462669994</v>
      </c>
      <c r="R358" s="19">
        <f t="shared" si="95"/>
        <v>112.63578891145829</v>
      </c>
      <c r="S358" s="3">
        <f>Return!Q342</f>
        <v>1.799587649080614E-4</v>
      </c>
      <c r="T358" s="9">
        <f>IF(A358=0,1,T357*(1+$F$5)^(1/12))</f>
        <v>1.1498726099803005</v>
      </c>
      <c r="U358">
        <f>IF(A358=0,$C$12,U357-V357-W357-X357)</f>
        <v>0.38071765785679468</v>
      </c>
      <c r="V358">
        <f t="shared" si="85"/>
        <v>7.0714391110645225E-4</v>
      </c>
      <c r="W358">
        <f t="shared" si="96"/>
        <v>3.1813619850310897E-4</v>
      </c>
      <c r="X358">
        <f>IF(A358=12*$C$10-1,U358-V358-W358,0)</f>
        <v>0</v>
      </c>
      <c r="Y358">
        <f>FLOOR(A358/12,1)</f>
        <v>28</v>
      </c>
      <c r="Z358">
        <f t="shared" si="86"/>
        <v>5</v>
      </c>
      <c r="AA358">
        <f t="shared" si="97"/>
        <v>1.8573971984573445E-3</v>
      </c>
      <c r="AB358">
        <f t="shared" si="87"/>
        <v>2.2062475233754139E-2</v>
      </c>
      <c r="AC358">
        <f>VLOOKUP(AD358,mortality!$A$4:$G$76,saving_model!Z358+2,FALSE)</f>
        <v>1.103123761687707E-2</v>
      </c>
      <c r="AD358">
        <f t="shared" si="88"/>
        <v>77</v>
      </c>
      <c r="AE358" s="10">
        <f t="shared" si="98"/>
        <v>8.3717735912058888E-4</v>
      </c>
      <c r="AF358" s="8">
        <f>VLOOKUP(saving_model!Y358,lapse!$B$4:$C$134,2,FALSE)</f>
        <v>0.01</v>
      </c>
      <c r="AH358">
        <f>discount_curve!K343</f>
        <v>0.68677572032794099</v>
      </c>
    </row>
    <row r="359" spans="1:34" x14ac:dyDescent="0.55000000000000004">
      <c r="A359">
        <f t="shared" si="84"/>
        <v>337</v>
      </c>
      <c r="B359">
        <f t="shared" si="89"/>
        <v>24.168625236389556</v>
      </c>
      <c r="C359">
        <f>K359*U359</f>
        <v>0</v>
      </c>
      <c r="D359">
        <f>M359*V359</f>
        <v>95.004622968622158</v>
      </c>
      <c r="E359">
        <f>N359*W359</f>
        <v>42.741525616995197</v>
      </c>
      <c r="F359">
        <f>(O359+P359+Q359-R359)*X359</f>
        <v>0</v>
      </c>
      <c r="G359">
        <f>U359*$F$6/12*T359</f>
        <v>18.199140233483394</v>
      </c>
      <c r="H359">
        <v>0</v>
      </c>
      <c r="I359">
        <f t="shared" si="90"/>
        <v>42.36776546987295</v>
      </c>
      <c r="K359">
        <f>IF(A359=0, $C$6, $C$7/12)</f>
        <v>0</v>
      </c>
      <c r="L359">
        <f t="shared" si="91"/>
        <v>100000</v>
      </c>
      <c r="M359" s="19">
        <f t="shared" si="92"/>
        <v>134712.55518240275</v>
      </c>
      <c r="N359" s="19">
        <f t="shared" si="93"/>
        <v>134712.55518240275</v>
      </c>
      <c r="O359" s="19">
        <f t="shared" si="83"/>
        <v>135050.31090483849</v>
      </c>
      <c r="P359" s="19">
        <f>IF(A359=0,K359*(1-$C$15),K359)</f>
        <v>0</v>
      </c>
      <c r="Q359" s="19">
        <f t="shared" si="94"/>
        <v>-787.39720628697103</v>
      </c>
      <c r="R359" s="19">
        <f t="shared" si="95"/>
        <v>111.88576141545961</v>
      </c>
      <c r="S359" s="3">
        <f>Return!Q343</f>
        <v>-5.8303990639592129E-3</v>
      </c>
      <c r="T359" s="9">
        <f>IF(A359=0,1,T358*(1+$F$5)^(1/12))</f>
        <v>1.1503506290938166</v>
      </c>
      <c r="U359">
        <f>IF(A359=0,$C$12,U358-V358-W358-X358)</f>
        <v>0.37969237774718512</v>
      </c>
      <c r="V359">
        <f t="shared" si="85"/>
        <v>7.0523955870322938E-4</v>
      </c>
      <c r="W359">
        <f t="shared" si="96"/>
        <v>3.1727945148930293E-4</v>
      </c>
      <c r="X359">
        <f>IF(A359=12*$C$10-1,U359-V359-W359,0)</f>
        <v>0</v>
      </c>
      <c r="Y359">
        <f>FLOOR(A359/12,1)</f>
        <v>28</v>
      </c>
      <c r="Z359">
        <f t="shared" si="86"/>
        <v>5</v>
      </c>
      <c r="AA359">
        <f t="shared" si="97"/>
        <v>1.8573971984573445E-3</v>
      </c>
      <c r="AB359">
        <f t="shared" si="87"/>
        <v>2.2062475233754139E-2</v>
      </c>
      <c r="AC359">
        <f>VLOOKUP(AD359,mortality!$A$4:$G$76,saving_model!Z359+2,FALSE)</f>
        <v>1.103123761687707E-2</v>
      </c>
      <c r="AD359">
        <f t="shared" si="88"/>
        <v>77</v>
      </c>
      <c r="AE359" s="10">
        <f t="shared" si="98"/>
        <v>8.3717735912058888E-4</v>
      </c>
      <c r="AF359" s="8">
        <f>VLOOKUP(saving_model!Y359,lapse!$B$4:$C$134,2,FALSE)</f>
        <v>0.01</v>
      </c>
      <c r="AH359">
        <f>discount_curve!K344</f>
        <v>0.68600813096813096</v>
      </c>
    </row>
    <row r="360" spans="1:34" x14ac:dyDescent="0.55000000000000004">
      <c r="A360">
        <f t="shared" si="84"/>
        <v>338</v>
      </c>
      <c r="B360">
        <f t="shared" si="89"/>
        <v>24.019828753463752</v>
      </c>
      <c r="C360">
        <f>K360*U360</f>
        <v>0</v>
      </c>
      <c r="D360">
        <f>M360*V360</f>
        <v>94.347341763590251</v>
      </c>
      <c r="E360">
        <f>N360*W360</f>
        <v>42.445822096633677</v>
      </c>
      <c r="F360">
        <f>(O360+P360+Q360-R360)*X360</f>
        <v>0</v>
      </c>
      <c r="G360">
        <f>U360*$F$6/12*T360</f>
        <v>18.157674870678893</v>
      </c>
      <c r="H360">
        <v>0</v>
      </c>
      <c r="I360">
        <f t="shared" si="90"/>
        <v>42.177503624142645</v>
      </c>
      <c r="K360">
        <f>IF(A360=0, $C$6, $C$7/12)</f>
        <v>0</v>
      </c>
      <c r="L360">
        <f t="shared" si="91"/>
        <v>100000</v>
      </c>
      <c r="M360" s="19">
        <f t="shared" si="92"/>
        <v>134141.80461583866</v>
      </c>
      <c r="N360" s="19">
        <f t="shared" si="93"/>
        <v>134141.80461583866</v>
      </c>
      <c r="O360" s="19">
        <f t="shared" si="83"/>
        <v>134151.02793713607</v>
      </c>
      <c r="P360" s="19">
        <f>IF(A360=0,K360*(1-$C$15),K360)</f>
        <v>0</v>
      </c>
      <c r="Q360" s="19">
        <f t="shared" si="94"/>
        <v>-130.13072360611963</v>
      </c>
      <c r="R360" s="19">
        <f t="shared" si="95"/>
        <v>111.68408101127496</v>
      </c>
      <c r="S360" s="3">
        <f>Return!Q344</f>
        <v>-9.7003150558860884E-4</v>
      </c>
      <c r="T360" s="9">
        <f>IF(A360=0,1,T359*(1+$F$5)^(1/12))</f>
        <v>1.1508288469269743</v>
      </c>
      <c r="U360">
        <f>IF(A360=0,$C$12,U359-V359-W359-X359)</f>
        <v>0.3786698587369926</v>
      </c>
      <c r="V360">
        <f t="shared" si="85"/>
        <v>7.0334033475832848E-4</v>
      </c>
      <c r="W360">
        <f t="shared" si="96"/>
        <v>3.1642501171198593E-4</v>
      </c>
      <c r="X360">
        <f>IF(A360=12*$C$10-1,U360-V360-W360,0)</f>
        <v>0</v>
      </c>
      <c r="Y360">
        <f>FLOOR(A360/12,1)</f>
        <v>28</v>
      </c>
      <c r="Z360">
        <f t="shared" si="86"/>
        <v>5</v>
      </c>
      <c r="AA360">
        <f t="shared" si="97"/>
        <v>1.8573971984573445E-3</v>
      </c>
      <c r="AB360">
        <f t="shared" si="87"/>
        <v>2.2062475233754139E-2</v>
      </c>
      <c r="AC360">
        <f>VLOOKUP(AD360,mortality!$A$4:$G$76,saving_model!Z360+2,FALSE)</f>
        <v>1.103123761687707E-2</v>
      </c>
      <c r="AD360">
        <f t="shared" si="88"/>
        <v>77</v>
      </c>
      <c r="AE360" s="10">
        <f t="shared" si="98"/>
        <v>8.3717735912058888E-4</v>
      </c>
      <c r="AF360" s="8">
        <f>VLOOKUP(saving_model!Y360,lapse!$B$4:$C$134,2,FALSE)</f>
        <v>0.01</v>
      </c>
      <c r="AH360">
        <f>discount_curve!K345</f>
        <v>0.68524139952074825</v>
      </c>
    </row>
    <row r="361" spans="1:34" x14ac:dyDescent="0.55000000000000004">
      <c r="A361">
        <f t="shared" si="84"/>
        <v>339</v>
      </c>
      <c r="B361">
        <f t="shared" si="89"/>
        <v>23.961327080166765</v>
      </c>
      <c r="C361">
        <f>K361*U361</f>
        <v>0</v>
      </c>
      <c r="D361">
        <f>M361*V361</f>
        <v>94.023788010319592</v>
      </c>
      <c r="E361">
        <f>N361*W361</f>
        <v>42.30025885348013</v>
      </c>
      <c r="F361">
        <f>(O361+P361+Q361-R361)*X361</f>
        <v>0</v>
      </c>
      <c r="G361">
        <f>U361*$F$6/12*T361</f>
        <v>18.11630398356338</v>
      </c>
      <c r="H361">
        <v>0</v>
      </c>
      <c r="I361">
        <f t="shared" si="90"/>
        <v>42.077631063730145</v>
      </c>
      <c r="K361">
        <f>IF(A361=0, $C$6, $C$7/12)</f>
        <v>0</v>
      </c>
      <c r="L361">
        <f t="shared" si="91"/>
        <v>100000</v>
      </c>
      <c r="M361" s="19">
        <f t="shared" si="92"/>
        <v>134042.75994010043</v>
      </c>
      <c r="N361" s="19">
        <f t="shared" si="93"/>
        <v>134042.75994010043</v>
      </c>
      <c r="O361" s="19">
        <f t="shared" ref="O361:O424" si="99">O360+P360+Q360-R360</f>
        <v>133909.21313251866</v>
      </c>
      <c r="P361" s="19">
        <f>IF(A361=0,K361*(1-$C$15),K361)</f>
        <v>0</v>
      </c>
      <c r="Q361" s="19">
        <f t="shared" si="94"/>
        <v>155.37312661426421</v>
      </c>
      <c r="R361" s="19">
        <f t="shared" si="95"/>
        <v>111.72048854927743</v>
      </c>
      <c r="S361" s="3">
        <f>Return!Q345</f>
        <v>1.1602870555329492E-3</v>
      </c>
      <c r="T361" s="9">
        <f>IF(A361=0,1,T360*(1+$F$5)^(1/12))</f>
        <v>1.1513072635623842</v>
      </c>
      <c r="U361">
        <f>IF(A361=0,$C$12,U360-V360-W360-X360)</f>
        <v>0.3776500933905223</v>
      </c>
      <c r="V361">
        <f t="shared" si="85"/>
        <v>7.0144622546071064E-4</v>
      </c>
      <c r="W361">
        <f t="shared" si="96"/>
        <v>3.155728729577249E-4</v>
      </c>
      <c r="X361">
        <f>IF(A361=12*$C$10-1,U361-V361-W361,0)</f>
        <v>0</v>
      </c>
      <c r="Y361">
        <f>FLOOR(A361/12,1)</f>
        <v>28</v>
      </c>
      <c r="Z361">
        <f t="shared" si="86"/>
        <v>5</v>
      </c>
      <c r="AA361">
        <f t="shared" si="97"/>
        <v>1.8573971984573445E-3</v>
      </c>
      <c r="AB361">
        <f t="shared" si="87"/>
        <v>2.2062475233754139E-2</v>
      </c>
      <c r="AC361">
        <f>VLOOKUP(AD361,mortality!$A$4:$G$76,saving_model!Z361+2,FALSE)</f>
        <v>1.103123761687707E-2</v>
      </c>
      <c r="AD361">
        <f t="shared" si="88"/>
        <v>77</v>
      </c>
      <c r="AE361" s="10">
        <f t="shared" si="98"/>
        <v>8.3717735912058888E-4</v>
      </c>
      <c r="AF361" s="8">
        <f>VLOOKUP(saving_model!Y361,lapse!$B$4:$C$134,2,FALSE)</f>
        <v>0.01</v>
      </c>
      <c r="AH361">
        <f>discount_curve!K346</f>
        <v>0.68447552502692921</v>
      </c>
    </row>
    <row r="362" spans="1:34" x14ac:dyDescent="0.55000000000000004">
      <c r="A362">
        <f t="shared" si="84"/>
        <v>340</v>
      </c>
      <c r="B362">
        <f t="shared" si="89"/>
        <v>24.355093041357989</v>
      </c>
      <c r="C362">
        <f>K362*U362</f>
        <v>0</v>
      </c>
      <c r="D362">
        <f>M362*V362</f>
        <v>94.306795564326279</v>
      </c>
      <c r="E362">
        <f>N362*W362</f>
        <v>42.427580811521842</v>
      </c>
      <c r="F362">
        <f>(O362+P362+Q362-R362)*X362</f>
        <v>0</v>
      </c>
      <c r="G362">
        <f>U362*$F$6/12*T362</f>
        <v>18.075027356881144</v>
      </c>
      <c r="H362">
        <v>0</v>
      </c>
      <c r="I362">
        <f t="shared" si="90"/>
        <v>42.430120398239133</v>
      </c>
      <c r="K362">
        <f>IF(A362=0, $C$6, $C$7/12)</f>
        <v>0</v>
      </c>
      <c r="L362">
        <f t="shared" si="91"/>
        <v>100000</v>
      </c>
      <c r="M362" s="19">
        <f t="shared" si="92"/>
        <v>134809.26687287912</v>
      </c>
      <c r="N362" s="19">
        <f t="shared" si="93"/>
        <v>134809.26687287912</v>
      </c>
      <c r="O362" s="19">
        <f t="shared" si="99"/>
        <v>133952.86577058365</v>
      </c>
      <c r="P362" s="19">
        <f>IF(A362=0,K362*(1-$C$15),K362)</f>
        <v>0</v>
      </c>
      <c r="Q362" s="19">
        <f t="shared" si="94"/>
        <v>1599.8416151028121</v>
      </c>
      <c r="R362" s="19">
        <f t="shared" si="95"/>
        <v>112.96058948807206</v>
      </c>
      <c r="S362" s="3">
        <f>Return!Q346</f>
        <v>1.1943317568455791E-2</v>
      </c>
      <c r="T362" s="9">
        <f>IF(A362=0,1,T361*(1+$F$5)^(1/12))</f>
        <v>1.1517858790826914</v>
      </c>
      <c r="U362">
        <f>IF(A362=0,$C$12,U361-V361-W361-X361)</f>
        <v>0.37663307429210385</v>
      </c>
      <c r="V362">
        <f t="shared" si="85"/>
        <v>6.9955721703653063E-4</v>
      </c>
      <c r="W362">
        <f t="shared" si="96"/>
        <v>3.1472302902981966E-4</v>
      </c>
      <c r="X362">
        <f>IF(A362=12*$C$10-1,U362-V362-W362,0)</f>
        <v>0</v>
      </c>
      <c r="Y362">
        <f>FLOOR(A362/12,1)</f>
        <v>28</v>
      </c>
      <c r="Z362">
        <f t="shared" si="86"/>
        <v>5</v>
      </c>
      <c r="AA362">
        <f t="shared" si="97"/>
        <v>1.8573971984573445E-3</v>
      </c>
      <c r="AB362">
        <f t="shared" si="87"/>
        <v>2.2062475233754139E-2</v>
      </c>
      <c r="AC362">
        <f>VLOOKUP(AD362,mortality!$A$4:$G$76,saving_model!Z362+2,FALSE)</f>
        <v>1.103123761687707E-2</v>
      </c>
      <c r="AD362">
        <f t="shared" si="88"/>
        <v>77</v>
      </c>
      <c r="AE362" s="10">
        <f t="shared" si="98"/>
        <v>8.3717735912058888E-4</v>
      </c>
      <c r="AF362" s="8">
        <f>VLOOKUP(saving_model!Y362,lapse!$B$4:$C$134,2,FALSE)</f>
        <v>0.01</v>
      </c>
      <c r="AH362">
        <f>discount_curve!K347</f>
        <v>0.68371050652888155</v>
      </c>
    </row>
    <row r="363" spans="1:34" x14ac:dyDescent="0.55000000000000004">
      <c r="A363">
        <f t="shared" si="84"/>
        <v>341</v>
      </c>
      <c r="B363">
        <f t="shared" si="89"/>
        <v>24.570132878554777</v>
      </c>
      <c r="C363">
        <f>K363*U363</f>
        <v>0</v>
      </c>
      <c r="D363">
        <f>M363*V363</f>
        <v>94.893734104830287</v>
      </c>
      <c r="E363">
        <f>N363*W363</f>
        <v>42.691637947697622</v>
      </c>
      <c r="F363">
        <f>(O363+P363+Q363-R363)*X363</f>
        <v>0</v>
      </c>
      <c r="G363">
        <f>U363*$F$6/12*T363</f>
        <v>18.033844775866935</v>
      </c>
      <c r="H363">
        <v>0</v>
      </c>
      <c r="I363">
        <f t="shared" si="90"/>
        <v>42.603977654421712</v>
      </c>
      <c r="K363">
        <f>IF(A363=0, $C$6, $C$7/12)</f>
        <v>0</v>
      </c>
      <c r="L363">
        <f t="shared" si="91"/>
        <v>100000</v>
      </c>
      <c r="M363" s="19">
        <f t="shared" si="92"/>
        <v>136014.57112236239</v>
      </c>
      <c r="N363" s="19">
        <f t="shared" si="93"/>
        <v>136014.57112236239</v>
      </c>
      <c r="O363" s="19">
        <f t="shared" si="99"/>
        <v>135439.74679619839</v>
      </c>
      <c r="P363" s="19">
        <f>IF(A363=0,K363*(1-$C$15),K363)</f>
        <v>0</v>
      </c>
      <c r="Q363" s="19">
        <f t="shared" si="94"/>
        <v>1035.9189308887819</v>
      </c>
      <c r="R363" s="19">
        <f t="shared" si="95"/>
        <v>113.72972143923931</v>
      </c>
      <c r="S363" s="3">
        <f>Return!Q347</f>
        <v>7.6485592700314964E-3</v>
      </c>
      <c r="T363" s="9">
        <f>IF(A363=0,1,T362*(1+$F$5)^(1/12))</f>
        <v>1.1522646935705754</v>
      </c>
      <c r="U363">
        <f>IF(A363=0,$C$12,U362-V362-W362-X362)</f>
        <v>0.37561879404603754</v>
      </c>
      <c r="V363">
        <f t="shared" si="85"/>
        <v>6.9767329574903637E-4</v>
      </c>
      <c r="W363">
        <f t="shared" si="96"/>
        <v>3.1387547374825793E-4</v>
      </c>
      <c r="X363">
        <f>IF(A363=12*$C$10-1,U363-V363-W363,0)</f>
        <v>0</v>
      </c>
      <c r="Y363">
        <f>FLOOR(A363/12,1)</f>
        <v>28</v>
      </c>
      <c r="Z363">
        <f t="shared" si="86"/>
        <v>5</v>
      </c>
      <c r="AA363">
        <f t="shared" si="97"/>
        <v>1.8573971984573445E-3</v>
      </c>
      <c r="AB363">
        <f t="shared" si="87"/>
        <v>2.2062475233754139E-2</v>
      </c>
      <c r="AC363">
        <f>VLOOKUP(AD363,mortality!$A$4:$G$76,saving_model!Z363+2,FALSE)</f>
        <v>1.103123761687707E-2</v>
      </c>
      <c r="AD363">
        <f t="shared" si="88"/>
        <v>77</v>
      </c>
      <c r="AE363" s="10">
        <f t="shared" si="98"/>
        <v>8.3717735912058888E-4</v>
      </c>
      <c r="AF363" s="8">
        <f>VLOOKUP(saving_model!Y363,lapse!$B$4:$C$134,2,FALSE)</f>
        <v>0.01</v>
      </c>
      <c r="AH363">
        <f>discount_curve!K348</f>
        <v>0.68294634306988311</v>
      </c>
    </row>
    <row r="364" spans="1:34" x14ac:dyDescent="0.55000000000000004">
      <c r="A364">
        <f t="shared" si="84"/>
        <v>342</v>
      </c>
      <c r="B364">
        <f t="shared" si="89"/>
        <v>24.677975702149901</v>
      </c>
      <c r="C364">
        <f>K364*U364</f>
        <v>0</v>
      </c>
      <c r="D364">
        <f>M364*V364</f>
        <v>95.161982175578899</v>
      </c>
      <c r="E364">
        <f>N364*W364</f>
        <v>42.812319778006007</v>
      </c>
      <c r="F364">
        <f>(O364+P364+Q364-R364)*X364</f>
        <v>0</v>
      </c>
      <c r="G364">
        <f>U364*$F$6/12*T364</f>
        <v>17.99275602624482</v>
      </c>
      <c r="H364">
        <v>0</v>
      </c>
      <c r="I364">
        <f t="shared" si="90"/>
        <v>42.670731728394721</v>
      </c>
      <c r="K364">
        <f>IF(A364=0, $C$6, $C$7/12)</f>
        <v>0</v>
      </c>
      <c r="L364">
        <f t="shared" si="91"/>
        <v>100000</v>
      </c>
      <c r="M364" s="19">
        <f t="shared" si="92"/>
        <v>136767.37787000136</v>
      </c>
      <c r="N364" s="19">
        <f t="shared" si="93"/>
        <v>136767.37787000136</v>
      </c>
      <c r="O364" s="19">
        <f t="shared" si="99"/>
        <v>136361.93600564793</v>
      </c>
      <c r="P364" s="19">
        <f>IF(A364=0,K364*(1-$C$15),K364)</f>
        <v>0</v>
      </c>
      <c r="Q364" s="19">
        <f t="shared" si="94"/>
        <v>696.66822518116089</v>
      </c>
      <c r="R364" s="19">
        <f t="shared" si="95"/>
        <v>114.21550352569092</v>
      </c>
      <c r="S364" s="3">
        <f>Return!Q348</f>
        <v>5.1089640231589684E-3</v>
      </c>
      <c r="T364" s="9">
        <f>IF(A364=0,1,T363*(1+$F$5)^(1/12))</f>
        <v>1.1527437071087498</v>
      </c>
      <c r="U364">
        <f>IF(A364=0,$C$12,U363-V363-W363-X363)</f>
        <v>0.37460724527654021</v>
      </c>
      <c r="V364">
        <f t="shared" si="85"/>
        <v>6.9579444789846909E-4</v>
      </c>
      <c r="W364">
        <f t="shared" si="96"/>
        <v>3.1303020094967021E-4</v>
      </c>
      <c r="X364">
        <f>IF(A364=12*$C$10-1,U364-V364-W364,0)</f>
        <v>0</v>
      </c>
      <c r="Y364">
        <f>FLOOR(A364/12,1)</f>
        <v>28</v>
      </c>
      <c r="Z364">
        <f t="shared" si="86"/>
        <v>5</v>
      </c>
      <c r="AA364">
        <f t="shared" si="97"/>
        <v>1.8573971984573445E-3</v>
      </c>
      <c r="AB364">
        <f t="shared" si="87"/>
        <v>2.2062475233754139E-2</v>
      </c>
      <c r="AC364">
        <f>VLOOKUP(AD364,mortality!$A$4:$G$76,saving_model!Z364+2,FALSE)</f>
        <v>1.103123761687707E-2</v>
      </c>
      <c r="AD364">
        <f t="shared" si="88"/>
        <v>77</v>
      </c>
      <c r="AE364" s="10">
        <f t="shared" si="98"/>
        <v>8.3717735912058888E-4</v>
      </c>
      <c r="AF364" s="8">
        <f>VLOOKUP(saving_model!Y364,lapse!$B$4:$C$134,2,FALSE)</f>
        <v>0.01</v>
      </c>
      <c r="AH364">
        <f>discount_curve!K349</f>
        <v>0.68218303369428201</v>
      </c>
    </row>
    <row r="365" spans="1:34" x14ac:dyDescent="0.55000000000000004">
      <c r="A365">
        <f t="shared" si="84"/>
        <v>343</v>
      </c>
      <c r="B365">
        <f t="shared" si="89"/>
        <v>24.842218138619337</v>
      </c>
      <c r="C365">
        <f>K365*U365</f>
        <v>0</v>
      </c>
      <c r="D365">
        <f>M365*V365</f>
        <v>95.374150655772766</v>
      </c>
      <c r="E365">
        <f>N365*W365</f>
        <v>42.907772022833292</v>
      </c>
      <c r="F365">
        <f>(O365+P365+Q365-R365)*X365</f>
        <v>0</v>
      </c>
      <c r="G365">
        <f>U365*$F$6/12*T365</f>
        <v>17.951760894227071</v>
      </c>
      <c r="H365">
        <v>0</v>
      </c>
      <c r="I365">
        <f t="shared" si="90"/>
        <v>42.793979032846408</v>
      </c>
      <c r="K365">
        <f>IF(A365=0, $C$6, $C$7/12)</f>
        <v>0</v>
      </c>
      <c r="L365">
        <f t="shared" si="91"/>
        <v>100000</v>
      </c>
      <c r="M365" s="19">
        <f t="shared" si="92"/>
        <v>137442.44288711983</v>
      </c>
      <c r="N365" s="19">
        <f t="shared" si="93"/>
        <v>137442.44288711983</v>
      </c>
      <c r="O365" s="19">
        <f t="shared" si="99"/>
        <v>136944.38872730342</v>
      </c>
      <c r="P365" s="19">
        <f>IF(A365=0,K365*(1-$C$15),K365)</f>
        <v>0</v>
      </c>
      <c r="Q365" s="19">
        <f t="shared" si="94"/>
        <v>881.25361767865354</v>
      </c>
      <c r="R365" s="19">
        <f t="shared" si="95"/>
        <v>114.85470195415172</v>
      </c>
      <c r="S365" s="3">
        <f>Return!Q349</f>
        <v>6.4351203132060331E-3</v>
      </c>
      <c r="T365" s="9">
        <f>IF(A365=0,1,T364*(1+$F$5)^(1/12))</f>
        <v>1.1532229197799628</v>
      </c>
      <c r="U365">
        <f>IF(A365=0,$C$12,U364-V364-W364-X364)</f>
        <v>0.37359842062769205</v>
      </c>
      <c r="V365">
        <f t="shared" si="85"/>
        <v>6.9392065982196377E-4</v>
      </c>
      <c r="W365">
        <f t="shared" si="96"/>
        <v>3.1218720448728519E-4</v>
      </c>
      <c r="X365">
        <f>IF(A365=12*$C$10-1,U365-V365-W365,0)</f>
        <v>0</v>
      </c>
      <c r="Y365">
        <f>FLOOR(A365/12,1)</f>
        <v>28</v>
      </c>
      <c r="Z365">
        <f t="shared" si="86"/>
        <v>5</v>
      </c>
      <c r="AA365">
        <f t="shared" si="97"/>
        <v>1.8573971984573445E-3</v>
      </c>
      <c r="AB365">
        <f t="shared" si="87"/>
        <v>2.2062475233754139E-2</v>
      </c>
      <c r="AC365">
        <f>VLOOKUP(AD365,mortality!$A$4:$G$76,saving_model!Z365+2,FALSE)</f>
        <v>1.103123761687707E-2</v>
      </c>
      <c r="AD365">
        <f t="shared" si="88"/>
        <v>77</v>
      </c>
      <c r="AE365" s="10">
        <f t="shared" si="98"/>
        <v>8.3717735912058888E-4</v>
      </c>
      <c r="AF365" s="8">
        <f>VLOOKUP(saving_model!Y365,lapse!$B$4:$C$134,2,FALSE)</f>
        <v>0.01</v>
      </c>
      <c r="AH365">
        <f>discount_curve!K350</f>
        <v>0.68142057744749351</v>
      </c>
    </row>
    <row r="366" spans="1:34" x14ac:dyDescent="0.55000000000000004">
      <c r="A366">
        <f t="shared" si="84"/>
        <v>344</v>
      </c>
      <c r="B366">
        <f t="shared" si="89"/>
        <v>25.011040675835613</v>
      </c>
      <c r="C366">
        <f>K366*U366</f>
        <v>0</v>
      </c>
      <c r="D366">
        <f>M366*V366</f>
        <v>95.654451640724488</v>
      </c>
      <c r="E366">
        <f>N366*W366</f>
        <v>43.033876325491697</v>
      </c>
      <c r="F366">
        <f>(O366+P366+Q366-R366)*X366</f>
        <v>0</v>
      </c>
      <c r="G366">
        <f>U366*$F$6/12*T366</f>
        <v>17.910859166513074</v>
      </c>
      <c r="H366">
        <v>0</v>
      </c>
      <c r="I366">
        <f t="shared" si="90"/>
        <v>42.921899842348687</v>
      </c>
      <c r="K366">
        <f>IF(A366=0, $C$6, $C$7/12)</f>
        <v>0</v>
      </c>
      <c r="L366">
        <f t="shared" si="91"/>
        <v>100000</v>
      </c>
      <c r="M366" s="19">
        <f t="shared" si="92"/>
        <v>138218.60638994962</v>
      </c>
      <c r="N366" s="19">
        <f t="shared" si="93"/>
        <v>138218.60638994962</v>
      </c>
      <c r="O366" s="19">
        <f t="shared" si="99"/>
        <v>137710.78764302793</v>
      </c>
      <c r="P366" s="19">
        <f>IF(A366=0,K366*(1-$C$15),K366)</f>
        <v>0</v>
      </c>
      <c r="Q366" s="19">
        <f t="shared" si="94"/>
        <v>900.12839714328516</v>
      </c>
      <c r="R366" s="19">
        <f t="shared" si="95"/>
        <v>115.50909670014266</v>
      </c>
      <c r="S366" s="3">
        <f>Return!Q350</f>
        <v>6.5363680837886573E-3</v>
      </c>
      <c r="T366" s="9">
        <f>IF(A366=0,1,T365*(1+$F$5)^(1/12))</f>
        <v>1.1537023316669972</v>
      </c>
      <c r="U366">
        <f>IF(A366=0,$C$12,U365-V365-W365-X365)</f>
        <v>0.37259231276338278</v>
      </c>
      <c r="V366">
        <f t="shared" si="85"/>
        <v>6.9205191789344989E-4</v>
      </c>
      <c r="W366">
        <f t="shared" si="96"/>
        <v>3.113464782308849E-4</v>
      </c>
      <c r="X366">
        <f>IF(A366=12*$C$10-1,U366-V366-W366,0)</f>
        <v>0</v>
      </c>
      <c r="Y366">
        <f>FLOOR(A366/12,1)</f>
        <v>28</v>
      </c>
      <c r="Z366">
        <f t="shared" si="86"/>
        <v>5</v>
      </c>
      <c r="AA366">
        <f t="shared" si="97"/>
        <v>1.8573971984573445E-3</v>
      </c>
      <c r="AB366">
        <f t="shared" si="87"/>
        <v>2.2062475233754139E-2</v>
      </c>
      <c r="AC366">
        <f>VLOOKUP(AD366,mortality!$A$4:$G$76,saving_model!Z366+2,FALSE)</f>
        <v>1.103123761687707E-2</v>
      </c>
      <c r="AD366">
        <f t="shared" si="88"/>
        <v>77</v>
      </c>
      <c r="AE366" s="10">
        <f t="shared" si="98"/>
        <v>8.3717735912058888E-4</v>
      </c>
      <c r="AF366" s="8">
        <f>VLOOKUP(saving_model!Y366,lapse!$B$4:$C$134,2,FALSE)</f>
        <v>0.01</v>
      </c>
      <c r="AH366">
        <f>discount_curve!K351</f>
        <v>0.68065897337600068</v>
      </c>
    </row>
    <row r="367" spans="1:34" x14ac:dyDescent="0.55000000000000004">
      <c r="A367">
        <f t="shared" si="84"/>
        <v>345</v>
      </c>
      <c r="B367">
        <f t="shared" si="89"/>
        <v>24.710570432122243</v>
      </c>
      <c r="C367">
        <f>K367*U367</f>
        <v>0</v>
      </c>
      <c r="D367">
        <f>M367*V367</f>
        <v>95.415213728863606</v>
      </c>
      <c r="E367">
        <f>N367*W367</f>
        <v>42.926245843744141</v>
      </c>
      <c r="F367">
        <f>(O367+P367+Q367-R367)*X367</f>
        <v>0</v>
      </c>
      <c r="G367">
        <f>U367*$F$6/12*T367</f>
        <v>17.870050630288194</v>
      </c>
      <c r="H367">
        <v>0</v>
      </c>
      <c r="I367">
        <f t="shared" si="90"/>
        <v>42.580621062410437</v>
      </c>
      <c r="K367">
        <f>IF(A367=0, $C$6, $C$7/12)</f>
        <v>0</v>
      </c>
      <c r="L367">
        <f t="shared" si="91"/>
        <v>100000</v>
      </c>
      <c r="M367" s="19">
        <f t="shared" si="92"/>
        <v>138245.20985801175</v>
      </c>
      <c r="N367" s="19">
        <f t="shared" si="93"/>
        <v>138245.20985801175</v>
      </c>
      <c r="O367" s="19">
        <f t="shared" si="99"/>
        <v>138495.40694347105</v>
      </c>
      <c r="P367" s="19">
        <f>IF(A367=0,K367*(1-$C$15),K367)</f>
        <v>0</v>
      </c>
      <c r="Q367" s="19">
        <f t="shared" si="94"/>
        <v>-615.29426481748055</v>
      </c>
      <c r="R367" s="19">
        <f t="shared" si="95"/>
        <v>114.90009389887797</v>
      </c>
      <c r="S367" s="3">
        <f>Return!Q351</f>
        <v>-4.4427052015423296E-3</v>
      </c>
      <c r="T367" s="9">
        <f>IF(A367=0,1,T366*(1+$F$5)^(1/12))</f>
        <v>1.1541819428526696</v>
      </c>
      <c r="U367">
        <f>IF(A367=0,$C$12,U366-V366-W366-X366)</f>
        <v>0.37158891436725844</v>
      </c>
      <c r="V367">
        <f t="shared" si="85"/>
        <v>6.9018820852355194E-4</v>
      </c>
      <c r="W367">
        <f t="shared" si="96"/>
        <v>3.1050801606676015E-4</v>
      </c>
      <c r="X367">
        <f>IF(A367=12*$C$10-1,U367-V367-W367,0)</f>
        <v>0</v>
      </c>
      <c r="Y367">
        <f>FLOOR(A367/12,1)</f>
        <v>28</v>
      </c>
      <c r="Z367">
        <f t="shared" si="86"/>
        <v>5</v>
      </c>
      <c r="AA367">
        <f t="shared" si="97"/>
        <v>1.8573971984573445E-3</v>
      </c>
      <c r="AB367">
        <f t="shared" si="87"/>
        <v>2.2062475233754139E-2</v>
      </c>
      <c r="AC367">
        <f>VLOOKUP(AD367,mortality!$A$4:$G$76,saving_model!Z367+2,FALSE)</f>
        <v>1.103123761687707E-2</v>
      </c>
      <c r="AD367">
        <f t="shared" si="88"/>
        <v>77</v>
      </c>
      <c r="AE367" s="10">
        <f t="shared" si="98"/>
        <v>8.3717735912058888E-4</v>
      </c>
      <c r="AF367" s="8">
        <f>VLOOKUP(saving_model!Y367,lapse!$B$4:$C$134,2,FALSE)</f>
        <v>0.01</v>
      </c>
      <c r="AH367">
        <f>discount_curve!K352</f>
        <v>0.67989822052735138</v>
      </c>
    </row>
    <row r="368" spans="1:34" x14ac:dyDescent="0.55000000000000004">
      <c r="A368">
        <f t="shared" si="84"/>
        <v>346</v>
      </c>
      <c r="B368">
        <f t="shared" si="89"/>
        <v>24.361001097864442</v>
      </c>
      <c r="C368">
        <f>K368*U368</f>
        <v>0</v>
      </c>
      <c r="D368">
        <f>M368*V368</f>
        <v>94.598710162538865</v>
      </c>
      <c r="E368">
        <f>N368*W368</f>
        <v>42.558909949911232</v>
      </c>
      <c r="F368">
        <f>(O368+P368+Q368-R368)*X368</f>
        <v>0</v>
      </c>
      <c r="G368">
        <f>U368*$F$6/12*T368</f>
        <v>17.829335073222676</v>
      </c>
      <c r="H368">
        <v>0</v>
      </c>
      <c r="I368">
        <f t="shared" si="90"/>
        <v>42.190336171087118</v>
      </c>
      <c r="K368">
        <f>IF(A368=0, $C$6, $C$7/12)</f>
        <v>0</v>
      </c>
      <c r="L368">
        <f t="shared" si="91"/>
        <v>100000</v>
      </c>
      <c r="M368" s="19">
        <f t="shared" si="92"/>
        <v>137432.30192348026</v>
      </c>
      <c r="N368" s="19">
        <f t="shared" si="93"/>
        <v>137432.30192348026</v>
      </c>
      <c r="O368" s="19">
        <f t="shared" si="99"/>
        <v>137765.21258475468</v>
      </c>
      <c r="P368" s="19">
        <f>IF(A368=0,K368*(1-$C$15),K368)</f>
        <v>0</v>
      </c>
      <c r="Q368" s="19">
        <f t="shared" si="94"/>
        <v>-779.97568663062941</v>
      </c>
      <c r="R368" s="19">
        <f t="shared" si="95"/>
        <v>114.15436408177004</v>
      </c>
      <c r="S368" s="3">
        <f>Return!Q352</f>
        <v>-5.6616301894847343E-3</v>
      </c>
      <c r="T368" s="9">
        <f>IF(A368=0,1,T367*(1+$F$5)^(1/12))</f>
        <v>1.1546617534198316</v>
      </c>
      <c r="U368">
        <f>IF(A368=0,$C$12,U367-V367-W367-X367)</f>
        <v>0.37058821814266812</v>
      </c>
      <c r="V368">
        <f t="shared" si="85"/>
        <v>6.8832951815949101E-4</v>
      </c>
      <c r="W368">
        <f t="shared" si="96"/>
        <v>3.0967181189766609E-4</v>
      </c>
      <c r="X368">
        <f>IF(A368=12*$C$10-1,U368-V368-W368,0)</f>
        <v>0</v>
      </c>
      <c r="Y368">
        <f>FLOOR(A368/12,1)</f>
        <v>28</v>
      </c>
      <c r="Z368">
        <f t="shared" si="86"/>
        <v>5</v>
      </c>
      <c r="AA368">
        <f t="shared" si="97"/>
        <v>1.8573971984573445E-3</v>
      </c>
      <c r="AB368">
        <f t="shared" si="87"/>
        <v>2.2062475233754139E-2</v>
      </c>
      <c r="AC368">
        <f>VLOOKUP(AD368,mortality!$A$4:$G$76,saving_model!Z368+2,FALSE)</f>
        <v>1.103123761687707E-2</v>
      </c>
      <c r="AD368">
        <f t="shared" si="88"/>
        <v>77</v>
      </c>
      <c r="AE368" s="10">
        <f t="shared" si="98"/>
        <v>8.3717735912058888E-4</v>
      </c>
      <c r="AF368" s="8">
        <f>VLOOKUP(saving_model!Y368,lapse!$B$4:$C$134,2,FALSE)</f>
        <v>0.01</v>
      </c>
      <c r="AH368">
        <f>discount_curve!K353</f>
        <v>0.67913831795015889</v>
      </c>
    </row>
    <row r="369" spans="1:34" x14ac:dyDescent="0.55000000000000004">
      <c r="A369">
        <f t="shared" si="84"/>
        <v>347</v>
      </c>
      <c r="B369">
        <f t="shared" si="89"/>
        <v>24.099513982404826</v>
      </c>
      <c r="C369">
        <f>K369*U369</f>
        <v>0</v>
      </c>
      <c r="D369">
        <f>M369*V369</f>
        <v>93.8262508578606</v>
      </c>
      <c r="E369">
        <f>N369*W369</f>
        <v>42.211389080638412</v>
      </c>
      <c r="F369">
        <f>(O369+P369+Q369-R369)*X369</f>
        <v>0</v>
      </c>
      <c r="G369">
        <f>U369*$F$6/12*T369</f>
        <v>17.788712283470549</v>
      </c>
      <c r="H369">
        <v>0</v>
      </c>
      <c r="I369">
        <f t="shared" si="90"/>
        <v>41.888226265875375</v>
      </c>
      <c r="K369">
        <f>IF(A369=0, $C$6, $C$7/12)</f>
        <v>0</v>
      </c>
      <c r="L369">
        <f t="shared" si="91"/>
        <v>100000</v>
      </c>
      <c r="M369" s="19">
        <f t="shared" si="92"/>
        <v>136678.15574639352</v>
      </c>
      <c r="N369" s="19">
        <f t="shared" si="93"/>
        <v>136678.15574639352</v>
      </c>
      <c r="O369" s="19">
        <f t="shared" si="99"/>
        <v>136871.08253404227</v>
      </c>
      <c r="P369" s="19">
        <f>IF(A369=0,K369*(1-$C$15),K369)</f>
        <v>0</v>
      </c>
      <c r="Q369" s="19">
        <f t="shared" si="94"/>
        <v>-499.49656360617496</v>
      </c>
      <c r="R369" s="19">
        <f t="shared" si="95"/>
        <v>113.64298830869676</v>
      </c>
      <c r="S369" s="3">
        <f>Return!Q353</f>
        <v>-3.6493944108459964E-3</v>
      </c>
      <c r="T369" s="9">
        <f>IF(A369=0,1,T368*(1+$F$5)^(1/12))</f>
        <v>1.155141763451369</v>
      </c>
      <c r="U369">
        <f>IF(A369=0,$C$12,U368-V368-W368-X368)</f>
        <v>0.36959021681261095</v>
      </c>
      <c r="V369">
        <f t="shared" si="85"/>
        <v>6.8647583328498613E-4</v>
      </c>
      <c r="W369">
        <f t="shared" si="96"/>
        <v>3.0883785964277787E-4</v>
      </c>
      <c r="X369">
        <f>IF(A369=12*$C$10-1,U369-V369-W369,0)</f>
        <v>0</v>
      </c>
      <c r="Y369">
        <f>FLOOR(A369/12,1)</f>
        <v>28</v>
      </c>
      <c r="Z369">
        <f t="shared" si="86"/>
        <v>5</v>
      </c>
      <c r="AA369">
        <f t="shared" si="97"/>
        <v>1.8573971984573445E-3</v>
      </c>
      <c r="AB369">
        <f t="shared" si="87"/>
        <v>2.2062475233754139E-2</v>
      </c>
      <c r="AC369">
        <f>VLOOKUP(AD369,mortality!$A$4:$G$76,saving_model!Z369+2,FALSE)</f>
        <v>1.103123761687707E-2</v>
      </c>
      <c r="AD369">
        <f t="shared" si="88"/>
        <v>77</v>
      </c>
      <c r="AE369" s="10">
        <f t="shared" si="98"/>
        <v>8.3717735912058888E-4</v>
      </c>
      <c r="AF369" s="8">
        <f>VLOOKUP(saving_model!Y369,lapse!$B$4:$C$134,2,FALSE)</f>
        <v>0.01</v>
      </c>
      <c r="AH369">
        <f>discount_curve!K354</f>
        <v>0.67837926469409882</v>
      </c>
    </row>
    <row r="370" spans="1:34" x14ac:dyDescent="0.55000000000000004">
      <c r="A370">
        <f t="shared" si="84"/>
        <v>348</v>
      </c>
      <c r="B370">
        <f t="shared" si="89"/>
        <v>23.857271578135347</v>
      </c>
      <c r="C370">
        <f>K370*U370</f>
        <v>0</v>
      </c>
      <c r="D370">
        <f>M370*V370</f>
        <v>103.27725033548636</v>
      </c>
      <c r="E370">
        <f>N370*W370</f>
        <v>41.913539427341533</v>
      </c>
      <c r="F370">
        <f>(O370+P370+Q370-R370)*X370</f>
        <v>0</v>
      </c>
      <c r="G370">
        <f>U370*$F$6/12*T370</f>
        <v>17.748182049668522</v>
      </c>
      <c r="H370">
        <v>0</v>
      </c>
      <c r="I370">
        <f t="shared" si="90"/>
        <v>41.605453627803868</v>
      </c>
      <c r="K370">
        <f>IF(A370=0, $C$6, $C$7/12)</f>
        <v>0</v>
      </c>
      <c r="L370">
        <f t="shared" si="91"/>
        <v>100000</v>
      </c>
      <c r="M370" s="19">
        <f t="shared" si="92"/>
        <v>136107.63836546591</v>
      </c>
      <c r="N370" s="19">
        <f t="shared" si="93"/>
        <v>136107.63836546591</v>
      </c>
      <c r="O370" s="19">
        <f t="shared" si="99"/>
        <v>136257.9429821274</v>
      </c>
      <c r="P370" s="19">
        <f>IF(A370=0,K370*(1-$C$15),K370)</f>
        <v>0</v>
      </c>
      <c r="Q370" s="19">
        <f t="shared" si="94"/>
        <v>-413.81267524532848</v>
      </c>
      <c r="R370" s="19">
        <f t="shared" si="95"/>
        <v>113.20344192240172</v>
      </c>
      <c r="S370" s="3">
        <f>Return!Q354</f>
        <v>-3.0369802023182402E-3</v>
      </c>
      <c r="T370" s="9">
        <f>IF(A370=0,1,T369*(1+$F$5)^(1/12))</f>
        <v>1.1556219730302022</v>
      </c>
      <c r="U370">
        <f>IF(A370=0,$C$12,U369-V369-W369-X369)</f>
        <v>0.36859490311968324</v>
      </c>
      <c r="V370">
        <f t="shared" si="85"/>
        <v>7.587909949489691E-4</v>
      </c>
      <c r="W370">
        <f t="shared" si="96"/>
        <v>3.0794406493776989E-4</v>
      </c>
      <c r="X370">
        <f>IF(A370=12*$C$10-1,U370-V370-W370,0)</f>
        <v>0</v>
      </c>
      <c r="Y370">
        <f>FLOOR(A370/12,1)</f>
        <v>29</v>
      </c>
      <c r="Z370">
        <f t="shared" si="86"/>
        <v>5</v>
      </c>
      <c r="AA370">
        <f t="shared" si="97"/>
        <v>2.0586041438087621E-3</v>
      </c>
      <c r="AB370">
        <f t="shared" si="87"/>
        <v>2.4425461990330639E-2</v>
      </c>
      <c r="AC370">
        <f>VLOOKUP(AD370,mortality!$A$4:$G$76,saving_model!Z370+2,FALSE)</f>
        <v>1.221273099516532E-2</v>
      </c>
      <c r="AD370">
        <f t="shared" si="88"/>
        <v>78</v>
      </c>
      <c r="AE370" s="10">
        <f t="shared" si="98"/>
        <v>8.3717735912058888E-4</v>
      </c>
      <c r="AF370" s="8">
        <f>VLOOKUP(saving_model!Y370,lapse!$B$4:$C$134,2,FALSE)</f>
        <v>0.01</v>
      </c>
      <c r="AH370">
        <f>discount_curve!K355</f>
        <v>0.67859123079727213</v>
      </c>
    </row>
    <row r="371" spans="1:34" x14ac:dyDescent="0.55000000000000004">
      <c r="A371">
        <f t="shared" si="84"/>
        <v>349</v>
      </c>
      <c r="B371">
        <f t="shared" si="89"/>
        <v>23.423354137712327</v>
      </c>
      <c r="C371">
        <f>K371*U371</f>
        <v>0</v>
      </c>
      <c r="D371">
        <f>M371*V371</f>
        <v>102.33574963478287</v>
      </c>
      <c r="E371">
        <f>N371*W371</f>
        <v>41.531445339712178</v>
      </c>
      <c r="F371">
        <f>(O371+P371+Q371-R371)*X371</f>
        <v>0</v>
      </c>
      <c r="G371">
        <f>U371*$F$6/12*T371</f>
        <v>17.704174609748808</v>
      </c>
      <c r="H371">
        <v>0</v>
      </c>
      <c r="I371">
        <f t="shared" si="90"/>
        <v>41.127528747461135</v>
      </c>
      <c r="K371">
        <f>IF(A371=0, $C$6, $C$7/12)</f>
        <v>0</v>
      </c>
      <c r="L371">
        <f t="shared" si="91"/>
        <v>100000</v>
      </c>
      <c r="M371" s="19">
        <f t="shared" si="92"/>
        <v>135258.29316626812</v>
      </c>
      <c r="N371" s="19">
        <f t="shared" si="93"/>
        <v>135258.29316626812</v>
      </c>
      <c r="O371" s="19">
        <f t="shared" si="99"/>
        <v>135730.92686495965</v>
      </c>
      <c r="P371" s="19">
        <f>IF(A371=0,K371*(1-$C$15),K371)</f>
        <v>0</v>
      </c>
      <c r="Q371" s="19">
        <f t="shared" si="94"/>
        <v>-1057.4952570562893</v>
      </c>
      <c r="R371" s="19">
        <f t="shared" si="95"/>
        <v>112.22785967325279</v>
      </c>
      <c r="S371" s="3">
        <f>Return!Q355</f>
        <v>-7.7911149763856269E-3</v>
      </c>
      <c r="T371" s="9">
        <f>IF(A371=0,1,T370*(1+$F$5)^(1/12))</f>
        <v>1.156102382239286</v>
      </c>
      <c r="U371">
        <f>IF(A371=0,$C$12,U370-V370-W370-X370)</f>
        <v>0.36752816805979649</v>
      </c>
      <c r="V371">
        <f t="shared" si="85"/>
        <v>7.5659500973434017E-4</v>
      </c>
      <c r="W371">
        <f t="shared" si="96"/>
        <v>3.0705285692655515E-4</v>
      </c>
      <c r="X371">
        <f>IF(A371=12*$C$10-1,U371-V371-W371,0)</f>
        <v>0</v>
      </c>
      <c r="Y371">
        <f>FLOOR(A371/12,1)</f>
        <v>29</v>
      </c>
      <c r="Z371">
        <f t="shared" si="86"/>
        <v>5</v>
      </c>
      <c r="AA371">
        <f t="shared" si="97"/>
        <v>2.0586041438087621E-3</v>
      </c>
      <c r="AB371">
        <f t="shared" si="87"/>
        <v>2.4425461990330639E-2</v>
      </c>
      <c r="AC371">
        <f>VLOOKUP(AD371,mortality!$A$4:$G$76,saving_model!Z371+2,FALSE)</f>
        <v>1.221273099516532E-2</v>
      </c>
      <c r="AD371">
        <f t="shared" si="88"/>
        <v>78</v>
      </c>
      <c r="AE371" s="10">
        <f t="shared" si="98"/>
        <v>8.3717735912058888E-4</v>
      </c>
      <c r="AF371" s="8">
        <f>VLOOKUP(saving_model!Y371,lapse!$B$4:$C$134,2,FALSE)</f>
        <v>0.01</v>
      </c>
      <c r="AH371">
        <f>discount_curve!K356</f>
        <v>0.67783557573473918</v>
      </c>
    </row>
    <row r="372" spans="1:34" x14ac:dyDescent="0.55000000000000004">
      <c r="A372">
        <f t="shared" si="84"/>
        <v>350</v>
      </c>
      <c r="B372">
        <f t="shared" si="89"/>
        <v>22.753360429430664</v>
      </c>
      <c r="C372">
        <f>K372*U372</f>
        <v>0</v>
      </c>
      <c r="D372">
        <f>M372*V372</f>
        <v>100.86085777466045</v>
      </c>
      <c r="E372">
        <f>N372*W372</f>
        <v>40.932882365489924</v>
      </c>
      <c r="F372">
        <f>(O372+P372+Q372-R372)*X372</f>
        <v>0</v>
      </c>
      <c r="G372">
        <f>U372*$F$6/12*T372</f>
        <v>17.660276288315863</v>
      </c>
      <c r="H372">
        <v>0</v>
      </c>
      <c r="I372">
        <f t="shared" si="90"/>
        <v>40.413636717746527</v>
      </c>
      <c r="K372">
        <f>IF(A372=0, $C$6, $C$7/12)</f>
        <v>0</v>
      </c>
      <c r="L372">
        <f t="shared" si="91"/>
        <v>100000</v>
      </c>
      <c r="M372" s="19">
        <f t="shared" si="92"/>
        <v>133695.83578207268</v>
      </c>
      <c r="N372" s="19">
        <f t="shared" si="93"/>
        <v>133695.83578207268</v>
      </c>
      <c r="O372" s="19">
        <f t="shared" si="99"/>
        <v>134561.20374823009</v>
      </c>
      <c r="P372" s="19">
        <f>IF(A372=0,K372*(1-$C$15),K372)</f>
        <v>0</v>
      </c>
      <c r="Q372" s="19">
        <f t="shared" si="94"/>
        <v>-1841.3358222531449</v>
      </c>
      <c r="R372" s="19">
        <f t="shared" si="95"/>
        <v>110.59988993831412</v>
      </c>
      <c r="S372" s="3">
        <f>Return!Q356</f>
        <v>-1.3684002304991005E-2</v>
      </c>
      <c r="T372" s="9">
        <f>IF(A372=0,1,T371*(1+$F$5)^(1/12))</f>
        <v>1.1565829911616095</v>
      </c>
      <c r="U372">
        <f>IF(A372=0,$C$12,U371-V371-W371-X371)</f>
        <v>0.36646452019313558</v>
      </c>
      <c r="V372">
        <f t="shared" si="85"/>
        <v>7.5440537982847866E-4</v>
      </c>
      <c r="W372">
        <f t="shared" si="96"/>
        <v>3.0616422812309181E-4</v>
      </c>
      <c r="X372">
        <f>IF(A372=12*$C$10-1,U372-V372-W372,0)</f>
        <v>0</v>
      </c>
      <c r="Y372">
        <f>FLOOR(A372/12,1)</f>
        <v>29</v>
      </c>
      <c r="Z372">
        <f t="shared" si="86"/>
        <v>5</v>
      </c>
      <c r="AA372">
        <f t="shared" si="97"/>
        <v>2.0586041438087621E-3</v>
      </c>
      <c r="AB372">
        <f t="shared" si="87"/>
        <v>2.4425461990330639E-2</v>
      </c>
      <c r="AC372">
        <f>VLOOKUP(AD372,mortality!$A$4:$G$76,saving_model!Z372+2,FALSE)</f>
        <v>1.221273099516532E-2</v>
      </c>
      <c r="AD372">
        <f t="shared" si="88"/>
        <v>78</v>
      </c>
      <c r="AE372" s="10">
        <f t="shared" si="98"/>
        <v>8.3717735912058888E-4</v>
      </c>
      <c r="AF372" s="8">
        <f>VLOOKUP(saving_model!Y372,lapse!$B$4:$C$134,2,FALSE)</f>
        <v>0.01</v>
      </c>
      <c r="AH372">
        <f>discount_curve!K357</f>
        <v>0.67708076214281154</v>
      </c>
    </row>
    <row r="373" spans="1:34" x14ac:dyDescent="0.55000000000000004">
      <c r="A373">
        <f t="shared" si="84"/>
        <v>351</v>
      </c>
      <c r="B373">
        <f t="shared" si="89"/>
        <v>23.22406167201844</v>
      </c>
      <c r="C373">
        <f>K373*U373</f>
        <v>0</v>
      </c>
      <c r="D373">
        <f>M373*V373</f>
        <v>100.50909651129807</v>
      </c>
      <c r="E373">
        <f>N373*W373</f>
        <v>40.790125276846901</v>
      </c>
      <c r="F373">
        <f>(O373+P373+Q373-R373)*X373</f>
        <v>0</v>
      </c>
      <c r="G373">
        <f>U373*$F$6/12*T373</f>
        <v>17.616486814805359</v>
      </c>
      <c r="H373">
        <v>0</v>
      </c>
      <c r="I373">
        <f t="shared" si="90"/>
        <v>40.840548486823799</v>
      </c>
      <c r="K373">
        <f>IF(A373=0, $C$6, $C$7/12)</f>
        <v>0</v>
      </c>
      <c r="L373">
        <f t="shared" si="91"/>
        <v>100000</v>
      </c>
      <c r="M373" s="19">
        <f t="shared" si="92"/>
        <v>133616.25279269874</v>
      </c>
      <c r="N373" s="19">
        <f t="shared" si="93"/>
        <v>133616.25279269874</v>
      </c>
      <c r="O373" s="19">
        <f t="shared" si="99"/>
        <v>132609.26803603864</v>
      </c>
      <c r="P373" s="19">
        <f>IF(A373=0,K373*(1-$C$15),K373)</f>
        <v>0</v>
      </c>
      <c r="Q373" s="19">
        <f t="shared" si="94"/>
        <v>1901.8768925463432</v>
      </c>
      <c r="R373" s="19">
        <f t="shared" si="95"/>
        <v>112.09262077382083</v>
      </c>
      <c r="S373" s="3">
        <f>Return!Q357</f>
        <v>1.4341960563642342E-2</v>
      </c>
      <c r="T373" s="9">
        <f>IF(A373=0,1,T372*(1+$F$5)^(1/12))</f>
        <v>1.1570637998801965</v>
      </c>
      <c r="U373">
        <f>IF(A373=0,$C$12,U372-V372-W372-X372)</f>
        <v>0.36540395058518405</v>
      </c>
      <c r="V373">
        <f t="shared" si="85"/>
        <v>7.5222208683875199E-4</v>
      </c>
      <c r="W373">
        <f t="shared" si="96"/>
        <v>3.0527817106300271E-4</v>
      </c>
      <c r="X373">
        <f>IF(A373=12*$C$10-1,U373-V373-W373,0)</f>
        <v>0</v>
      </c>
      <c r="Y373">
        <f>FLOOR(A373/12,1)</f>
        <v>29</v>
      </c>
      <c r="Z373">
        <f t="shared" si="86"/>
        <v>5</v>
      </c>
      <c r="AA373">
        <f t="shared" si="97"/>
        <v>2.0586041438087621E-3</v>
      </c>
      <c r="AB373">
        <f t="shared" si="87"/>
        <v>2.4425461990330639E-2</v>
      </c>
      <c r="AC373">
        <f>VLOOKUP(AD373,mortality!$A$4:$G$76,saving_model!Z373+2,FALSE)</f>
        <v>1.221273099516532E-2</v>
      </c>
      <c r="AD373">
        <f t="shared" si="88"/>
        <v>78</v>
      </c>
      <c r="AE373" s="10">
        <f t="shared" si="98"/>
        <v>8.3717735912058888E-4</v>
      </c>
      <c r="AF373" s="8">
        <f>VLOOKUP(saving_model!Y373,lapse!$B$4:$C$134,2,FALSE)</f>
        <v>0.01</v>
      </c>
      <c r="AH373">
        <f>discount_curve!K358</f>
        <v>0.67632678908445709</v>
      </c>
    </row>
    <row r="374" spans="1:34" x14ac:dyDescent="0.55000000000000004">
      <c r="A374">
        <f t="shared" si="84"/>
        <v>352</v>
      </c>
      <c r="B374">
        <f t="shared" si="89"/>
        <v>23.654525535753031</v>
      </c>
      <c r="C374">
        <f>K374*U374</f>
        <v>0</v>
      </c>
      <c r="D374">
        <f>M374*V374</f>
        <v>101.5154881967209</v>
      </c>
      <c r="E374">
        <f>N374*W374</f>
        <v>41.198554407650597</v>
      </c>
      <c r="F374">
        <f>(O374+P374+Q374-R374)*X374</f>
        <v>0</v>
      </c>
      <c r="G374">
        <f>U374*$F$6/12*T374</f>
        <v>17.572805919323812</v>
      </c>
      <c r="H374">
        <v>0</v>
      </c>
      <c r="I374">
        <f t="shared" si="90"/>
        <v>41.227331455076843</v>
      </c>
      <c r="K374">
        <f>IF(A374=0, $C$6, $C$7/12)</f>
        <v>0</v>
      </c>
      <c r="L374">
        <f t="shared" si="91"/>
        <v>100000</v>
      </c>
      <c r="M374" s="19">
        <f t="shared" si="92"/>
        <v>135345.84322322271</v>
      </c>
      <c r="N374" s="19">
        <f t="shared" si="93"/>
        <v>135345.84322322271</v>
      </c>
      <c r="O374" s="19">
        <f t="shared" si="99"/>
        <v>134399.05230781116</v>
      </c>
      <c r="P374" s="19">
        <f>IF(A374=0,K374*(1-$C$15),K374)</f>
        <v>0</v>
      </c>
      <c r="Q374" s="19">
        <f t="shared" si="94"/>
        <v>1780.0992045628034</v>
      </c>
      <c r="R374" s="19">
        <f t="shared" si="95"/>
        <v>113.48262626031163</v>
      </c>
      <c r="S374" s="3">
        <f>Return!Q358</f>
        <v>1.3244879141601995E-2</v>
      </c>
      <c r="T374" s="9">
        <f>IF(A374=0,1,T373*(1+$F$5)^(1/12))</f>
        <v>1.1575448084781053</v>
      </c>
      <c r="U374">
        <f>IF(A374=0,$C$12,U373-V373-W373-X373)</f>
        <v>0.3643464503272823</v>
      </c>
      <c r="V374">
        <f t="shared" si="85"/>
        <v>7.500451124257566E-4</v>
      </c>
      <c r="W374">
        <f t="shared" si="96"/>
        <v>3.0439467830351312E-4</v>
      </c>
      <c r="X374">
        <f>IF(A374=12*$C$10-1,U374-V374-W374,0)</f>
        <v>0</v>
      </c>
      <c r="Y374">
        <f>FLOOR(A374/12,1)</f>
        <v>29</v>
      </c>
      <c r="Z374">
        <f t="shared" si="86"/>
        <v>5</v>
      </c>
      <c r="AA374">
        <f t="shared" si="97"/>
        <v>2.0586041438087621E-3</v>
      </c>
      <c r="AB374">
        <f t="shared" si="87"/>
        <v>2.4425461990330639E-2</v>
      </c>
      <c r="AC374">
        <f>VLOOKUP(AD374,mortality!$A$4:$G$76,saving_model!Z374+2,FALSE)</f>
        <v>1.221273099516532E-2</v>
      </c>
      <c r="AD374">
        <f t="shared" si="88"/>
        <v>78</v>
      </c>
      <c r="AE374" s="10">
        <f t="shared" si="98"/>
        <v>8.3717735912058888E-4</v>
      </c>
      <c r="AF374" s="8">
        <f>VLOOKUP(saving_model!Y374,lapse!$B$4:$C$134,2,FALSE)</f>
        <v>0.01</v>
      </c>
      <c r="AH374">
        <f>discount_curve!K359</f>
        <v>0.67557365562368743</v>
      </c>
    </row>
    <row r="375" spans="1:34" x14ac:dyDescent="0.55000000000000004">
      <c r="A375">
        <f t="shared" si="84"/>
        <v>353</v>
      </c>
      <c r="B375">
        <f t="shared" si="89"/>
        <v>23.786914822970182</v>
      </c>
      <c r="C375">
        <f>K375*U375</f>
        <v>0</v>
      </c>
      <c r="D375">
        <f>M375*V375</f>
        <v>102.10294304265881</v>
      </c>
      <c r="E375">
        <f>N375*W375</f>
        <v>41.436964239118971</v>
      </c>
      <c r="F375">
        <f>(O375+P375+Q375-R375)*X375</f>
        <v>0</v>
      </c>
      <c r="G375">
        <f>U375*$F$6/12*T375</f>
        <v>17.529233332646974</v>
      </c>
      <c r="H375">
        <v>0</v>
      </c>
      <c r="I375">
        <f t="shared" si="90"/>
        <v>41.316148155617157</v>
      </c>
      <c r="K375">
        <f>IF(A375=0, $C$6, $C$7/12)</f>
        <v>0</v>
      </c>
      <c r="L375">
        <f t="shared" si="91"/>
        <v>100000</v>
      </c>
      <c r="M375" s="19">
        <f t="shared" si="92"/>
        <v>136524.17814187883</v>
      </c>
      <c r="N375" s="19">
        <f t="shared" si="93"/>
        <v>136524.17814187883</v>
      </c>
      <c r="O375" s="19">
        <f t="shared" si="99"/>
        <v>136065.66888611365</v>
      </c>
      <c r="P375" s="19">
        <f>IF(A375=0,K375*(1-$C$15),K375)</f>
        <v>0</v>
      </c>
      <c r="Q375" s="19">
        <f t="shared" si="94"/>
        <v>802.96131969219493</v>
      </c>
      <c r="R375" s="19">
        <f t="shared" si="95"/>
        <v>114.05719183817155</v>
      </c>
      <c r="S375" s="3">
        <f>Return!Q359</f>
        <v>5.9012778628551033E-3</v>
      </c>
      <c r="T375" s="9">
        <f>IF(A375=0,1,T374*(1+$F$5)^(1/12))</f>
        <v>1.1580260170384287</v>
      </c>
      <c r="U375">
        <f>IF(A375=0,$C$12,U374-V374-W374-X374)</f>
        <v>0.36329201053655302</v>
      </c>
      <c r="V375">
        <f t="shared" si="85"/>
        <v>7.4787443830316453E-4</v>
      </c>
      <c r="W375">
        <f t="shared" si="96"/>
        <v>3.0351374242338817E-4</v>
      </c>
      <c r="X375">
        <f>IF(A375=12*$C$10-1,U375-V375-W375,0)</f>
        <v>0</v>
      </c>
      <c r="Y375">
        <f>FLOOR(A375/12,1)</f>
        <v>29</v>
      </c>
      <c r="Z375">
        <f t="shared" si="86"/>
        <v>5</v>
      </c>
      <c r="AA375">
        <f t="shared" si="97"/>
        <v>2.0586041438087621E-3</v>
      </c>
      <c r="AB375">
        <f t="shared" si="87"/>
        <v>2.4425461990330639E-2</v>
      </c>
      <c r="AC375">
        <f>VLOOKUP(AD375,mortality!$A$4:$G$76,saving_model!Z375+2,FALSE)</f>
        <v>1.221273099516532E-2</v>
      </c>
      <c r="AD375">
        <f t="shared" si="88"/>
        <v>78</v>
      </c>
      <c r="AE375" s="10">
        <f t="shared" si="98"/>
        <v>8.3717735912058888E-4</v>
      </c>
      <c r="AF375" s="8">
        <f>VLOOKUP(saving_model!Y375,lapse!$B$4:$C$134,2,FALSE)</f>
        <v>0.01</v>
      </c>
      <c r="AH375">
        <f>discount_curve!K360</f>
        <v>0.67482136082555688</v>
      </c>
    </row>
    <row r="376" spans="1:34" x14ac:dyDescent="0.55000000000000004">
      <c r="A376">
        <f t="shared" si="84"/>
        <v>354</v>
      </c>
      <c r="B376">
        <f t="shared" si="89"/>
        <v>23.817705086532758</v>
      </c>
      <c r="C376">
        <f>K376*U376</f>
        <v>0</v>
      </c>
      <c r="D376">
        <f>M376*V376</f>
        <v>102.19684136044553</v>
      </c>
      <c r="E376">
        <f>N376*W376</f>
        <v>41.47507147795357</v>
      </c>
      <c r="F376">
        <f>(O376+P376+Q376-R376)*X376</f>
        <v>0</v>
      </c>
      <c r="G376">
        <f>U376*$F$6/12*T376</f>
        <v>17.485768786218141</v>
      </c>
      <c r="H376">
        <v>0</v>
      </c>
      <c r="I376">
        <f t="shared" si="90"/>
        <v>41.303473872750899</v>
      </c>
      <c r="K376">
        <f>IF(A376=0, $C$6, $C$7/12)</f>
        <v>0</v>
      </c>
      <c r="L376">
        <f t="shared" si="91"/>
        <v>100000</v>
      </c>
      <c r="M376" s="19">
        <f t="shared" si="92"/>
        <v>137046.35183081269</v>
      </c>
      <c r="N376" s="19">
        <f t="shared" si="93"/>
        <v>137046.35183081269</v>
      </c>
      <c r="O376" s="19">
        <f t="shared" si="99"/>
        <v>136754.57301396769</v>
      </c>
      <c r="P376" s="19">
        <f>IF(A376=0,K376*(1-$C$15),K376)</f>
        <v>0</v>
      </c>
      <c r="Q376" s="19">
        <f t="shared" si="94"/>
        <v>469.20448577356376</v>
      </c>
      <c r="R376" s="19">
        <f t="shared" si="95"/>
        <v>114.35314791645106</v>
      </c>
      <c r="S376" s="3">
        <f>Return!Q360</f>
        <v>3.4309966784484836E-3</v>
      </c>
      <c r="T376" s="9">
        <f>IF(A376=0,1,T375*(1+$F$5)^(1/12))</f>
        <v>1.158507425644294</v>
      </c>
      <c r="U376">
        <f>IF(A376=0,$C$12,U375-V375-W375-X375)</f>
        <v>0.36224062235582649</v>
      </c>
      <c r="V376">
        <f t="shared" si="85"/>
        <v>7.4571004623756934E-4</v>
      </c>
      <c r="W376">
        <f t="shared" si="96"/>
        <v>3.0263535602287052E-4</v>
      </c>
      <c r="X376">
        <f>IF(A376=12*$C$10-1,U376-V376-W376,0)</f>
        <v>0</v>
      </c>
      <c r="Y376">
        <f>FLOOR(A376/12,1)</f>
        <v>29</v>
      </c>
      <c r="Z376">
        <f t="shared" si="86"/>
        <v>5</v>
      </c>
      <c r="AA376">
        <f t="shared" si="97"/>
        <v>2.0586041438087621E-3</v>
      </c>
      <c r="AB376">
        <f t="shared" si="87"/>
        <v>2.4425461990330639E-2</v>
      </c>
      <c r="AC376">
        <f>VLOOKUP(AD376,mortality!$A$4:$G$76,saving_model!Z376+2,FALSE)</f>
        <v>1.221273099516532E-2</v>
      </c>
      <c r="AD376">
        <f t="shared" si="88"/>
        <v>78</v>
      </c>
      <c r="AE376" s="10">
        <f t="shared" si="98"/>
        <v>8.3717735912058888E-4</v>
      </c>
      <c r="AF376" s="8">
        <f>VLOOKUP(saving_model!Y376,lapse!$B$4:$C$134,2,FALSE)</f>
        <v>0.01</v>
      </c>
      <c r="AH376">
        <f>discount_curve!K361</f>
        <v>0.67406990375616038</v>
      </c>
    </row>
    <row r="377" spans="1:34" x14ac:dyDescent="0.55000000000000004">
      <c r="A377">
        <f t="shared" si="84"/>
        <v>355</v>
      </c>
      <c r="B377">
        <f t="shared" si="89"/>
        <v>23.90209819696307</v>
      </c>
      <c r="C377">
        <f>K377*U377</f>
        <v>0</v>
      </c>
      <c r="D377">
        <f>M377*V377</f>
        <v>102.23207562756265</v>
      </c>
      <c r="E377">
        <f>N377*W377</f>
        <v>41.489370782390999</v>
      </c>
      <c r="F377">
        <f>(O377+P377+Q377-R377)*X377</f>
        <v>0</v>
      </c>
      <c r="G377">
        <f>U377*$F$6/12*T377</f>
        <v>17.442412012146516</v>
      </c>
      <c r="H377">
        <v>0</v>
      </c>
      <c r="I377">
        <f t="shared" si="90"/>
        <v>41.344510209109586</v>
      </c>
      <c r="K377">
        <f>IF(A377=0, $C$6, $C$7/12)</f>
        <v>0</v>
      </c>
      <c r="L377">
        <f t="shared" si="91"/>
        <v>100000</v>
      </c>
      <c r="M377" s="19">
        <f t="shared" si="92"/>
        <v>137491.50953157418</v>
      </c>
      <c r="N377" s="19">
        <f t="shared" si="93"/>
        <v>137491.50953157418</v>
      </c>
      <c r="O377" s="19">
        <f t="shared" si="99"/>
        <v>137109.42435182483</v>
      </c>
      <c r="P377" s="19">
        <f>IF(A377=0,K377*(1-$C$15),K377)</f>
        <v>0</v>
      </c>
      <c r="Q377" s="19">
        <f t="shared" si="94"/>
        <v>649.37136306965147</v>
      </c>
      <c r="R377" s="19">
        <f t="shared" si="95"/>
        <v>114.79899642907874</v>
      </c>
      <c r="S377" s="3">
        <f>Return!Q361</f>
        <v>4.7361541056678558E-3</v>
      </c>
      <c r="T377" s="9">
        <f>IF(A377=0,1,T376*(1+$F$5)^(1/12))</f>
        <v>1.1589890343788631</v>
      </c>
      <c r="U377">
        <f>IF(A377=0,$C$12,U376-V376-W376-X376)</f>
        <v>0.36119227695356604</v>
      </c>
      <c r="V377">
        <f t="shared" si="85"/>
        <v>7.4355191804833306E-4</v>
      </c>
      <c r="W377">
        <f t="shared" si="96"/>
        <v>3.0175951172361804E-4</v>
      </c>
      <c r="X377">
        <f>IF(A377=12*$C$10-1,U377-V377-W377,0)</f>
        <v>0</v>
      </c>
      <c r="Y377">
        <f>FLOOR(A377/12,1)</f>
        <v>29</v>
      </c>
      <c r="Z377">
        <f t="shared" si="86"/>
        <v>5</v>
      </c>
      <c r="AA377">
        <f t="shared" si="97"/>
        <v>2.0586041438087621E-3</v>
      </c>
      <c r="AB377">
        <f t="shared" si="87"/>
        <v>2.4425461990330639E-2</v>
      </c>
      <c r="AC377">
        <f>VLOOKUP(AD377,mortality!$A$4:$G$76,saving_model!Z377+2,FALSE)</f>
        <v>1.221273099516532E-2</v>
      </c>
      <c r="AD377">
        <f t="shared" si="88"/>
        <v>78</v>
      </c>
      <c r="AE377" s="10">
        <f t="shared" si="98"/>
        <v>8.3717735912058888E-4</v>
      </c>
      <c r="AF377" s="8">
        <f>VLOOKUP(saving_model!Y377,lapse!$B$4:$C$134,2,FALSE)</f>
        <v>0.01</v>
      </c>
      <c r="AH377">
        <f>discount_curve!K362</f>
        <v>0.67331928348263292</v>
      </c>
    </row>
    <row r="378" spans="1:34" x14ac:dyDescent="0.55000000000000004">
      <c r="A378">
        <f t="shared" si="84"/>
        <v>356</v>
      </c>
      <c r="B378">
        <f t="shared" si="89"/>
        <v>23.666139374427864</v>
      </c>
      <c r="C378">
        <f>K378*U378</f>
        <v>0</v>
      </c>
      <c r="D378">
        <f>M378*V378</f>
        <v>101.93656338494158</v>
      </c>
      <c r="E378">
        <f>N378*W378</f>
        <v>41.369441524087499</v>
      </c>
      <c r="F378">
        <f>(O378+P378+Q378-R378)*X378</f>
        <v>0</v>
      </c>
      <c r="G378">
        <f>U378*$F$6/12*T378</f>
        <v>17.399162743205544</v>
      </c>
      <c r="H378">
        <v>0</v>
      </c>
      <c r="I378">
        <f t="shared" si="90"/>
        <v>41.065302117633408</v>
      </c>
      <c r="K378">
        <f>IF(A378=0, $C$6, $C$7/12)</f>
        <v>0</v>
      </c>
      <c r="L378">
        <f t="shared" si="91"/>
        <v>100000</v>
      </c>
      <c r="M378" s="19">
        <f t="shared" si="92"/>
        <v>137491.98609280385</v>
      </c>
      <c r="N378" s="19">
        <f t="shared" si="93"/>
        <v>137491.98609280385</v>
      </c>
      <c r="O378" s="19">
        <f t="shared" si="99"/>
        <v>137643.99671846541</v>
      </c>
      <c r="P378" s="19">
        <f>IF(A378=0,K378*(1-$C$15),K378)</f>
        <v>0</v>
      </c>
      <c r="Q378" s="19">
        <f t="shared" si="94"/>
        <v>-418.37593530909987</v>
      </c>
      <c r="R378" s="19">
        <f t="shared" si="95"/>
        <v>114.3546839859636</v>
      </c>
      <c r="S378" s="3">
        <f>Return!Q362</f>
        <v>-3.0395509087464134E-3</v>
      </c>
      <c r="T378" s="9">
        <f>IF(A378=0,1,T377*(1+$F$5)^(1/12))</f>
        <v>1.1594708433253327</v>
      </c>
      <c r="U378">
        <f>IF(A378=0,$C$12,U377-V377-W377-X377)</f>
        <v>0.3601469655237941</v>
      </c>
      <c r="V378">
        <f t="shared" si="85"/>
        <v>7.4140003560743391E-4</v>
      </c>
      <c r="W378">
        <f t="shared" si="96"/>
        <v>3.0088620216864201E-4</v>
      </c>
      <c r="X378">
        <f>IF(A378=12*$C$10-1,U378-V378-W378,0)</f>
        <v>0</v>
      </c>
      <c r="Y378">
        <f>FLOOR(A378/12,1)</f>
        <v>29</v>
      </c>
      <c r="Z378">
        <f t="shared" si="86"/>
        <v>5</v>
      </c>
      <c r="AA378">
        <f t="shared" si="97"/>
        <v>2.0586041438087621E-3</v>
      </c>
      <c r="AB378">
        <f t="shared" si="87"/>
        <v>2.4425461990330639E-2</v>
      </c>
      <c r="AC378">
        <f>VLOOKUP(AD378,mortality!$A$4:$G$76,saving_model!Z378+2,FALSE)</f>
        <v>1.221273099516532E-2</v>
      </c>
      <c r="AD378">
        <f t="shared" si="88"/>
        <v>78</v>
      </c>
      <c r="AE378" s="10">
        <f t="shared" si="98"/>
        <v>8.3717735912058888E-4</v>
      </c>
      <c r="AF378" s="8">
        <f>VLOOKUP(saving_model!Y378,lapse!$B$4:$C$134,2,FALSE)</f>
        <v>0.01</v>
      </c>
      <c r="AH378">
        <f>discount_curve!K363</f>
        <v>0.67256949907314867</v>
      </c>
    </row>
    <row r="379" spans="1:34" x14ac:dyDescent="0.55000000000000004">
      <c r="A379">
        <f t="shared" si="84"/>
        <v>357</v>
      </c>
      <c r="B379">
        <f t="shared" si="89"/>
        <v>23.247295309998893</v>
      </c>
      <c r="C379">
        <f>K379*U379</f>
        <v>0</v>
      </c>
      <c r="D379">
        <f>M379*V379</f>
        <v>101.0192223935565</v>
      </c>
      <c r="E379">
        <f>N379*W379</f>
        <v>40.997152295957996</v>
      </c>
      <c r="F379">
        <f>(O379+P379+Q379-R379)*X379</f>
        <v>0</v>
      </c>
      <c r="G379">
        <f>U379*$F$6/12*T379</f>
        <v>17.35602071283127</v>
      </c>
      <c r="H379">
        <v>0</v>
      </c>
      <c r="I379">
        <f t="shared" si="90"/>
        <v>40.603316022830164</v>
      </c>
      <c r="K379">
        <f>IF(A379=0, $C$6, $C$7/12)</f>
        <v>0</v>
      </c>
      <c r="L379">
        <f t="shared" si="91"/>
        <v>100000</v>
      </c>
      <c r="M379" s="19">
        <f t="shared" si="92"/>
        <v>136650.15049199195</v>
      </c>
      <c r="N379" s="19">
        <f t="shared" si="93"/>
        <v>136650.15049199195</v>
      </c>
      <c r="O379" s="19">
        <f t="shared" si="99"/>
        <v>137111.26609917035</v>
      </c>
      <c r="P379" s="19">
        <f>IF(A379=0,K379*(1-$C$15),K379)</f>
        <v>0</v>
      </c>
      <c r="Q379" s="19">
        <f t="shared" si="94"/>
        <v>-1035.6275797896192</v>
      </c>
      <c r="R379" s="19">
        <f t="shared" si="95"/>
        <v>113.39636543281728</v>
      </c>
      <c r="S379" s="3">
        <f>Return!Q363</f>
        <v>-7.553190990451264E-3</v>
      </c>
      <c r="T379" s="9">
        <f>IF(A379=0,1,T378*(1+$F$5)^(1/12))</f>
        <v>1.1599528525669336</v>
      </c>
      <c r="U379">
        <f>IF(A379=0,$C$12,U378-V378-W378-X378)</f>
        <v>0.35910467928601808</v>
      </c>
      <c r="V379">
        <f t="shared" si="85"/>
        <v>7.3925438083931338E-4</v>
      </c>
      <c r="W379">
        <f t="shared" si="96"/>
        <v>3.0001542002224528E-4</v>
      </c>
      <c r="X379">
        <f>IF(A379=12*$C$10-1,U379-V379-W379,0)</f>
        <v>0</v>
      </c>
      <c r="Y379">
        <f>FLOOR(A379/12,1)</f>
        <v>29</v>
      </c>
      <c r="Z379">
        <f t="shared" si="86"/>
        <v>5</v>
      </c>
      <c r="AA379">
        <f t="shared" si="97"/>
        <v>2.0586041438087621E-3</v>
      </c>
      <c r="AB379">
        <f t="shared" si="87"/>
        <v>2.4425461990330639E-2</v>
      </c>
      <c r="AC379">
        <f>VLOOKUP(AD379,mortality!$A$4:$G$76,saving_model!Z379+2,FALSE)</f>
        <v>1.221273099516532E-2</v>
      </c>
      <c r="AD379">
        <f t="shared" si="88"/>
        <v>78</v>
      </c>
      <c r="AE379" s="10">
        <f t="shared" si="98"/>
        <v>8.3717735912058888E-4</v>
      </c>
      <c r="AF379" s="8">
        <f>VLOOKUP(saving_model!Y379,lapse!$B$4:$C$134,2,FALSE)</f>
        <v>0.01</v>
      </c>
      <c r="AH379">
        <f>discount_curve!K364</f>
        <v>0.67182054959691895</v>
      </c>
    </row>
    <row r="380" spans="1:34" x14ac:dyDescent="0.55000000000000004">
      <c r="A380">
        <f t="shared" si="84"/>
        <v>358</v>
      </c>
      <c r="B380">
        <f t="shared" si="89"/>
        <v>23.507249398169048</v>
      </c>
      <c r="C380">
        <f>K380*U380</f>
        <v>0</v>
      </c>
      <c r="D380">
        <f>M380*V380</f>
        <v>100.71800185184019</v>
      </c>
      <c r="E380">
        <f>N380*W380</f>
        <v>40.874906409177115</v>
      </c>
      <c r="F380">
        <f>(O380+P380+Q380-R380)*X380</f>
        <v>0</v>
      </c>
      <c r="G380">
        <f>U380*$F$6/12*T380</f>
        <v>17.312985655120695</v>
      </c>
      <c r="H380">
        <v>0</v>
      </c>
      <c r="I380">
        <f t="shared" si="90"/>
        <v>40.820235053289743</v>
      </c>
      <c r="K380">
        <f>IF(A380=0, $C$6, $C$7/12)</f>
        <v>0</v>
      </c>
      <c r="L380">
        <f t="shared" si="91"/>
        <v>100000</v>
      </c>
      <c r="M380" s="19">
        <f t="shared" si="92"/>
        <v>136638.12381357019</v>
      </c>
      <c r="N380" s="19">
        <f t="shared" si="93"/>
        <v>136638.12381357019</v>
      </c>
      <c r="O380" s="19">
        <f t="shared" si="99"/>
        <v>135962.24215394791</v>
      </c>
      <c r="P380" s="19">
        <f>IF(A380=0,K380*(1-$C$15),K380)</f>
        <v>0</v>
      </c>
      <c r="Q380" s="19">
        <f t="shared" si="94"/>
        <v>1237.4302589005083</v>
      </c>
      <c r="R380" s="19">
        <f t="shared" si="95"/>
        <v>114.33306034404035</v>
      </c>
      <c r="S380" s="3">
        <f>Return!Q364</f>
        <v>9.1012787027988651E-3</v>
      </c>
      <c r="T380" s="9">
        <f>IF(A380=0,1,T379*(1+$F$5)^(1/12))</f>
        <v>1.1604350621869315</v>
      </c>
      <c r="U380">
        <f>IF(A380=0,$C$12,U379-V379-W379-X379)</f>
        <v>0.35806540948515653</v>
      </c>
      <c r="V380">
        <f t="shared" si="85"/>
        <v>7.3711493572072451E-4</v>
      </c>
      <c r="W380">
        <f t="shared" si="96"/>
        <v>2.9914715796996061E-4</v>
      </c>
      <c r="X380">
        <f>IF(A380=12*$C$10-1,U380-V380-W380,0)</f>
        <v>0</v>
      </c>
      <c r="Y380">
        <f>FLOOR(A380/12,1)</f>
        <v>29</v>
      </c>
      <c r="Z380">
        <f t="shared" si="86"/>
        <v>5</v>
      </c>
      <c r="AA380">
        <f t="shared" si="97"/>
        <v>2.0586041438087621E-3</v>
      </c>
      <c r="AB380">
        <f t="shared" si="87"/>
        <v>2.4425461990330639E-2</v>
      </c>
      <c r="AC380">
        <f>VLOOKUP(AD380,mortality!$A$4:$G$76,saving_model!Z380+2,FALSE)</f>
        <v>1.221273099516532E-2</v>
      </c>
      <c r="AD380">
        <f t="shared" si="88"/>
        <v>78</v>
      </c>
      <c r="AE380" s="10">
        <f t="shared" si="98"/>
        <v>8.3717735912058888E-4</v>
      </c>
      <c r="AF380" s="8">
        <f>VLOOKUP(saving_model!Y380,lapse!$B$4:$C$134,2,FALSE)</f>
        <v>0.01</v>
      </c>
      <c r="AH380">
        <f>discount_curve!K365</f>
        <v>0.67107243412419171</v>
      </c>
    </row>
    <row r="381" spans="1:34" x14ac:dyDescent="0.55000000000000004">
      <c r="A381">
        <f t="shared" si="84"/>
        <v>359</v>
      </c>
      <c r="B381">
        <f t="shared" si="89"/>
        <v>-17.270057304830146</v>
      </c>
      <c r="C381">
        <f>K381*U381</f>
        <v>0</v>
      </c>
      <c r="D381">
        <f>M381*V381</f>
        <v>100.68873906212761</v>
      </c>
      <c r="E381">
        <f>N381*W381</f>
        <v>40.863030540228358</v>
      </c>
      <c r="F381">
        <f>(O381+P381+Q381-R381)*X381</f>
        <v>48656.260221569544</v>
      </c>
      <c r="G381">
        <f>U381*$F$6/12*T381</f>
        <v>17.270057304830146</v>
      </c>
      <c r="H381">
        <v>0</v>
      </c>
      <c r="I381">
        <f t="shared" si="90"/>
        <v>0</v>
      </c>
      <c r="K381">
        <f>IF(A381=0, $C$6, $C$7/12)</f>
        <v>0</v>
      </c>
      <c r="L381">
        <f t="shared" si="91"/>
        <v>100000</v>
      </c>
      <c r="M381" s="19">
        <f t="shared" si="92"/>
        <v>136994.89591318747</v>
      </c>
      <c r="N381" s="19">
        <f t="shared" si="93"/>
        <v>136994.89591318747</v>
      </c>
      <c r="O381" s="19">
        <f t="shared" si="99"/>
        <v>137085.33935250438</v>
      </c>
      <c r="P381" s="19">
        <f>IF(A381=0,K381*(1-$C$15),K381)</f>
        <v>0</v>
      </c>
      <c r="Q381" s="19">
        <f t="shared" si="94"/>
        <v>-294.87892898671709</v>
      </c>
      <c r="R381" s="19">
        <f t="shared" si="95"/>
        <v>113.99205035293137</v>
      </c>
      <c r="S381" s="3">
        <f>Return!Q365</f>
        <v>-2.1510610133769204E-3</v>
      </c>
      <c r="T381" s="9">
        <f>IF(A381=0,1,T380*(1+$F$5)^(1/12))</f>
        <v>1.1609174722686266</v>
      </c>
      <c r="U381">
        <f>IF(A381=0,$C$12,U380-V380-W380-X380)</f>
        <v>0.35702914739146585</v>
      </c>
      <c r="V381">
        <f t="shared" si="85"/>
        <v>7.3498168228058088E-4</v>
      </c>
      <c r="W381">
        <f t="shared" si="96"/>
        <v>2.9828140871848919E-4</v>
      </c>
      <c r="X381">
        <f>IF(A381=12*$C$10-1,U381-V381-W381,0)</f>
        <v>0.35599588430046675</v>
      </c>
      <c r="Y381">
        <f>FLOOR(A381/12,1)</f>
        <v>29</v>
      </c>
      <c r="Z381">
        <f t="shared" si="86"/>
        <v>5</v>
      </c>
      <c r="AA381">
        <f t="shared" si="97"/>
        <v>2.0586041438087621E-3</v>
      </c>
      <c r="AB381">
        <f t="shared" si="87"/>
        <v>2.4425461990330639E-2</v>
      </c>
      <c r="AC381">
        <f>VLOOKUP(AD381,mortality!$A$4:$G$76,saving_model!Z381+2,FALSE)</f>
        <v>1.221273099516532E-2</v>
      </c>
      <c r="AD381">
        <f t="shared" si="88"/>
        <v>78</v>
      </c>
      <c r="AE381" s="10">
        <f t="shared" si="98"/>
        <v>8.3717735912058888E-4</v>
      </c>
      <c r="AF381" s="8">
        <f>VLOOKUP(saving_model!Y381,lapse!$B$4:$C$134,2,FALSE)</f>
        <v>0.01</v>
      </c>
      <c r="AH381">
        <f>discount_curve!K366</f>
        <v>0.6703251517262504</v>
      </c>
    </row>
    <row r="382" spans="1:34" x14ac:dyDescent="0.55000000000000004">
      <c r="A382">
        <f t="shared" si="84"/>
        <v>360</v>
      </c>
      <c r="B382">
        <f t="shared" si="89"/>
        <v>0</v>
      </c>
      <c r="C382">
        <f>K382*U382</f>
        <v>0</v>
      </c>
      <c r="D382">
        <f>M382*V382</f>
        <v>0</v>
      </c>
      <c r="E382">
        <f>N382*W382</f>
        <v>0</v>
      </c>
      <c r="F382">
        <f>(O382+P382+Q382-R382)*X382</f>
        <v>0</v>
      </c>
      <c r="G382">
        <f>U382*$F$6/12*T382</f>
        <v>0</v>
      </c>
      <c r="H382">
        <v>0</v>
      </c>
      <c r="I382">
        <f t="shared" si="90"/>
        <v>0</v>
      </c>
      <c r="K382">
        <f>IF(A382=0, $C$6, $C$7/12)</f>
        <v>0</v>
      </c>
      <c r="L382">
        <f t="shared" si="91"/>
        <v>100000</v>
      </c>
      <c r="M382" s="19">
        <f t="shared" si="92"/>
        <v>136449.18827855022</v>
      </c>
      <c r="N382" s="19">
        <f t="shared" si="93"/>
        <v>136449.18827855022</v>
      </c>
      <c r="O382" s="19">
        <f t="shared" si="99"/>
        <v>136676.46837316471</v>
      </c>
      <c r="P382" s="19">
        <f>IF(A382=0,K382*(1-$C$15),K382)</f>
        <v>0</v>
      </c>
      <c r="Q382" s="19">
        <f t="shared" si="94"/>
        <v>-567.98392626805503</v>
      </c>
      <c r="R382" s="19">
        <f t="shared" si="95"/>
        <v>113.42373703908055</v>
      </c>
      <c r="S382" s="3">
        <f>Return!Q366</f>
        <v>-4.1556819036127068E-3</v>
      </c>
      <c r="T382" s="9">
        <f>IF(A382=0,1,T381*(1+$F$5)^(1/12))</f>
        <v>1.1614000828953539</v>
      </c>
      <c r="U382">
        <f>IF(A382=0,$C$12,U381-V381-W381-X381)</f>
        <v>0</v>
      </c>
      <c r="V382">
        <f t="shared" si="85"/>
        <v>0</v>
      </c>
      <c r="W382">
        <f t="shared" si="96"/>
        <v>0</v>
      </c>
      <c r="X382">
        <f>IF(A382=12*$C$10-1,U382-V382-W382,0)</f>
        <v>0</v>
      </c>
      <c r="Y382">
        <f>FLOOR(A382/12,1)</f>
        <v>30</v>
      </c>
      <c r="Z382">
        <f t="shared" si="86"/>
        <v>5</v>
      </c>
      <c r="AA382">
        <f t="shared" si="97"/>
        <v>2.2855311513961807E-3</v>
      </c>
      <c r="AB382">
        <f t="shared" si="87"/>
        <v>2.7084225825254937E-2</v>
      </c>
      <c r="AC382">
        <f>VLOOKUP(AD382,mortality!$A$4:$G$76,saving_model!Z382+2,FALSE)</f>
        <v>1.3542112912627469E-2</v>
      </c>
      <c r="AD382">
        <f t="shared" si="88"/>
        <v>79</v>
      </c>
      <c r="AE382" s="10">
        <f t="shared" si="98"/>
        <v>8.3717735912058888E-4</v>
      </c>
      <c r="AF382" s="8">
        <f>VLOOKUP(saving_model!Y382,lapse!$B$4:$C$134,2,FALSE)</f>
        <v>0.01</v>
      </c>
      <c r="AH382">
        <f>discount_curve!K367</f>
        <v>0.67076902802954907</v>
      </c>
    </row>
    <row r="383" spans="1:34" x14ac:dyDescent="0.55000000000000004">
      <c r="A383">
        <f t="shared" si="84"/>
        <v>361</v>
      </c>
      <c r="B383">
        <f t="shared" si="89"/>
        <v>0</v>
      </c>
      <c r="C383">
        <f>K383*U383</f>
        <v>0</v>
      </c>
      <c r="D383">
        <f>M383*V383</f>
        <v>0</v>
      </c>
      <c r="E383">
        <f>N383*W383</f>
        <v>0</v>
      </c>
      <c r="F383">
        <f>(O383+P383+Q383-R383)*X383</f>
        <v>0</v>
      </c>
      <c r="G383">
        <f>U383*$F$6/12*T383</f>
        <v>0</v>
      </c>
      <c r="H383">
        <v>0</v>
      </c>
      <c r="I383">
        <f t="shared" si="90"/>
        <v>0</v>
      </c>
      <c r="K383">
        <f>IF(A383=0, $C$6, $C$7/12)</f>
        <v>0</v>
      </c>
      <c r="L383">
        <f t="shared" si="91"/>
        <v>100000</v>
      </c>
      <c r="M383" s="19">
        <f t="shared" si="92"/>
        <v>136947.03977129655</v>
      </c>
      <c r="N383" s="19">
        <f t="shared" si="93"/>
        <v>136947.03977129655</v>
      </c>
      <c r="O383" s="19">
        <f t="shared" si="99"/>
        <v>135995.06070985756</v>
      </c>
      <c r="P383" s="19">
        <f>IF(A383=0,K383*(1-$C$15),K383)</f>
        <v>0</v>
      </c>
      <c r="Q383" s="19">
        <f t="shared" si="94"/>
        <v>1789.137957322002</v>
      </c>
      <c r="R383" s="19">
        <f t="shared" si="95"/>
        <v>114.82016555598297</v>
      </c>
      <c r="S383" s="3">
        <f>Return!Q367</f>
        <v>1.3155903956975967E-2</v>
      </c>
      <c r="T383" s="9">
        <f>IF(A383=0,1,T382*(1+$F$5)^(1/12))</f>
        <v>1.1618828941504831</v>
      </c>
      <c r="U383">
        <f>IF(A383=0,$C$12,U382-V382-W382-X382)</f>
        <v>0</v>
      </c>
      <c r="V383">
        <f t="shared" si="85"/>
        <v>0</v>
      </c>
      <c r="W383">
        <f t="shared" si="96"/>
        <v>0</v>
      </c>
      <c r="X383">
        <f>IF(A383=12*$C$10-1,U383-V383-W383,0)</f>
        <v>0</v>
      </c>
      <c r="Y383">
        <f>FLOOR(A383/12,1)</f>
        <v>30</v>
      </c>
      <c r="Z383">
        <f t="shared" si="86"/>
        <v>5</v>
      </c>
      <c r="AA383">
        <f t="shared" si="97"/>
        <v>2.2855311513961807E-3</v>
      </c>
      <c r="AB383">
        <f t="shared" si="87"/>
        <v>2.7084225825254937E-2</v>
      </c>
      <c r="AC383">
        <f>VLOOKUP(AD383,mortality!$A$4:$G$76,saving_model!Z383+2,FALSE)</f>
        <v>1.3542112912627469E-2</v>
      </c>
      <c r="AD383">
        <f t="shared" si="88"/>
        <v>79</v>
      </c>
      <c r="AE383" s="10">
        <f t="shared" si="98"/>
        <v>8.3717735912058888E-4</v>
      </c>
      <c r="AF383" s="8">
        <f>VLOOKUP(saving_model!Y383,lapse!$B$4:$C$134,2,FALSE)</f>
        <v>0.01</v>
      </c>
      <c r="AH383">
        <f>discount_curve!K368</f>
        <v>0.6700253892166701</v>
      </c>
    </row>
    <row r="384" spans="1:34" x14ac:dyDescent="0.55000000000000004">
      <c r="A384">
        <f t="shared" si="84"/>
        <v>362</v>
      </c>
      <c r="B384">
        <f t="shared" si="89"/>
        <v>0</v>
      </c>
      <c r="C384">
        <f>K384*U384</f>
        <v>0</v>
      </c>
      <c r="D384">
        <f>M384*V384</f>
        <v>0</v>
      </c>
      <c r="E384">
        <f>N384*W384</f>
        <v>0</v>
      </c>
      <c r="F384">
        <f>(O384+P384+Q384-R384)*X384</f>
        <v>0</v>
      </c>
      <c r="G384">
        <f>U384*$F$6/12*T384</f>
        <v>0</v>
      </c>
      <c r="H384">
        <v>0</v>
      </c>
      <c r="I384">
        <f t="shared" si="90"/>
        <v>0</v>
      </c>
      <c r="K384">
        <f>IF(A384=0, $C$6, $C$7/12)</f>
        <v>0</v>
      </c>
      <c r="L384">
        <f t="shared" si="91"/>
        <v>100000</v>
      </c>
      <c r="M384" s="19">
        <f t="shared" si="92"/>
        <v>138005.81725166418</v>
      </c>
      <c r="N384" s="19">
        <f t="shared" si="93"/>
        <v>138005.81725166418</v>
      </c>
      <c r="O384" s="19">
        <f t="shared" si="99"/>
        <v>137669.37850162358</v>
      </c>
      <c r="P384" s="19">
        <f>IF(A384=0,K384*(1-$C$15),K384)</f>
        <v>0</v>
      </c>
      <c r="Q384" s="19">
        <f t="shared" si="94"/>
        <v>557.68827776507578</v>
      </c>
      <c r="R384" s="19">
        <f t="shared" si="95"/>
        <v>115.18922231615723</v>
      </c>
      <c r="S384" s="3">
        <f>Return!Q368</f>
        <v>4.0509246415934008E-3</v>
      </c>
      <c r="T384" s="9">
        <f>IF(A384=0,1,T383*(1+$F$5)^(1/12))</f>
        <v>1.1623659061174181</v>
      </c>
      <c r="U384">
        <f>IF(A384=0,$C$12,U383-V383-W383-X383)</f>
        <v>0</v>
      </c>
      <c r="V384">
        <f t="shared" si="85"/>
        <v>0</v>
      </c>
      <c r="W384">
        <f t="shared" si="96"/>
        <v>0</v>
      </c>
      <c r="X384">
        <f>IF(A384=12*$C$10-1,U384-V384-W384,0)</f>
        <v>0</v>
      </c>
      <c r="Y384">
        <f>FLOOR(A384/12,1)</f>
        <v>30</v>
      </c>
      <c r="Z384">
        <f t="shared" si="86"/>
        <v>5</v>
      </c>
      <c r="AA384">
        <f t="shared" si="97"/>
        <v>2.2855311513961807E-3</v>
      </c>
      <c r="AB384">
        <f t="shared" si="87"/>
        <v>2.7084225825254937E-2</v>
      </c>
      <c r="AC384">
        <f>VLOOKUP(AD384,mortality!$A$4:$G$76,saving_model!Z384+2,FALSE)</f>
        <v>1.3542112912627469E-2</v>
      </c>
      <c r="AD384">
        <f t="shared" si="88"/>
        <v>79</v>
      </c>
      <c r="AE384" s="10">
        <f t="shared" si="98"/>
        <v>8.3717735912058888E-4</v>
      </c>
      <c r="AF384" s="8">
        <f>VLOOKUP(saving_model!Y384,lapse!$B$4:$C$134,2,FALSE)</f>
        <v>0.01</v>
      </c>
      <c r="AH384">
        <f>discount_curve!K369</f>
        <v>0.66928257482868403</v>
      </c>
    </row>
    <row r="385" spans="1:34" x14ac:dyDescent="0.55000000000000004">
      <c r="A385">
        <f t="shared" si="84"/>
        <v>363</v>
      </c>
      <c r="B385">
        <f t="shared" si="89"/>
        <v>0</v>
      </c>
      <c r="C385">
        <f>K385*U385</f>
        <v>0</v>
      </c>
      <c r="D385">
        <f>M385*V385</f>
        <v>0</v>
      </c>
      <c r="E385">
        <f>N385*W385</f>
        <v>0</v>
      </c>
      <c r="F385">
        <f>(O385+P385+Q385-R385)*X385</f>
        <v>0</v>
      </c>
      <c r="G385">
        <f>U385*$F$6/12*T385</f>
        <v>0</v>
      </c>
      <c r="H385">
        <v>0</v>
      </c>
      <c r="I385">
        <f t="shared" si="90"/>
        <v>0</v>
      </c>
      <c r="K385">
        <f>IF(A385=0, $C$6, $C$7/12)</f>
        <v>0</v>
      </c>
      <c r="L385">
        <f t="shared" si="91"/>
        <v>100000</v>
      </c>
      <c r="M385" s="19">
        <f t="shared" si="92"/>
        <v>138723.65006307026</v>
      </c>
      <c r="N385" s="19">
        <f t="shared" si="93"/>
        <v>138723.65006307026</v>
      </c>
      <c r="O385" s="19">
        <f t="shared" si="99"/>
        <v>138111.8775570725</v>
      </c>
      <c r="P385" s="19">
        <f>IF(A385=0,K385*(1-$C$15),K385)</f>
        <v>0</v>
      </c>
      <c r="Q385" s="19">
        <f t="shared" si="94"/>
        <v>1107.5288399979684</v>
      </c>
      <c r="R385" s="19">
        <f t="shared" si="95"/>
        <v>116.01617199755873</v>
      </c>
      <c r="S385" s="3">
        <f>Return!Q369</f>
        <v>8.0190701885165527E-3</v>
      </c>
      <c r="T385" s="9">
        <f>IF(A385=0,1,T384*(1+$F$5)^(1/12))</f>
        <v>1.162849118879598</v>
      </c>
      <c r="U385">
        <f>IF(A385=0,$C$12,U384-V384-W384-X384)</f>
        <v>0</v>
      </c>
      <c r="V385">
        <f t="shared" si="85"/>
        <v>0</v>
      </c>
      <c r="W385">
        <f t="shared" si="96"/>
        <v>0</v>
      </c>
      <c r="X385">
        <f>IF(A385=12*$C$10-1,U385-V385-W385,0)</f>
        <v>0</v>
      </c>
      <c r="Y385">
        <f>FLOOR(A385/12,1)</f>
        <v>30</v>
      </c>
      <c r="Z385">
        <f t="shared" si="86"/>
        <v>5</v>
      </c>
      <c r="AA385">
        <f t="shared" si="97"/>
        <v>2.2855311513961807E-3</v>
      </c>
      <c r="AB385">
        <f t="shared" si="87"/>
        <v>2.7084225825254937E-2</v>
      </c>
      <c r="AC385">
        <f>VLOOKUP(AD385,mortality!$A$4:$G$76,saving_model!Z385+2,FALSE)</f>
        <v>1.3542112912627469E-2</v>
      </c>
      <c r="AD385">
        <f t="shared" si="88"/>
        <v>79</v>
      </c>
      <c r="AE385" s="10">
        <f t="shared" si="98"/>
        <v>8.3717735912058888E-4</v>
      </c>
      <c r="AF385" s="8">
        <f>VLOOKUP(saving_model!Y385,lapse!$B$4:$C$134,2,FALSE)</f>
        <v>0.01</v>
      </c>
      <c r="AH385">
        <f>discount_curve!K370</f>
        <v>0.66854058395160365</v>
      </c>
    </row>
    <row r="386" spans="1:34" x14ac:dyDescent="0.55000000000000004">
      <c r="A386">
        <f t="shared" si="84"/>
        <v>364</v>
      </c>
      <c r="B386">
        <f t="shared" si="89"/>
        <v>0</v>
      </c>
      <c r="C386">
        <f>K386*U386</f>
        <v>0</v>
      </c>
      <c r="D386">
        <f>M386*V386</f>
        <v>0</v>
      </c>
      <c r="E386">
        <f>N386*W386</f>
        <v>0</v>
      </c>
      <c r="F386">
        <f>(O386+P386+Q386-R386)*X386</f>
        <v>0</v>
      </c>
      <c r="G386">
        <f>U386*$F$6/12*T386</f>
        <v>0</v>
      </c>
      <c r="H386">
        <v>0</v>
      </c>
      <c r="I386">
        <f t="shared" si="90"/>
        <v>0</v>
      </c>
      <c r="K386">
        <f>IF(A386=0, $C$6, $C$7/12)</f>
        <v>0</v>
      </c>
      <c r="L386">
        <f t="shared" si="91"/>
        <v>100000</v>
      </c>
      <c r="M386" s="19">
        <f t="shared" si="92"/>
        <v>138861.83048469509</v>
      </c>
      <c r="N386" s="19">
        <f t="shared" si="93"/>
        <v>138861.83048469509</v>
      </c>
      <c r="O386" s="19">
        <f t="shared" si="99"/>
        <v>139103.39022507292</v>
      </c>
      <c r="P386" s="19">
        <f>IF(A386=0,K386*(1-$C$15),K386)</f>
        <v>0</v>
      </c>
      <c r="Q386" s="19">
        <f t="shared" si="94"/>
        <v>-598.54018911891433</v>
      </c>
      <c r="R386" s="19">
        <f t="shared" si="95"/>
        <v>115.42070836329502</v>
      </c>
      <c r="S386" s="3">
        <f>Return!Q370</f>
        <v>-4.3028440079746488E-3</v>
      </c>
      <c r="T386" s="9">
        <f>IF(A386=0,1,T385*(1+$F$5)^(1/12))</f>
        <v>1.1633325325204962</v>
      </c>
      <c r="U386">
        <f>IF(A386=0,$C$12,U385-V385-W385-X385)</f>
        <v>0</v>
      </c>
      <c r="V386">
        <f t="shared" si="85"/>
        <v>0</v>
      </c>
      <c r="W386">
        <f t="shared" si="96"/>
        <v>0</v>
      </c>
      <c r="X386">
        <f>IF(A386=12*$C$10-1,U386-V386-W386,0)</f>
        <v>0</v>
      </c>
      <c r="Y386">
        <f>FLOOR(A386/12,1)</f>
        <v>30</v>
      </c>
      <c r="Z386">
        <f t="shared" si="86"/>
        <v>5</v>
      </c>
      <c r="AA386">
        <f t="shared" si="97"/>
        <v>2.2855311513961807E-3</v>
      </c>
      <c r="AB386">
        <f t="shared" si="87"/>
        <v>2.7084225825254937E-2</v>
      </c>
      <c r="AC386">
        <f>VLOOKUP(AD386,mortality!$A$4:$G$76,saving_model!Z386+2,FALSE)</f>
        <v>1.3542112912627469E-2</v>
      </c>
      <c r="AD386">
        <f t="shared" si="88"/>
        <v>79</v>
      </c>
      <c r="AE386" s="10">
        <f t="shared" si="98"/>
        <v>8.3717735912058888E-4</v>
      </c>
      <c r="AF386" s="8">
        <f>VLOOKUP(saving_model!Y386,lapse!$B$4:$C$134,2,FALSE)</f>
        <v>0.01</v>
      </c>
      <c r="AH386">
        <f>discount_curve!K371</f>
        <v>0.66779941567245438</v>
      </c>
    </row>
    <row r="387" spans="1:34" x14ac:dyDescent="0.55000000000000004">
      <c r="A387">
        <f t="shared" si="84"/>
        <v>365</v>
      </c>
      <c r="B387">
        <f t="shared" si="89"/>
        <v>0</v>
      </c>
      <c r="C387">
        <f>K387*U387</f>
        <v>0</v>
      </c>
      <c r="D387">
        <f>M387*V387</f>
        <v>0</v>
      </c>
      <c r="E387">
        <f>N387*W387</f>
        <v>0</v>
      </c>
      <c r="F387">
        <f>(O387+P387+Q387-R387)*X387</f>
        <v>0</v>
      </c>
      <c r="G387">
        <f>U387*$F$6/12*T387</f>
        <v>0</v>
      </c>
      <c r="H387">
        <v>0</v>
      </c>
      <c r="I387">
        <f t="shared" si="90"/>
        <v>0</v>
      </c>
      <c r="K387">
        <f>IF(A387=0, $C$6, $C$7/12)</f>
        <v>0</v>
      </c>
      <c r="L387">
        <f t="shared" si="91"/>
        <v>100000</v>
      </c>
      <c r="M387" s="19">
        <f t="shared" si="92"/>
        <v>139351.89787220152</v>
      </c>
      <c r="N387" s="19">
        <f t="shared" si="93"/>
        <v>139351.89787220152</v>
      </c>
      <c r="O387" s="19">
        <f t="shared" si="99"/>
        <v>138389.42932759071</v>
      </c>
      <c r="P387" s="19">
        <f>IF(A387=0,K387*(1-$C$15),K387)</f>
        <v>0</v>
      </c>
      <c r="Q387" s="19">
        <f t="shared" si="94"/>
        <v>1808.1058099403444</v>
      </c>
      <c r="R387" s="19">
        <f t="shared" si="95"/>
        <v>116.83127928127588</v>
      </c>
      <c r="S387" s="3">
        <f>Return!Q371</f>
        <v>1.3065346238694708E-2</v>
      </c>
      <c r="T387" s="9">
        <f>IF(A387=0,1,T386*(1+$F$5)^(1/12))</f>
        <v>1.1638161471236212</v>
      </c>
      <c r="U387">
        <f>IF(A387=0,$C$12,U386-V386-W386-X386)</f>
        <v>0</v>
      </c>
      <c r="V387">
        <f t="shared" si="85"/>
        <v>0</v>
      </c>
      <c r="W387">
        <f t="shared" si="96"/>
        <v>0</v>
      </c>
      <c r="X387">
        <f>IF(A387=12*$C$10-1,U387-V387-W387,0)</f>
        <v>0</v>
      </c>
      <c r="Y387">
        <f>FLOOR(A387/12,1)</f>
        <v>30</v>
      </c>
      <c r="Z387">
        <f t="shared" si="86"/>
        <v>5</v>
      </c>
      <c r="AA387">
        <f t="shared" si="97"/>
        <v>2.2855311513961807E-3</v>
      </c>
      <c r="AB387">
        <f t="shared" si="87"/>
        <v>2.7084225825254937E-2</v>
      </c>
      <c r="AC387">
        <f>VLOOKUP(AD387,mortality!$A$4:$G$76,saving_model!Z387+2,FALSE)</f>
        <v>1.3542112912627469E-2</v>
      </c>
      <c r="AD387">
        <f t="shared" si="88"/>
        <v>79</v>
      </c>
      <c r="AE387" s="10">
        <f t="shared" si="98"/>
        <v>8.3717735912058888E-4</v>
      </c>
      <c r="AF387" s="8">
        <f>VLOOKUP(saving_model!Y387,lapse!$B$4:$C$134,2,FALSE)</f>
        <v>0.01</v>
      </c>
      <c r="AH387">
        <f>discount_curve!K372</f>
        <v>0.66705906907927515</v>
      </c>
    </row>
    <row r="388" spans="1:34" x14ac:dyDescent="0.55000000000000004">
      <c r="A388">
        <f t="shared" si="84"/>
        <v>366</v>
      </c>
      <c r="B388">
        <f t="shared" si="89"/>
        <v>0</v>
      </c>
      <c r="C388">
        <f>K388*U388</f>
        <v>0</v>
      </c>
      <c r="D388">
        <f>M388*V388</f>
        <v>0</v>
      </c>
      <c r="E388">
        <f>N388*W388</f>
        <v>0</v>
      </c>
      <c r="F388">
        <f>(O388+P388+Q388-R388)*X388</f>
        <v>0</v>
      </c>
      <c r="G388">
        <f>U388*$F$6/12*T388</f>
        <v>0</v>
      </c>
      <c r="H388">
        <v>0</v>
      </c>
      <c r="I388">
        <f t="shared" si="90"/>
        <v>0</v>
      </c>
      <c r="K388">
        <f>IF(A388=0, $C$6, $C$7/12)</f>
        <v>0</v>
      </c>
      <c r="L388">
        <f t="shared" si="91"/>
        <v>100000</v>
      </c>
      <c r="M388" s="19">
        <f t="shared" si="92"/>
        <v>140182.80143702534</v>
      </c>
      <c r="N388" s="19">
        <f t="shared" si="93"/>
        <v>140182.80143702534</v>
      </c>
      <c r="O388" s="19">
        <f t="shared" si="99"/>
        <v>140080.70385824979</v>
      </c>
      <c r="P388" s="19">
        <f>IF(A388=0,K388*(1-$C$15),K388)</f>
        <v>0</v>
      </c>
      <c r="Q388" s="19">
        <f t="shared" si="94"/>
        <v>87.388413990933714</v>
      </c>
      <c r="R388" s="19">
        <f t="shared" si="95"/>
        <v>116.80674356020062</v>
      </c>
      <c r="S388" s="3">
        <f>Return!Q372</f>
        <v>6.2384333876108755E-4</v>
      </c>
      <c r="T388" s="9">
        <f>IF(A388=0,1,T387*(1+$F$5)^(1/12))</f>
        <v>1.1642999627725159</v>
      </c>
      <c r="U388">
        <f>IF(A388=0,$C$12,U387-V387-W387-X387)</f>
        <v>0</v>
      </c>
      <c r="V388">
        <f t="shared" si="85"/>
        <v>0</v>
      </c>
      <c r="W388">
        <f t="shared" si="96"/>
        <v>0</v>
      </c>
      <c r="X388">
        <f>IF(A388=12*$C$10-1,U388-V388-W388,0)</f>
        <v>0</v>
      </c>
      <c r="Y388">
        <f>FLOOR(A388/12,1)</f>
        <v>30</v>
      </c>
      <c r="Z388">
        <f t="shared" si="86"/>
        <v>5</v>
      </c>
      <c r="AA388">
        <f t="shared" si="97"/>
        <v>2.2855311513961807E-3</v>
      </c>
      <c r="AB388">
        <f t="shared" si="87"/>
        <v>2.7084225825254937E-2</v>
      </c>
      <c r="AC388">
        <f>VLOOKUP(AD388,mortality!$A$4:$G$76,saving_model!Z388+2,FALSE)</f>
        <v>1.3542112912627469E-2</v>
      </c>
      <c r="AD388">
        <f t="shared" si="88"/>
        <v>79</v>
      </c>
      <c r="AE388" s="10">
        <f t="shared" si="98"/>
        <v>8.3717735912058888E-4</v>
      </c>
      <c r="AF388" s="8">
        <f>VLOOKUP(saving_model!Y388,lapse!$B$4:$C$134,2,FALSE)</f>
        <v>0.01</v>
      </c>
      <c r="AH388">
        <f>discount_curve!K373</f>
        <v>0.66631954326111464</v>
      </c>
    </row>
    <row r="389" spans="1:34" x14ac:dyDescent="0.55000000000000004">
      <c r="A389">
        <f t="shared" si="84"/>
        <v>367</v>
      </c>
      <c r="B389">
        <f t="shared" si="89"/>
        <v>0</v>
      </c>
      <c r="C389">
        <f>K389*U389</f>
        <v>0</v>
      </c>
      <c r="D389">
        <f>M389*V389</f>
        <v>0</v>
      </c>
      <c r="E389">
        <f>N389*W389</f>
        <v>0</v>
      </c>
      <c r="F389">
        <f>(O389+P389+Q389-R389)*X389</f>
        <v>0</v>
      </c>
      <c r="G389">
        <f>U389*$F$6/12*T389</f>
        <v>0</v>
      </c>
      <c r="H389">
        <v>0</v>
      </c>
      <c r="I389">
        <f t="shared" si="90"/>
        <v>0</v>
      </c>
      <c r="K389">
        <f>IF(A389=0, $C$6, $C$7/12)</f>
        <v>0</v>
      </c>
      <c r="L389">
        <f t="shared" si="91"/>
        <v>100000</v>
      </c>
      <c r="M389" s="19">
        <f t="shared" si="92"/>
        <v>140030.71425474813</v>
      </c>
      <c r="N389" s="19">
        <f t="shared" si="93"/>
        <v>140030.71425474813</v>
      </c>
      <c r="O389" s="19">
        <f t="shared" si="99"/>
        <v>140051.28552868051</v>
      </c>
      <c r="P389" s="19">
        <f>IF(A389=0,K389*(1-$C$15),K389)</f>
        <v>0</v>
      </c>
      <c r="Q389" s="19">
        <f t="shared" si="94"/>
        <v>-157.72051870644054</v>
      </c>
      <c r="R389" s="19">
        <f t="shared" si="95"/>
        <v>116.57797084164504</v>
      </c>
      <c r="S389" s="3">
        <f>Return!Q373</f>
        <v>-1.1261625918752571E-3</v>
      </c>
      <c r="T389" s="9">
        <f>IF(A389=0,1,T388*(1+$F$5)^(1/12))</f>
        <v>1.164783979550758</v>
      </c>
      <c r="U389">
        <f>IF(A389=0,$C$12,U388-V388-W388-X388)</f>
        <v>0</v>
      </c>
      <c r="V389">
        <f t="shared" si="85"/>
        <v>0</v>
      </c>
      <c r="W389">
        <f t="shared" si="96"/>
        <v>0</v>
      </c>
      <c r="X389">
        <f>IF(A389=12*$C$10-1,U389-V389-W389,0)</f>
        <v>0</v>
      </c>
      <c r="Y389">
        <f>FLOOR(A389/12,1)</f>
        <v>30</v>
      </c>
      <c r="Z389">
        <f t="shared" si="86"/>
        <v>5</v>
      </c>
      <c r="AA389">
        <f t="shared" si="97"/>
        <v>2.2855311513961807E-3</v>
      </c>
      <c r="AB389">
        <f t="shared" si="87"/>
        <v>2.7084225825254937E-2</v>
      </c>
      <c r="AC389">
        <f>VLOOKUP(AD389,mortality!$A$4:$G$76,saving_model!Z389+2,FALSE)</f>
        <v>1.3542112912627469E-2</v>
      </c>
      <c r="AD389">
        <f t="shared" si="88"/>
        <v>79</v>
      </c>
      <c r="AE389" s="10">
        <f t="shared" si="98"/>
        <v>8.3717735912058888E-4</v>
      </c>
      <c r="AF389" s="8">
        <f>VLOOKUP(saving_model!Y389,lapse!$B$4:$C$134,2,FALSE)</f>
        <v>0.01</v>
      </c>
      <c r="AH389">
        <f>discount_curve!K374</f>
        <v>0.6655808373080323</v>
      </c>
    </row>
    <row r="390" spans="1:34" x14ac:dyDescent="0.55000000000000004">
      <c r="A390">
        <f t="shared" si="84"/>
        <v>368</v>
      </c>
      <c r="B390">
        <f t="shared" si="89"/>
        <v>0</v>
      </c>
      <c r="C390">
        <f>K390*U390</f>
        <v>0</v>
      </c>
      <c r="D390">
        <f>M390*V390</f>
        <v>0</v>
      </c>
      <c r="E390">
        <f>N390*W390</f>
        <v>0</v>
      </c>
      <c r="F390">
        <f>(O390+P390+Q390-R390)*X390</f>
        <v>0</v>
      </c>
      <c r="G390">
        <f>U390*$F$6/12*T390</f>
        <v>0</v>
      </c>
      <c r="H390">
        <v>0</v>
      </c>
      <c r="I390">
        <f t="shared" si="90"/>
        <v>0</v>
      </c>
      <c r="K390">
        <f>IF(A390=0, $C$6, $C$7/12)</f>
        <v>0</v>
      </c>
      <c r="L390">
        <f t="shared" si="91"/>
        <v>100000</v>
      </c>
      <c r="M390" s="19">
        <f t="shared" si="92"/>
        <v>140402.88339337771</v>
      </c>
      <c r="N390" s="19">
        <f t="shared" si="93"/>
        <v>140402.88339337771</v>
      </c>
      <c r="O390" s="19">
        <f t="shared" si="99"/>
        <v>139776.98703913242</v>
      </c>
      <c r="P390" s="19">
        <f>IF(A390=0,K390*(1-$C$15),K390)</f>
        <v>0</v>
      </c>
      <c r="Q390" s="19">
        <f t="shared" si="94"/>
        <v>1134.3665804742491</v>
      </c>
      <c r="R390" s="19">
        <f t="shared" si="95"/>
        <v>117.42612801633889</v>
      </c>
      <c r="S390" s="3">
        <f>Return!Q374</f>
        <v>8.1155460888326925E-3</v>
      </c>
      <c r="T390" s="9">
        <f>IF(A390=0,1,T389*(1+$F$5)^(1/12))</f>
        <v>1.1652681975419596</v>
      </c>
      <c r="U390">
        <f>IF(A390=0,$C$12,U389-V389-W389-X389)</f>
        <v>0</v>
      </c>
      <c r="V390">
        <f t="shared" si="85"/>
        <v>0</v>
      </c>
      <c r="W390">
        <f t="shared" si="96"/>
        <v>0</v>
      </c>
      <c r="X390">
        <f>IF(A390=12*$C$10-1,U390-V390-W390,0)</f>
        <v>0</v>
      </c>
      <c r="Y390">
        <f>FLOOR(A390/12,1)</f>
        <v>30</v>
      </c>
      <c r="Z390">
        <f t="shared" si="86"/>
        <v>5</v>
      </c>
      <c r="AA390">
        <f t="shared" si="97"/>
        <v>2.2855311513961807E-3</v>
      </c>
      <c r="AB390">
        <f t="shared" si="87"/>
        <v>2.7084225825254937E-2</v>
      </c>
      <c r="AC390">
        <f>VLOOKUP(AD390,mortality!$A$4:$G$76,saving_model!Z390+2,FALSE)</f>
        <v>1.3542112912627469E-2</v>
      </c>
      <c r="AD390">
        <f t="shared" si="88"/>
        <v>79</v>
      </c>
      <c r="AE390" s="10">
        <f t="shared" si="98"/>
        <v>8.3717735912058888E-4</v>
      </c>
      <c r="AF390" s="8">
        <f>VLOOKUP(saving_model!Y390,lapse!$B$4:$C$134,2,FALSE)</f>
        <v>0.01</v>
      </c>
      <c r="AH390">
        <f>discount_curve!K375</f>
        <v>0.66484295031109608</v>
      </c>
    </row>
    <row r="391" spans="1:34" x14ac:dyDescent="0.55000000000000004">
      <c r="A391">
        <f t="shared" ref="A391:A454" si="100">A390+1</f>
        <v>369</v>
      </c>
      <c r="B391">
        <f t="shared" si="89"/>
        <v>0</v>
      </c>
      <c r="C391">
        <f>K391*U391</f>
        <v>0</v>
      </c>
      <c r="D391">
        <f>M391*V391</f>
        <v>0</v>
      </c>
      <c r="E391">
        <f>N391*W391</f>
        <v>0</v>
      </c>
      <c r="F391">
        <f>(O391+P391+Q391-R391)*X391</f>
        <v>0</v>
      </c>
      <c r="G391">
        <f>U391*$F$6/12*T391</f>
        <v>0</v>
      </c>
      <c r="H391">
        <v>0</v>
      </c>
      <c r="I391">
        <f t="shared" si="90"/>
        <v>0</v>
      </c>
      <c r="K391">
        <f>IF(A391=0, $C$6, $C$7/12)</f>
        <v>0</v>
      </c>
      <c r="L391">
        <f t="shared" si="91"/>
        <v>100000</v>
      </c>
      <c r="M391" s="19">
        <f t="shared" si="92"/>
        <v>142290.87407865902</v>
      </c>
      <c r="N391" s="19">
        <f t="shared" si="93"/>
        <v>142290.87407865902</v>
      </c>
      <c r="O391" s="19">
        <f t="shared" si="99"/>
        <v>140793.92749159032</v>
      </c>
      <c r="P391" s="19">
        <f>IF(A391=0,K391*(1-$C$15),K391)</f>
        <v>0</v>
      </c>
      <c r="Q391" s="19">
        <f t="shared" si="94"/>
        <v>2874.169759761261</v>
      </c>
      <c r="R391" s="19">
        <f t="shared" si="95"/>
        <v>119.72341437612631</v>
      </c>
      <c r="S391" s="3">
        <f>Return!Q375</f>
        <v>2.041401792653974E-2</v>
      </c>
      <c r="T391" s="9">
        <f>IF(A391=0,1,T390*(1+$F$5)^(1/12))</f>
        <v>1.1657526168297685</v>
      </c>
      <c r="U391">
        <f>IF(A391=0,$C$12,U390-V390-W390-X390)</f>
        <v>0</v>
      </c>
      <c r="V391">
        <f t="shared" si="85"/>
        <v>0</v>
      </c>
      <c r="W391">
        <f t="shared" si="96"/>
        <v>0</v>
      </c>
      <c r="X391">
        <f>IF(A391=12*$C$10-1,U391-V391-W391,0)</f>
        <v>0</v>
      </c>
      <c r="Y391">
        <f>FLOOR(A391/12,1)</f>
        <v>30</v>
      </c>
      <c r="Z391">
        <f t="shared" si="86"/>
        <v>5</v>
      </c>
      <c r="AA391">
        <f t="shared" si="97"/>
        <v>2.2855311513961807E-3</v>
      </c>
      <c r="AB391">
        <f t="shared" si="87"/>
        <v>2.7084225825254937E-2</v>
      </c>
      <c r="AC391">
        <f>VLOOKUP(AD391,mortality!$A$4:$G$76,saving_model!Z391+2,FALSE)</f>
        <v>1.3542112912627469E-2</v>
      </c>
      <c r="AD391">
        <f t="shared" si="88"/>
        <v>79</v>
      </c>
      <c r="AE391" s="10">
        <f t="shared" si="98"/>
        <v>8.3717735912058888E-4</v>
      </c>
      <c r="AF391" s="8">
        <f>VLOOKUP(saving_model!Y391,lapse!$B$4:$C$134,2,FALSE)</f>
        <v>0.01</v>
      </c>
      <c r="AH391">
        <f>discount_curve!K376</f>
        <v>0.66410588136238113</v>
      </c>
    </row>
    <row r="392" spans="1:34" x14ac:dyDescent="0.55000000000000004">
      <c r="A392">
        <f t="shared" si="100"/>
        <v>370</v>
      </c>
      <c r="B392">
        <f t="shared" si="89"/>
        <v>0</v>
      </c>
      <c r="C392">
        <f>K392*U392</f>
        <v>0</v>
      </c>
      <c r="D392">
        <f>M392*V392</f>
        <v>0</v>
      </c>
      <c r="E392">
        <f>N392*W392</f>
        <v>0</v>
      </c>
      <c r="F392">
        <f>(O392+P392+Q392-R392)*X392</f>
        <v>0</v>
      </c>
      <c r="G392">
        <f>U392*$F$6/12*T392</f>
        <v>0</v>
      </c>
      <c r="H392">
        <v>0</v>
      </c>
      <c r="I392">
        <f t="shared" si="90"/>
        <v>0</v>
      </c>
      <c r="K392">
        <f>IF(A392=0, $C$6, $C$7/12)</f>
        <v>0</v>
      </c>
      <c r="L392">
        <f t="shared" si="91"/>
        <v>100000</v>
      </c>
      <c r="M392" s="19">
        <f t="shared" si="92"/>
        <v>144255.26376032145</v>
      </c>
      <c r="N392" s="19">
        <f t="shared" si="93"/>
        <v>144255.26376032145</v>
      </c>
      <c r="O392" s="19">
        <f t="shared" si="99"/>
        <v>143548.37383697546</v>
      </c>
      <c r="P392" s="19">
        <f>IF(A392=0,K392*(1-$C$15),K392)</f>
        <v>0</v>
      </c>
      <c r="Q392" s="19">
        <f t="shared" si="94"/>
        <v>1293.078636297603</v>
      </c>
      <c r="R392" s="19">
        <f t="shared" si="95"/>
        <v>120.70121039439421</v>
      </c>
      <c r="S392" s="3">
        <f>Return!Q376</f>
        <v>9.0079643658389497E-3</v>
      </c>
      <c r="T392" s="9">
        <f>IF(A392=0,1,T391*(1+$F$5)^(1/12))</f>
        <v>1.1662372374978662</v>
      </c>
      <c r="U392">
        <f>IF(A392=0,$C$12,U391-V391-W391-X391)</f>
        <v>0</v>
      </c>
      <c r="V392">
        <f t="shared" si="85"/>
        <v>0</v>
      </c>
      <c r="W392">
        <f t="shared" si="96"/>
        <v>0</v>
      </c>
      <c r="X392">
        <f>IF(A392=12*$C$10-1,U392-V392-W392,0)</f>
        <v>0</v>
      </c>
      <c r="Y392">
        <f>FLOOR(A392/12,1)</f>
        <v>30</v>
      </c>
      <c r="Z392">
        <f t="shared" si="86"/>
        <v>5</v>
      </c>
      <c r="AA392">
        <f t="shared" si="97"/>
        <v>2.2855311513961807E-3</v>
      </c>
      <c r="AB392">
        <f t="shared" si="87"/>
        <v>2.7084225825254937E-2</v>
      </c>
      <c r="AC392">
        <f>VLOOKUP(AD392,mortality!$A$4:$G$76,saving_model!Z392+2,FALSE)</f>
        <v>1.3542112912627469E-2</v>
      </c>
      <c r="AD392">
        <f t="shared" si="88"/>
        <v>79</v>
      </c>
      <c r="AE392" s="10">
        <f t="shared" si="98"/>
        <v>8.3717735912058888E-4</v>
      </c>
      <c r="AF392" s="8">
        <f>VLOOKUP(saving_model!Y392,lapse!$B$4:$C$134,2,FALSE)</f>
        <v>0.01</v>
      </c>
      <c r="AH392">
        <f>discount_curve!K377</f>
        <v>0.66336962955496981</v>
      </c>
    </row>
    <row r="393" spans="1:34" x14ac:dyDescent="0.55000000000000004">
      <c r="A393">
        <f t="shared" si="100"/>
        <v>371</v>
      </c>
      <c r="B393">
        <f t="shared" si="89"/>
        <v>0</v>
      </c>
      <c r="C393">
        <f>K393*U393</f>
        <v>0</v>
      </c>
      <c r="D393">
        <f>M393*V393</f>
        <v>0</v>
      </c>
      <c r="E393">
        <f>N393*W393</f>
        <v>0</v>
      </c>
      <c r="F393">
        <f>(O393+P393+Q393-R393)*X393</f>
        <v>0</v>
      </c>
      <c r="G393">
        <f>U393*$F$6/12*T393</f>
        <v>0</v>
      </c>
      <c r="H393">
        <v>0</v>
      </c>
      <c r="I393">
        <f t="shared" si="90"/>
        <v>0</v>
      </c>
      <c r="K393">
        <f>IF(A393=0, $C$6, $C$7/12)</f>
        <v>0</v>
      </c>
      <c r="L393">
        <f t="shared" si="91"/>
        <v>100000</v>
      </c>
      <c r="M393" s="19">
        <f t="shared" si="92"/>
        <v>145569.77936894089</v>
      </c>
      <c r="N393" s="19">
        <f t="shared" si="93"/>
        <v>145569.77936894089</v>
      </c>
      <c r="O393" s="19">
        <f t="shared" si="99"/>
        <v>144720.75126287868</v>
      </c>
      <c r="P393" s="19">
        <f>IF(A393=0,K393*(1-$C$15),K393)</f>
        <v>0</v>
      </c>
      <c r="Q393" s="19">
        <f t="shared" si="94"/>
        <v>1576.1421342934509</v>
      </c>
      <c r="R393" s="19">
        <f t="shared" si="95"/>
        <v>121.91407783097678</v>
      </c>
      <c r="S393" s="3">
        <f>Return!Q377</f>
        <v>1.0890920068749921E-2</v>
      </c>
      <c r="T393" s="9">
        <f>IF(A393=0,1,T392*(1+$F$5)^(1/12))</f>
        <v>1.1667220596299699</v>
      </c>
      <c r="U393">
        <f>IF(A393=0,$C$12,U392-V392-W392-X392)</f>
        <v>0</v>
      </c>
      <c r="V393">
        <f t="shared" si="85"/>
        <v>0</v>
      </c>
      <c r="W393">
        <f t="shared" si="96"/>
        <v>0</v>
      </c>
      <c r="X393">
        <f>IF(A393=12*$C$10-1,U393-V393-W393,0)</f>
        <v>0</v>
      </c>
      <c r="Y393">
        <f>FLOOR(A393/12,1)</f>
        <v>30</v>
      </c>
      <c r="Z393">
        <f t="shared" si="86"/>
        <v>5</v>
      </c>
      <c r="AA393">
        <f t="shared" si="97"/>
        <v>2.2855311513961807E-3</v>
      </c>
      <c r="AB393">
        <f t="shared" si="87"/>
        <v>2.7084225825254937E-2</v>
      </c>
      <c r="AC393">
        <f>VLOOKUP(AD393,mortality!$A$4:$G$76,saving_model!Z393+2,FALSE)</f>
        <v>1.3542112912627469E-2</v>
      </c>
      <c r="AD393">
        <f t="shared" si="88"/>
        <v>79</v>
      </c>
      <c r="AE393" s="10">
        <f t="shared" si="98"/>
        <v>8.3717735912058888E-4</v>
      </c>
      <c r="AF393" s="8">
        <f>VLOOKUP(saving_model!Y393,lapse!$B$4:$C$134,2,FALSE)</f>
        <v>0.01</v>
      </c>
      <c r="AH393">
        <f>discount_curve!K378</f>
        <v>0.66263419398294987</v>
      </c>
    </row>
    <row r="394" spans="1:34" x14ac:dyDescent="0.55000000000000004">
      <c r="A394">
        <f t="shared" si="100"/>
        <v>372</v>
      </c>
      <c r="B394">
        <f t="shared" si="89"/>
        <v>0</v>
      </c>
      <c r="C394">
        <f>K394*U394</f>
        <v>0</v>
      </c>
      <c r="D394">
        <f>M394*V394</f>
        <v>0</v>
      </c>
      <c r="E394">
        <f>N394*W394</f>
        <v>0</v>
      </c>
      <c r="F394">
        <f>(O394+P394+Q394-R394)*X394</f>
        <v>0</v>
      </c>
      <c r="G394">
        <f>U394*$F$6/12*T394</f>
        <v>0</v>
      </c>
      <c r="H394">
        <v>0</v>
      </c>
      <c r="I394">
        <f t="shared" si="90"/>
        <v>0</v>
      </c>
      <c r="K394">
        <f>IF(A394=0, $C$6, $C$7/12)</f>
        <v>0</v>
      </c>
      <c r="L394">
        <f t="shared" si="91"/>
        <v>100000</v>
      </c>
      <c r="M394" s="19">
        <f t="shared" si="92"/>
        <v>147213.35371901985</v>
      </c>
      <c r="N394" s="19">
        <f t="shared" si="93"/>
        <v>147213.35371901985</v>
      </c>
      <c r="O394" s="19">
        <f t="shared" si="99"/>
        <v>146174.97931934116</v>
      </c>
      <c r="P394" s="19">
        <f>IF(A394=0,K394*(1-$C$15),K394)</f>
        <v>0</v>
      </c>
      <c r="Q394" s="19">
        <f t="shared" si="94"/>
        <v>1953.3085594583913</v>
      </c>
      <c r="R394" s="19">
        <f t="shared" si="95"/>
        <v>123.44023989899962</v>
      </c>
      <c r="S394" s="3">
        <f>Return!Q378</f>
        <v>1.3362810575064943E-2</v>
      </c>
      <c r="T394" s="9">
        <f>IF(A394=0,1,T393*(1+$F$5)^(1/12))</f>
        <v>1.1672070833098309</v>
      </c>
      <c r="U394">
        <f>IF(A394=0,$C$12,U393-V393-W393-X393)</f>
        <v>0</v>
      </c>
      <c r="V394">
        <f t="shared" si="85"/>
        <v>0</v>
      </c>
      <c r="W394">
        <f t="shared" si="96"/>
        <v>0</v>
      </c>
      <c r="X394">
        <f>IF(A394=12*$C$10-1,U394-V394-W394,0)</f>
        <v>0</v>
      </c>
      <c r="Y394">
        <f>FLOOR(A394/12,1)</f>
        <v>31</v>
      </c>
      <c r="Z394">
        <f t="shared" si="86"/>
        <v>5</v>
      </c>
      <c r="AA394">
        <f t="shared" si="97"/>
        <v>2.5418987774133983E-3</v>
      </c>
      <c r="AB394">
        <f t="shared" si="87"/>
        <v>3.0079935532805812E-2</v>
      </c>
      <c r="AC394">
        <f>VLOOKUP(AD394,mortality!$A$4:$G$76,saving_model!Z394+2,FALSE)</f>
        <v>1.5039967766402906E-2</v>
      </c>
      <c r="AD394">
        <f t="shared" si="88"/>
        <v>80</v>
      </c>
      <c r="AE394" s="10">
        <f t="shared" si="98"/>
        <v>8.3717735912058888E-4</v>
      </c>
      <c r="AF394" s="8">
        <f>VLOOKUP(saving_model!Y394,lapse!$B$4:$C$134,2,FALSE)</f>
        <v>0.01</v>
      </c>
      <c r="AH394">
        <f>discount_curve!K379</f>
        <v>0.66331847120671017</v>
      </c>
    </row>
    <row r="395" spans="1:34" x14ac:dyDescent="0.55000000000000004">
      <c r="A395">
        <f t="shared" si="100"/>
        <v>373</v>
      </c>
      <c r="B395">
        <f t="shared" si="89"/>
        <v>0</v>
      </c>
      <c r="C395">
        <f>K395*U395</f>
        <v>0</v>
      </c>
      <c r="D395">
        <f>M395*V395</f>
        <v>0</v>
      </c>
      <c r="E395">
        <f>N395*W395</f>
        <v>0</v>
      </c>
      <c r="F395">
        <f>(O395+P395+Q395-R395)*X395</f>
        <v>0</v>
      </c>
      <c r="G395">
        <f>U395*$F$6/12*T395</f>
        <v>0</v>
      </c>
      <c r="H395">
        <v>0</v>
      </c>
      <c r="I395">
        <f t="shared" si="90"/>
        <v>0</v>
      </c>
      <c r="K395">
        <f>IF(A395=0, $C$6, $C$7/12)</f>
        <v>0</v>
      </c>
      <c r="L395">
        <f t="shared" si="91"/>
        <v>100000</v>
      </c>
      <c r="M395" s="19">
        <f t="shared" si="92"/>
        <v>148073.89768495821</v>
      </c>
      <c r="N395" s="19">
        <f t="shared" si="93"/>
        <v>148073.89768495821</v>
      </c>
      <c r="O395" s="19">
        <f t="shared" si="99"/>
        <v>148004.84763890054</v>
      </c>
      <c r="P395" s="19">
        <f>IF(A395=0,K395*(1-$C$15),K395)</f>
        <v>0</v>
      </c>
      <c r="Q395" s="19">
        <f t="shared" si="94"/>
        <v>14.750427060363339</v>
      </c>
      <c r="R395" s="19">
        <f t="shared" si="95"/>
        <v>123.34966505496742</v>
      </c>
      <c r="S395" s="3">
        <f>Return!Q379</f>
        <v>9.9661783351523425E-5</v>
      </c>
      <c r="T395" s="9">
        <f>IF(A395=0,1,T394*(1+$F$5)^(1/12))</f>
        <v>1.1676923086212356</v>
      </c>
      <c r="U395">
        <f>IF(A395=0,$C$12,U394-V394-W394-X394)</f>
        <v>0</v>
      </c>
      <c r="V395">
        <f t="shared" si="85"/>
        <v>0</v>
      </c>
      <c r="W395">
        <f t="shared" si="96"/>
        <v>0</v>
      </c>
      <c r="X395">
        <f>IF(A395=12*$C$10-1,U395-V395-W395,0)</f>
        <v>0</v>
      </c>
      <c r="Y395">
        <f>FLOOR(A395/12,1)</f>
        <v>31</v>
      </c>
      <c r="Z395">
        <f t="shared" si="86"/>
        <v>5</v>
      </c>
      <c r="AA395">
        <f t="shared" si="97"/>
        <v>2.5418987774133983E-3</v>
      </c>
      <c r="AB395">
        <f t="shared" si="87"/>
        <v>3.0079935532805812E-2</v>
      </c>
      <c r="AC395">
        <f>VLOOKUP(AD395,mortality!$A$4:$G$76,saving_model!Z395+2,FALSE)</f>
        <v>1.5039967766402906E-2</v>
      </c>
      <c r="AD395">
        <f t="shared" si="88"/>
        <v>80</v>
      </c>
      <c r="AE395" s="10">
        <f t="shared" si="98"/>
        <v>8.3717735912058888E-4</v>
      </c>
      <c r="AF395" s="8">
        <f>VLOOKUP(saving_model!Y395,lapse!$B$4:$C$134,2,FALSE)</f>
        <v>0.01</v>
      </c>
      <c r="AH395">
        <f>discount_curve!K380</f>
        <v>0.66258690645435525</v>
      </c>
    </row>
    <row r="396" spans="1:34" x14ac:dyDescent="0.55000000000000004">
      <c r="A396">
        <f t="shared" si="100"/>
        <v>374</v>
      </c>
      <c r="B396">
        <f t="shared" si="89"/>
        <v>0</v>
      </c>
      <c r="C396">
        <f>K396*U396</f>
        <v>0</v>
      </c>
      <c r="D396">
        <f>M396*V396</f>
        <v>0</v>
      </c>
      <c r="E396">
        <f>N396*W396</f>
        <v>0</v>
      </c>
      <c r="F396">
        <f>(O396+P396+Q396-R396)*X396</f>
        <v>0</v>
      </c>
      <c r="G396">
        <f>U396*$F$6/12*T396</f>
        <v>0</v>
      </c>
      <c r="H396">
        <v>0</v>
      </c>
      <c r="I396">
        <f t="shared" si="90"/>
        <v>0</v>
      </c>
      <c r="K396">
        <f>IF(A396=0, $C$6, $C$7/12)</f>
        <v>0</v>
      </c>
      <c r="L396">
        <f t="shared" si="91"/>
        <v>100000</v>
      </c>
      <c r="M396" s="19">
        <f t="shared" si="92"/>
        <v>148219.81838206484</v>
      </c>
      <c r="N396" s="19">
        <f t="shared" si="93"/>
        <v>148219.81838206484</v>
      </c>
      <c r="O396" s="19">
        <f t="shared" si="99"/>
        <v>147896.24840090593</v>
      </c>
      <c r="P396" s="19">
        <f>IF(A396=0,K396*(1-$C$15),K396)</f>
        <v>0</v>
      </c>
      <c r="Q396" s="19">
        <f t="shared" si="94"/>
        <v>523.45687458825807</v>
      </c>
      <c r="R396" s="19">
        <f t="shared" si="95"/>
        <v>123.6830877295785</v>
      </c>
      <c r="S396" s="3">
        <f>Return!Q380</f>
        <v>3.5393519460298339E-3</v>
      </c>
      <c r="T396" s="9">
        <f>IF(A396=0,1,T395*(1+$F$5)^(1/12))</f>
        <v>1.1681777356480054</v>
      </c>
      <c r="U396">
        <f>IF(A396=0,$C$12,U395-V395-W395-X395)</f>
        <v>0</v>
      </c>
      <c r="V396">
        <f t="shared" si="85"/>
        <v>0</v>
      </c>
      <c r="W396">
        <f t="shared" si="96"/>
        <v>0</v>
      </c>
      <c r="X396">
        <f>IF(A396=12*$C$10-1,U396-V396-W396,0)</f>
        <v>0</v>
      </c>
      <c r="Y396">
        <f>FLOOR(A396/12,1)</f>
        <v>31</v>
      </c>
      <c r="Z396">
        <f t="shared" si="86"/>
        <v>5</v>
      </c>
      <c r="AA396">
        <f t="shared" si="97"/>
        <v>2.5418987774133983E-3</v>
      </c>
      <c r="AB396">
        <f t="shared" si="87"/>
        <v>3.0079935532805812E-2</v>
      </c>
      <c r="AC396">
        <f>VLOOKUP(AD396,mortality!$A$4:$G$76,saving_model!Z396+2,FALSE)</f>
        <v>1.5039967766402906E-2</v>
      </c>
      <c r="AD396">
        <f t="shared" si="88"/>
        <v>80</v>
      </c>
      <c r="AE396" s="10">
        <f t="shared" si="98"/>
        <v>8.3717735912058888E-4</v>
      </c>
      <c r="AF396" s="8">
        <f>VLOOKUP(saving_model!Y396,lapse!$B$4:$C$134,2,FALSE)</f>
        <v>0.01</v>
      </c>
      <c r="AH396">
        <f>discount_curve!K381</f>
        <v>0.66185614853463071</v>
      </c>
    </row>
    <row r="397" spans="1:34" x14ac:dyDescent="0.55000000000000004">
      <c r="A397">
        <f t="shared" si="100"/>
        <v>375</v>
      </c>
      <c r="B397">
        <f t="shared" si="89"/>
        <v>0</v>
      </c>
      <c r="C397">
        <f>K397*U397</f>
        <v>0</v>
      </c>
      <c r="D397">
        <f>M397*V397</f>
        <v>0</v>
      </c>
      <c r="E397">
        <f>N397*W397</f>
        <v>0</v>
      </c>
      <c r="F397">
        <f>(O397+P397+Q397-R397)*X397</f>
        <v>0</v>
      </c>
      <c r="G397">
        <f>U397*$F$6/12*T397</f>
        <v>0</v>
      </c>
      <c r="H397">
        <v>0</v>
      </c>
      <c r="I397">
        <f t="shared" si="90"/>
        <v>0</v>
      </c>
      <c r="K397">
        <f>IF(A397=0, $C$6, $C$7/12)</f>
        <v>0</v>
      </c>
      <c r="L397">
        <f t="shared" si="91"/>
        <v>100000</v>
      </c>
      <c r="M397" s="19">
        <f t="shared" si="92"/>
        <v>148433.80393535615</v>
      </c>
      <c r="N397" s="19">
        <f t="shared" si="93"/>
        <v>148433.80393535615</v>
      </c>
      <c r="O397" s="19">
        <f t="shared" si="99"/>
        <v>148296.02218776461</v>
      </c>
      <c r="P397" s="19">
        <f>IF(A397=0,K397*(1-$C$15),K397)</f>
        <v>0</v>
      </c>
      <c r="Q397" s="19">
        <f t="shared" si="94"/>
        <v>151.85692925220187</v>
      </c>
      <c r="R397" s="19">
        <f t="shared" si="95"/>
        <v>123.70656593084736</v>
      </c>
      <c r="S397" s="3">
        <f>Return!Q381</f>
        <v>1.024012154958065E-3</v>
      </c>
      <c r="T397" s="9">
        <f>IF(A397=0,1,T396*(1+$F$5)^(1/12))</f>
        <v>1.1686633644739963</v>
      </c>
      <c r="U397">
        <f>IF(A397=0,$C$12,U396-V396-W396-X396)</f>
        <v>0</v>
      </c>
      <c r="V397">
        <f t="shared" si="85"/>
        <v>0</v>
      </c>
      <c r="W397">
        <f t="shared" si="96"/>
        <v>0</v>
      </c>
      <c r="X397">
        <f>IF(A397=12*$C$10-1,U397-V397-W397,0)</f>
        <v>0</v>
      </c>
      <c r="Y397">
        <f>FLOOR(A397/12,1)</f>
        <v>31</v>
      </c>
      <c r="Z397">
        <f t="shared" si="86"/>
        <v>5</v>
      </c>
      <c r="AA397">
        <f t="shared" si="97"/>
        <v>2.5418987774133983E-3</v>
      </c>
      <c r="AB397">
        <f t="shared" si="87"/>
        <v>3.0079935532805812E-2</v>
      </c>
      <c r="AC397">
        <f>VLOOKUP(AD397,mortality!$A$4:$G$76,saving_model!Z397+2,FALSE)</f>
        <v>1.5039967766402906E-2</v>
      </c>
      <c r="AD397">
        <f t="shared" si="88"/>
        <v>80</v>
      </c>
      <c r="AE397" s="10">
        <f t="shared" si="98"/>
        <v>8.3717735912058888E-4</v>
      </c>
      <c r="AF397" s="8">
        <f>VLOOKUP(saving_model!Y397,lapse!$B$4:$C$134,2,FALSE)</f>
        <v>0.01</v>
      </c>
      <c r="AH397">
        <f>discount_curve!K382</f>
        <v>0.661126196557692</v>
      </c>
    </row>
    <row r="398" spans="1:34" x14ac:dyDescent="0.55000000000000004">
      <c r="A398">
        <f t="shared" si="100"/>
        <v>376</v>
      </c>
      <c r="B398">
        <f t="shared" si="89"/>
        <v>0</v>
      </c>
      <c r="C398">
        <f>K398*U398</f>
        <v>0</v>
      </c>
      <c r="D398">
        <f>M398*V398</f>
        <v>0</v>
      </c>
      <c r="E398">
        <f>N398*W398</f>
        <v>0</v>
      </c>
      <c r="F398">
        <f>(O398+P398+Q398-R398)*X398</f>
        <v>0</v>
      </c>
      <c r="G398">
        <f>U398*$F$6/12*T398</f>
        <v>0</v>
      </c>
      <c r="H398">
        <v>0</v>
      </c>
      <c r="I398">
        <f t="shared" si="90"/>
        <v>0</v>
      </c>
      <c r="K398">
        <f>IF(A398=0, $C$6, $C$7/12)</f>
        <v>0</v>
      </c>
      <c r="L398">
        <f t="shared" si="91"/>
        <v>100000</v>
      </c>
      <c r="M398" s="19">
        <f t="shared" si="92"/>
        <v>147868.29285243221</v>
      </c>
      <c r="N398" s="19">
        <f t="shared" si="93"/>
        <v>147868.29285243221</v>
      </c>
      <c r="O398" s="19">
        <f t="shared" si="99"/>
        <v>148324.17255108597</v>
      </c>
      <c r="P398" s="19">
        <f>IF(A398=0,K398*(1-$C$15),K398)</f>
        <v>0</v>
      </c>
      <c r="Q398" s="19">
        <f t="shared" si="94"/>
        <v>-1034.5007904414001</v>
      </c>
      <c r="R398" s="19">
        <f t="shared" si="95"/>
        <v>122.74139313387047</v>
      </c>
      <c r="S398" s="3">
        <f>Return!Q382</f>
        <v>-6.9745933697024087E-3</v>
      </c>
      <c r="T398" s="9">
        <f>IF(A398=0,1,T397*(1+$F$5)^(1/12))</f>
        <v>1.1691491951830992</v>
      </c>
      <c r="U398">
        <f>IF(A398=0,$C$12,U397-V397-W397-X397)</f>
        <v>0</v>
      </c>
      <c r="V398">
        <f t="shared" si="85"/>
        <v>0</v>
      </c>
      <c r="W398">
        <f t="shared" si="96"/>
        <v>0</v>
      </c>
      <c r="X398">
        <f>IF(A398=12*$C$10-1,U398-V398-W398,0)</f>
        <v>0</v>
      </c>
      <c r="Y398">
        <f>FLOOR(A398/12,1)</f>
        <v>31</v>
      </c>
      <c r="Z398">
        <f t="shared" si="86"/>
        <v>5</v>
      </c>
      <c r="AA398">
        <f t="shared" si="97"/>
        <v>2.5418987774133983E-3</v>
      </c>
      <c r="AB398">
        <f t="shared" si="87"/>
        <v>3.0079935532805812E-2</v>
      </c>
      <c r="AC398">
        <f>VLOOKUP(AD398,mortality!$A$4:$G$76,saving_model!Z398+2,FALSE)</f>
        <v>1.5039967766402906E-2</v>
      </c>
      <c r="AD398">
        <f t="shared" si="88"/>
        <v>80</v>
      </c>
      <c r="AE398" s="10">
        <f t="shared" si="98"/>
        <v>8.3717735912058888E-4</v>
      </c>
      <c r="AF398" s="8">
        <f>VLOOKUP(saving_model!Y398,lapse!$B$4:$C$134,2,FALSE)</f>
        <v>0.01</v>
      </c>
      <c r="AH398">
        <f>discount_curve!K383</f>
        <v>0.66039704963467594</v>
      </c>
    </row>
    <row r="399" spans="1:34" x14ac:dyDescent="0.55000000000000004">
      <c r="A399">
        <f t="shared" si="100"/>
        <v>377</v>
      </c>
      <c r="B399">
        <f t="shared" si="89"/>
        <v>0</v>
      </c>
      <c r="C399">
        <f>K399*U399</f>
        <v>0</v>
      </c>
      <c r="D399">
        <f>M399*V399</f>
        <v>0</v>
      </c>
      <c r="E399">
        <f>N399*W399</f>
        <v>0</v>
      </c>
      <c r="F399">
        <f>(O399+P399+Q399-R399)*X399</f>
        <v>0</v>
      </c>
      <c r="G399">
        <f>U399*$F$6/12*T399</f>
        <v>0</v>
      </c>
      <c r="H399">
        <v>0</v>
      </c>
      <c r="I399">
        <f t="shared" si="90"/>
        <v>0</v>
      </c>
      <c r="K399">
        <f>IF(A399=0, $C$6, $C$7/12)</f>
        <v>0</v>
      </c>
      <c r="L399">
        <f t="shared" si="91"/>
        <v>100000</v>
      </c>
      <c r="M399" s="19">
        <f t="shared" si="92"/>
        <v>147590.79841500928</v>
      </c>
      <c r="N399" s="19">
        <f t="shared" si="93"/>
        <v>147590.79841500928</v>
      </c>
      <c r="O399" s="19">
        <f t="shared" si="99"/>
        <v>147166.93036751068</v>
      </c>
      <c r="P399" s="19">
        <f>IF(A399=0,K399*(1-$C$15),K399)</f>
        <v>0</v>
      </c>
      <c r="Q399" s="19">
        <f t="shared" si="94"/>
        <v>724.49324198926251</v>
      </c>
      <c r="R399" s="19">
        <f t="shared" si="95"/>
        <v>123.24285300791661</v>
      </c>
      <c r="S399" s="3">
        <f>Return!Q383</f>
        <v>4.9229350655071169E-3</v>
      </c>
      <c r="T399" s="9">
        <f>IF(A399=0,1,T398*(1+$F$5)^(1/12))</f>
        <v>1.1696352278592399</v>
      </c>
      <c r="U399">
        <f>IF(A399=0,$C$12,U398-V398-W398-X398)</f>
        <v>0</v>
      </c>
      <c r="V399">
        <f t="shared" si="85"/>
        <v>0</v>
      </c>
      <c r="W399">
        <f t="shared" si="96"/>
        <v>0</v>
      </c>
      <c r="X399">
        <f>IF(A399=12*$C$10-1,U399-V399-W399,0)</f>
        <v>0</v>
      </c>
      <c r="Y399">
        <f>FLOOR(A399/12,1)</f>
        <v>31</v>
      </c>
      <c r="Z399">
        <f t="shared" si="86"/>
        <v>5</v>
      </c>
      <c r="AA399">
        <f t="shared" si="97"/>
        <v>2.5418987774133983E-3</v>
      </c>
      <c r="AB399">
        <f t="shared" si="87"/>
        <v>3.0079935532805812E-2</v>
      </c>
      <c r="AC399">
        <f>VLOOKUP(AD399,mortality!$A$4:$G$76,saving_model!Z399+2,FALSE)</f>
        <v>1.5039967766402906E-2</v>
      </c>
      <c r="AD399">
        <f t="shared" si="88"/>
        <v>80</v>
      </c>
      <c r="AE399" s="10">
        <f t="shared" si="98"/>
        <v>8.3717735912058888E-4</v>
      </c>
      <c r="AF399" s="8">
        <f>VLOOKUP(saving_model!Y399,lapse!$B$4:$C$134,2,FALSE)</f>
        <v>0.01</v>
      </c>
      <c r="AH399">
        <f>discount_curve!K384</f>
        <v>0.65966870687769974</v>
      </c>
    </row>
    <row r="400" spans="1:34" x14ac:dyDescent="0.55000000000000004">
      <c r="A400">
        <f t="shared" si="100"/>
        <v>378</v>
      </c>
      <c r="B400">
        <f t="shared" si="89"/>
        <v>0</v>
      </c>
      <c r="C400">
        <f>K400*U400</f>
        <v>0</v>
      </c>
      <c r="D400">
        <f>M400*V400</f>
        <v>0</v>
      </c>
      <c r="E400">
        <f>N400*W400</f>
        <v>0</v>
      </c>
      <c r="F400">
        <f>(O400+P400+Q400-R400)*X400</f>
        <v>0</v>
      </c>
      <c r="G400">
        <f>U400*$F$6/12*T400</f>
        <v>0</v>
      </c>
      <c r="H400">
        <v>0</v>
      </c>
      <c r="I400">
        <f t="shared" si="90"/>
        <v>0</v>
      </c>
      <c r="K400">
        <f>IF(A400=0, $C$6, $C$7/12)</f>
        <v>0</v>
      </c>
      <c r="L400">
        <f t="shared" si="91"/>
        <v>100000</v>
      </c>
      <c r="M400" s="19">
        <f t="shared" si="92"/>
        <v>147649.85409029073</v>
      </c>
      <c r="N400" s="19">
        <f t="shared" si="93"/>
        <v>147649.85409029073</v>
      </c>
      <c r="O400" s="19">
        <f t="shared" si="99"/>
        <v>147768.18075649202</v>
      </c>
      <c r="P400" s="19">
        <f>IF(A400=0,K400*(1-$C$15),K400)</f>
        <v>0</v>
      </c>
      <c r="Q400" s="19">
        <f t="shared" si="94"/>
        <v>-359.49390477904285</v>
      </c>
      <c r="R400" s="19">
        <f t="shared" si="95"/>
        <v>122.84057237642747</v>
      </c>
      <c r="S400" s="3">
        <f>Return!Q384</f>
        <v>-2.4328235140923526E-3</v>
      </c>
      <c r="T400" s="9">
        <f>IF(A400=0,1,T399*(1+$F$5)^(1/12))</f>
        <v>1.1701214625863789</v>
      </c>
      <c r="U400">
        <f>IF(A400=0,$C$12,U399-V399-W399-X399)</f>
        <v>0</v>
      </c>
      <c r="V400">
        <f t="shared" si="85"/>
        <v>0</v>
      </c>
      <c r="W400">
        <f t="shared" si="96"/>
        <v>0</v>
      </c>
      <c r="X400">
        <f>IF(A400=12*$C$10-1,U400-V400-W400,0)</f>
        <v>0</v>
      </c>
      <c r="Y400">
        <f>FLOOR(A400/12,1)</f>
        <v>31</v>
      </c>
      <c r="Z400">
        <f t="shared" si="86"/>
        <v>5</v>
      </c>
      <c r="AA400">
        <f t="shared" si="97"/>
        <v>2.5418987774133983E-3</v>
      </c>
      <c r="AB400">
        <f t="shared" si="87"/>
        <v>3.0079935532805812E-2</v>
      </c>
      <c r="AC400">
        <f>VLOOKUP(AD400,mortality!$A$4:$G$76,saving_model!Z400+2,FALSE)</f>
        <v>1.5039967766402906E-2</v>
      </c>
      <c r="AD400">
        <f t="shared" si="88"/>
        <v>80</v>
      </c>
      <c r="AE400" s="10">
        <f t="shared" si="98"/>
        <v>8.3717735912058888E-4</v>
      </c>
      <c r="AF400" s="8">
        <f>VLOOKUP(saving_model!Y400,lapse!$B$4:$C$134,2,FALSE)</f>
        <v>0.01</v>
      </c>
      <c r="AH400">
        <f>discount_curve!K385</f>
        <v>0.65894116739985986</v>
      </c>
    </row>
    <row r="401" spans="1:34" x14ac:dyDescent="0.55000000000000004">
      <c r="A401">
        <f t="shared" si="100"/>
        <v>379</v>
      </c>
      <c r="B401">
        <f t="shared" si="89"/>
        <v>0</v>
      </c>
      <c r="C401">
        <f>K401*U401</f>
        <v>0</v>
      </c>
      <c r="D401">
        <f>M401*V401</f>
        <v>0</v>
      </c>
      <c r="E401">
        <f>N401*W401</f>
        <v>0</v>
      </c>
      <c r="F401">
        <f>(O401+P401+Q401-R401)*X401</f>
        <v>0</v>
      </c>
      <c r="G401">
        <f>U401*$F$6/12*T401</f>
        <v>0</v>
      </c>
      <c r="H401">
        <v>0</v>
      </c>
      <c r="I401">
        <f t="shared" si="90"/>
        <v>0</v>
      </c>
      <c r="K401">
        <f>IF(A401=0, $C$6, $C$7/12)</f>
        <v>0</v>
      </c>
      <c r="L401">
        <f t="shared" si="91"/>
        <v>100000</v>
      </c>
      <c r="M401" s="19">
        <f t="shared" si="92"/>
        <v>146839.81262248705</v>
      </c>
      <c r="N401" s="19">
        <f t="shared" si="93"/>
        <v>146839.81262248705</v>
      </c>
      <c r="O401" s="19">
        <f t="shared" si="99"/>
        <v>147285.84627933655</v>
      </c>
      <c r="P401" s="19">
        <f>IF(A401=0,K401*(1-$C$15),K401)</f>
        <v>0</v>
      </c>
      <c r="Q401" s="19">
        <f t="shared" si="94"/>
        <v>-1013.960551805252</v>
      </c>
      <c r="R401" s="19">
        <f t="shared" si="95"/>
        <v>121.89323810627609</v>
      </c>
      <c r="S401" s="3">
        <f>Return!Q385</f>
        <v>-6.8843040755064422E-3</v>
      </c>
      <c r="T401" s="9">
        <f>IF(A401=0,1,T400*(1+$F$5)^(1/12))</f>
        <v>1.1706078994485121</v>
      </c>
      <c r="U401">
        <f>IF(A401=0,$C$12,U400-V400-W400-X400)</f>
        <v>0</v>
      </c>
      <c r="V401">
        <f t="shared" si="85"/>
        <v>0</v>
      </c>
      <c r="W401">
        <f t="shared" si="96"/>
        <v>0</v>
      </c>
      <c r="X401">
        <f>IF(A401=12*$C$10-1,U401-V401-W401,0)</f>
        <v>0</v>
      </c>
      <c r="Y401">
        <f>FLOOR(A401/12,1)</f>
        <v>31</v>
      </c>
      <c r="Z401">
        <f t="shared" si="86"/>
        <v>5</v>
      </c>
      <c r="AA401">
        <f t="shared" si="97"/>
        <v>2.5418987774133983E-3</v>
      </c>
      <c r="AB401">
        <f t="shared" si="87"/>
        <v>3.0079935532805812E-2</v>
      </c>
      <c r="AC401">
        <f>VLOOKUP(AD401,mortality!$A$4:$G$76,saving_model!Z401+2,FALSE)</f>
        <v>1.5039967766402906E-2</v>
      </c>
      <c r="AD401">
        <f t="shared" si="88"/>
        <v>80</v>
      </c>
      <c r="AE401" s="10">
        <f t="shared" si="98"/>
        <v>8.3717735912058888E-4</v>
      </c>
      <c r="AF401" s="8">
        <f>VLOOKUP(saving_model!Y401,lapse!$B$4:$C$134,2,FALSE)</f>
        <v>0.01</v>
      </c>
      <c r="AH401">
        <f>discount_curve!K386</f>
        <v>0.65821443031523086</v>
      </c>
    </row>
    <row r="402" spans="1:34" x14ac:dyDescent="0.55000000000000004">
      <c r="A402">
        <f t="shared" si="100"/>
        <v>380</v>
      </c>
      <c r="B402">
        <f t="shared" si="89"/>
        <v>0</v>
      </c>
      <c r="C402">
        <f>K402*U402</f>
        <v>0</v>
      </c>
      <c r="D402">
        <f>M402*V402</f>
        <v>0</v>
      </c>
      <c r="E402">
        <f>N402*W402</f>
        <v>0</v>
      </c>
      <c r="F402">
        <f>(O402+P402+Q402-R402)*X402</f>
        <v>0</v>
      </c>
      <c r="G402">
        <f>U402*$F$6/12*T402</f>
        <v>0</v>
      </c>
      <c r="H402">
        <v>0</v>
      </c>
      <c r="I402">
        <f t="shared" si="90"/>
        <v>0</v>
      </c>
      <c r="K402">
        <f>IF(A402=0, $C$6, $C$7/12)</f>
        <v>0</v>
      </c>
      <c r="L402">
        <f t="shared" si="91"/>
        <v>100000</v>
      </c>
      <c r="M402" s="19">
        <f t="shared" si="92"/>
        <v>145983.98458129662</v>
      </c>
      <c r="N402" s="19">
        <f t="shared" si="93"/>
        <v>145983.98458129662</v>
      </c>
      <c r="O402" s="19">
        <f t="shared" si="99"/>
        <v>146149.99248942503</v>
      </c>
      <c r="P402" s="19">
        <f>IF(A402=0,K402*(1-$C$15),K402)</f>
        <v>0</v>
      </c>
      <c r="Q402" s="19">
        <f t="shared" si="94"/>
        <v>-453.42961864914326</v>
      </c>
      <c r="R402" s="19">
        <f t="shared" si="95"/>
        <v>121.41380239231323</v>
      </c>
      <c r="S402" s="3">
        <f>Return!Q386</f>
        <v>-3.10249498426729E-3</v>
      </c>
      <c r="T402" s="9">
        <f>IF(A402=0,1,T401*(1+$F$5)^(1/12))</f>
        <v>1.1710945385296698</v>
      </c>
      <c r="U402">
        <f>IF(A402=0,$C$12,U401-V401-W401-X401)</f>
        <v>0</v>
      </c>
      <c r="V402">
        <f t="shared" si="85"/>
        <v>0</v>
      </c>
      <c r="W402">
        <f t="shared" si="96"/>
        <v>0</v>
      </c>
      <c r="X402">
        <f>IF(A402=12*$C$10-1,U402-V402-W402,0)</f>
        <v>0</v>
      </c>
      <c r="Y402">
        <f>FLOOR(A402/12,1)</f>
        <v>31</v>
      </c>
      <c r="Z402">
        <f t="shared" si="86"/>
        <v>5</v>
      </c>
      <c r="AA402">
        <f t="shared" si="97"/>
        <v>2.5418987774133983E-3</v>
      </c>
      <c r="AB402">
        <f t="shared" si="87"/>
        <v>3.0079935532805812E-2</v>
      </c>
      <c r="AC402">
        <f>VLOOKUP(AD402,mortality!$A$4:$G$76,saving_model!Z402+2,FALSE)</f>
        <v>1.5039967766402906E-2</v>
      </c>
      <c r="AD402">
        <f t="shared" si="88"/>
        <v>80</v>
      </c>
      <c r="AE402" s="10">
        <f t="shared" si="98"/>
        <v>8.3717735912058888E-4</v>
      </c>
      <c r="AF402" s="8">
        <f>VLOOKUP(saving_model!Y402,lapse!$B$4:$C$134,2,FALSE)</f>
        <v>0.01</v>
      </c>
      <c r="AH402">
        <f>discount_curve!K387</f>
        <v>0.65748849473886439</v>
      </c>
    </row>
    <row r="403" spans="1:34" x14ac:dyDescent="0.55000000000000004">
      <c r="A403">
        <f t="shared" si="100"/>
        <v>381</v>
      </c>
      <c r="B403">
        <f t="shared" si="89"/>
        <v>0</v>
      </c>
      <c r="C403">
        <f>K403*U403</f>
        <v>0</v>
      </c>
      <c r="D403">
        <f>M403*V403</f>
        <v>0</v>
      </c>
      <c r="E403">
        <f>N403*W403</f>
        <v>0</v>
      </c>
      <c r="F403">
        <f>(O403+P403+Q403-R403)*X403</f>
        <v>0</v>
      </c>
      <c r="G403">
        <f>U403*$F$6/12*T403</f>
        <v>0</v>
      </c>
      <c r="H403">
        <v>0</v>
      </c>
      <c r="I403">
        <f t="shared" si="90"/>
        <v>0</v>
      </c>
      <c r="K403">
        <f>IF(A403=0, $C$6, $C$7/12)</f>
        <v>0</v>
      </c>
      <c r="L403">
        <f t="shared" si="91"/>
        <v>100000</v>
      </c>
      <c r="M403" s="19">
        <f t="shared" si="92"/>
        <v>146623.23531430628</v>
      </c>
      <c r="N403" s="19">
        <f t="shared" si="93"/>
        <v>146623.23531430628</v>
      </c>
      <c r="O403" s="19">
        <f t="shared" si="99"/>
        <v>145575.14906838356</v>
      </c>
      <c r="P403" s="19">
        <f>IF(A403=0,K403*(1-$C$15),K403)</f>
        <v>0</v>
      </c>
      <c r="Q403" s="19">
        <f t="shared" si="94"/>
        <v>1973.2155213540068</v>
      </c>
      <c r="R403" s="19">
        <f t="shared" si="95"/>
        <v>122.95697049144796</v>
      </c>
      <c r="S403" s="3">
        <f>Return!Q387</f>
        <v>1.355461789997614E-2</v>
      </c>
      <c r="T403" s="9">
        <f>IF(A403=0,1,T402*(1+$F$5)^(1/12))</f>
        <v>1.1715813799139176</v>
      </c>
      <c r="U403">
        <f>IF(A403=0,$C$12,U402-V402-W402-X402)</f>
        <v>0</v>
      </c>
      <c r="V403">
        <f t="shared" si="85"/>
        <v>0</v>
      </c>
      <c r="W403">
        <f t="shared" si="96"/>
        <v>0</v>
      </c>
      <c r="X403">
        <f>IF(A403=12*$C$10-1,U403-V403-W403,0)</f>
        <v>0</v>
      </c>
      <c r="Y403">
        <f>FLOOR(A403/12,1)</f>
        <v>31</v>
      </c>
      <c r="Z403">
        <f t="shared" si="86"/>
        <v>5</v>
      </c>
      <c r="AA403">
        <f t="shared" si="97"/>
        <v>2.5418987774133983E-3</v>
      </c>
      <c r="AB403">
        <f t="shared" si="87"/>
        <v>3.0079935532805812E-2</v>
      </c>
      <c r="AC403">
        <f>VLOOKUP(AD403,mortality!$A$4:$G$76,saving_model!Z403+2,FALSE)</f>
        <v>1.5039967766402906E-2</v>
      </c>
      <c r="AD403">
        <f t="shared" si="88"/>
        <v>80</v>
      </c>
      <c r="AE403" s="10">
        <f t="shared" si="98"/>
        <v>8.3717735912058888E-4</v>
      </c>
      <c r="AF403" s="8">
        <f>VLOOKUP(saving_model!Y403,lapse!$B$4:$C$134,2,FALSE)</f>
        <v>0.01</v>
      </c>
      <c r="AH403">
        <f>discount_curve!K388</f>
        <v>0.65676335978678779</v>
      </c>
    </row>
    <row r="404" spans="1:34" x14ac:dyDescent="0.55000000000000004">
      <c r="A404">
        <f t="shared" si="100"/>
        <v>382</v>
      </c>
      <c r="B404">
        <f t="shared" si="89"/>
        <v>0</v>
      </c>
      <c r="C404">
        <f>K404*U404</f>
        <v>0</v>
      </c>
      <c r="D404">
        <f>M404*V404</f>
        <v>0</v>
      </c>
      <c r="E404">
        <f>N404*W404</f>
        <v>0</v>
      </c>
      <c r="F404">
        <f>(O404+P404+Q404-R404)*X404</f>
        <v>0</v>
      </c>
      <c r="G404">
        <f>U404*$F$6/12*T404</f>
        <v>0</v>
      </c>
      <c r="H404">
        <v>0</v>
      </c>
      <c r="I404">
        <f t="shared" si="90"/>
        <v>0</v>
      </c>
      <c r="K404">
        <f>IF(A404=0, $C$6, $C$7/12)</f>
        <v>0</v>
      </c>
      <c r="L404">
        <f t="shared" si="91"/>
        <v>100000</v>
      </c>
      <c r="M404" s="19">
        <f t="shared" si="92"/>
        <v>147630.36671395294</v>
      </c>
      <c r="N404" s="19">
        <f t="shared" si="93"/>
        <v>147630.36671395294</v>
      </c>
      <c r="O404" s="19">
        <f t="shared" si="99"/>
        <v>147425.40761924611</v>
      </c>
      <c r="P404" s="19">
        <f>IF(A404=0,K404*(1-$C$15),K404)</f>
        <v>0</v>
      </c>
      <c r="Q404" s="19">
        <f t="shared" si="94"/>
        <v>286.82466251220637</v>
      </c>
      <c r="R404" s="19">
        <f t="shared" si="95"/>
        <v>123.09352690146527</v>
      </c>
      <c r="S404" s="3">
        <f>Return!Q388</f>
        <v>1.9455578732601175E-3</v>
      </c>
      <c r="T404" s="9">
        <f>IF(A404=0,1,T403*(1+$F$5)^(1/12))</f>
        <v>1.172068423685356</v>
      </c>
      <c r="U404">
        <f>IF(A404=0,$C$12,U403-V403-W403-X403)</f>
        <v>0</v>
      </c>
      <c r="V404">
        <f t="shared" si="85"/>
        <v>0</v>
      </c>
      <c r="W404">
        <f t="shared" si="96"/>
        <v>0</v>
      </c>
      <c r="X404">
        <f>IF(A404=12*$C$10-1,U404-V404-W404,0)</f>
        <v>0</v>
      </c>
      <c r="Y404">
        <f>FLOOR(A404/12,1)</f>
        <v>31</v>
      </c>
      <c r="Z404">
        <f t="shared" si="86"/>
        <v>5</v>
      </c>
      <c r="AA404">
        <f t="shared" si="97"/>
        <v>2.5418987774133983E-3</v>
      </c>
      <c r="AB404">
        <f t="shared" si="87"/>
        <v>3.0079935532805812E-2</v>
      </c>
      <c r="AC404">
        <f>VLOOKUP(AD404,mortality!$A$4:$G$76,saving_model!Z404+2,FALSE)</f>
        <v>1.5039967766402906E-2</v>
      </c>
      <c r="AD404">
        <f t="shared" si="88"/>
        <v>80</v>
      </c>
      <c r="AE404" s="10">
        <f t="shared" si="98"/>
        <v>8.3717735912058888E-4</v>
      </c>
      <c r="AF404" s="8">
        <f>VLOOKUP(saving_model!Y404,lapse!$B$4:$C$134,2,FALSE)</f>
        <v>0.01</v>
      </c>
      <c r="AH404">
        <f>discount_curve!K389</f>
        <v>0.65603902457600438</v>
      </c>
    </row>
    <row r="405" spans="1:34" x14ac:dyDescent="0.55000000000000004">
      <c r="A405">
        <f t="shared" si="100"/>
        <v>383</v>
      </c>
      <c r="B405">
        <f t="shared" si="89"/>
        <v>0</v>
      </c>
      <c r="C405">
        <f>K405*U405</f>
        <v>0</v>
      </c>
      <c r="D405">
        <f>M405*V405</f>
        <v>0</v>
      </c>
      <c r="E405">
        <f>N405*W405</f>
        <v>0</v>
      </c>
      <c r="F405">
        <f>(O405+P405+Q405-R405)*X405</f>
        <v>0</v>
      </c>
      <c r="G405">
        <f>U405*$F$6/12*T405</f>
        <v>0</v>
      </c>
      <c r="H405">
        <v>0</v>
      </c>
      <c r="I405">
        <f t="shared" si="90"/>
        <v>0</v>
      </c>
      <c r="K405">
        <f>IF(A405=0, $C$6, $C$7/12)</f>
        <v>0</v>
      </c>
      <c r="L405">
        <f t="shared" si="91"/>
        <v>100000</v>
      </c>
      <c r="M405" s="19">
        <f t="shared" si="92"/>
        <v>147608.70382359857</v>
      </c>
      <c r="N405" s="19">
        <f t="shared" si="93"/>
        <v>147608.70382359857</v>
      </c>
      <c r="O405" s="19">
        <f t="shared" si="99"/>
        <v>147589.13875485683</v>
      </c>
      <c r="P405" s="19">
        <f>IF(A405=0,K405*(1-$C$15),K405)</f>
        <v>0</v>
      </c>
      <c r="Q405" s="19">
        <f t="shared" si="94"/>
        <v>-83.790985657519755</v>
      </c>
      <c r="R405" s="19">
        <f t="shared" si="95"/>
        <v>122.92112314099944</v>
      </c>
      <c r="S405" s="3">
        <f>Return!Q389</f>
        <v>-5.6773138162080627E-4</v>
      </c>
      <c r="T405" s="9">
        <f>IF(A405=0,1,T404*(1+$F$5)^(1/12))</f>
        <v>1.1725556699281201</v>
      </c>
      <c r="U405">
        <f>IF(A405=0,$C$12,U404-V404-W404-X404)</f>
        <v>0</v>
      </c>
      <c r="V405">
        <f t="shared" si="85"/>
        <v>0</v>
      </c>
      <c r="W405">
        <f t="shared" si="96"/>
        <v>0</v>
      </c>
      <c r="X405">
        <f>IF(A405=12*$C$10-1,U405-V405-W405,0)</f>
        <v>0</v>
      </c>
      <c r="Y405">
        <f>FLOOR(A405/12,1)</f>
        <v>31</v>
      </c>
      <c r="Z405">
        <f t="shared" si="86"/>
        <v>5</v>
      </c>
      <c r="AA405">
        <f t="shared" si="97"/>
        <v>2.5418987774133983E-3</v>
      </c>
      <c r="AB405">
        <f t="shared" si="87"/>
        <v>3.0079935532805812E-2</v>
      </c>
      <c r="AC405">
        <f>VLOOKUP(AD405,mortality!$A$4:$G$76,saving_model!Z405+2,FALSE)</f>
        <v>1.5039967766402906E-2</v>
      </c>
      <c r="AD405">
        <f t="shared" si="88"/>
        <v>80</v>
      </c>
      <c r="AE405" s="10">
        <f t="shared" si="98"/>
        <v>8.3717735912058888E-4</v>
      </c>
      <c r="AF405" s="8">
        <f>VLOOKUP(saving_model!Y405,lapse!$B$4:$C$134,2,FALSE)</f>
        <v>0.01</v>
      </c>
      <c r="AH405">
        <f>discount_curve!K390</f>
        <v>0.65531548822448982</v>
      </c>
    </row>
    <row r="406" spans="1:34" x14ac:dyDescent="0.55000000000000004">
      <c r="A406">
        <f t="shared" si="100"/>
        <v>384</v>
      </c>
      <c r="B406">
        <f t="shared" si="89"/>
        <v>0</v>
      </c>
      <c r="C406">
        <f>K406*U406</f>
        <v>0</v>
      </c>
      <c r="D406">
        <f>M406*V406</f>
        <v>0</v>
      </c>
      <c r="E406">
        <f>N406*W406</f>
        <v>0</v>
      </c>
      <c r="F406">
        <f>(O406+P406+Q406-R406)*X406</f>
        <v>0</v>
      </c>
      <c r="G406">
        <f>U406*$F$6/12*T406</f>
        <v>0</v>
      </c>
      <c r="H406">
        <v>0</v>
      </c>
      <c r="I406">
        <f t="shared" si="90"/>
        <v>0</v>
      </c>
      <c r="K406">
        <f>IF(A406=0, $C$6, $C$7/12)</f>
        <v>0</v>
      </c>
      <c r="L406">
        <f t="shared" si="91"/>
        <v>100000</v>
      </c>
      <c r="M406" s="19">
        <f t="shared" si="92"/>
        <v>148036.03054907598</v>
      </c>
      <c r="N406" s="19">
        <f t="shared" si="93"/>
        <v>148036.03054907598</v>
      </c>
      <c r="O406" s="19">
        <f t="shared" si="99"/>
        <v>147382.42664605833</v>
      </c>
      <c r="P406" s="19">
        <f>IF(A406=0,K406*(1-$C$15),K406)</f>
        <v>0</v>
      </c>
      <c r="Q406" s="19">
        <f t="shared" si="94"/>
        <v>1183.4029480402473</v>
      </c>
      <c r="R406" s="19">
        <f t="shared" si="95"/>
        <v>123.80485799508216</v>
      </c>
      <c r="S406" s="3">
        <f>Return!Q390</f>
        <v>8.0294711857487044E-3</v>
      </c>
      <c r="T406" s="9">
        <f>IF(A406=0,1,T405*(1+$F$5)^(1/12))</f>
        <v>1.1730431187263803</v>
      </c>
      <c r="U406">
        <f>IF(A406=0,$C$12,U405-V405-W405-X405)</f>
        <v>0</v>
      </c>
      <c r="V406">
        <f t="shared" ref="V406:V469" si="101">IFERROR(U406*AA406,0)</f>
        <v>0</v>
      </c>
      <c r="W406">
        <f t="shared" si="96"/>
        <v>0</v>
      </c>
      <c r="X406">
        <f>IF(A406=12*$C$10-1,U406-V406-W406,0)</f>
        <v>0</v>
      </c>
      <c r="Y406">
        <f>FLOOR(A406/12,1)</f>
        <v>32</v>
      </c>
      <c r="Z406">
        <f t="shared" ref="Z406:Z469" si="102">MIN(Y406,5)</f>
        <v>5</v>
      </c>
      <c r="AA406">
        <f t="shared" si="97"/>
        <v>2.8320318060007788E-3</v>
      </c>
      <c r="AB406">
        <f t="shared" ref="AB406:AB469" si="103">MAX(0,MIN(1,AC406*(1+$C$13)))</f>
        <v>3.3460000388820334E-2</v>
      </c>
      <c r="AC406">
        <f>VLOOKUP(AD406,mortality!$A$4:$G$76,saving_model!Z406+2,FALSE)</f>
        <v>1.6730000194410167E-2</v>
      </c>
      <c r="AD406">
        <f t="shared" ref="AD406:AD469" si="104">$C$9+Y406</f>
        <v>81</v>
      </c>
      <c r="AE406" s="10">
        <f t="shared" si="98"/>
        <v>8.3717735912058888E-4</v>
      </c>
      <c r="AF406" s="8">
        <f>VLOOKUP(saving_model!Y406,lapse!$B$4:$C$134,2,FALSE)</f>
        <v>0.01</v>
      </c>
      <c r="AH406">
        <f>discount_curve!K391</f>
        <v>0.6562486194058621</v>
      </c>
    </row>
    <row r="407" spans="1:34" x14ac:dyDescent="0.55000000000000004">
      <c r="A407">
        <f t="shared" si="100"/>
        <v>385</v>
      </c>
      <c r="B407">
        <f t="shared" ref="B407:B470" si="105">-(M407-N407)*V407-G407-H407+I407+J407</f>
        <v>0</v>
      </c>
      <c r="C407">
        <f>K407*U407</f>
        <v>0</v>
      </c>
      <c r="D407">
        <f>M407*V407</f>
        <v>0</v>
      </c>
      <c r="E407">
        <f>N407*W407</f>
        <v>0</v>
      </c>
      <c r="F407">
        <f>(O407+P407+Q407-R407)*X407</f>
        <v>0</v>
      </c>
      <c r="G407">
        <f>U407*$F$6/12*T407</f>
        <v>0</v>
      </c>
      <c r="H407">
        <v>0</v>
      </c>
      <c r="I407">
        <f t="shared" ref="I407:I470" si="106">U408*R407</f>
        <v>0</v>
      </c>
      <c r="K407">
        <f>IF(A407=0, $C$6, $C$7/12)</f>
        <v>0</v>
      </c>
      <c r="L407">
        <f t="shared" ref="L407:L470" si="107">$C$8</f>
        <v>100000</v>
      </c>
      <c r="M407" s="19">
        <f t="shared" ref="M407:M470" si="108">MAX(L407, N407)</f>
        <v>148555.81544726298</v>
      </c>
      <c r="N407" s="19">
        <f t="shared" ref="N407:N470" si="109">O407+P407+Q407/2+R407/2</f>
        <v>148555.81544726298</v>
      </c>
      <c r="O407" s="19">
        <f t="shared" si="99"/>
        <v>148442.02473610351</v>
      </c>
      <c r="P407" s="19">
        <f>IF(A407=0,K407*(1-$C$15),K407)</f>
        <v>0</v>
      </c>
      <c r="Q407" s="19">
        <f t="shared" ref="Q407:Q470" si="110">(O407+P407)*S407</f>
        <v>103.7932406716117</v>
      </c>
      <c r="R407" s="19">
        <f t="shared" ref="R407:R470" si="111">SUM(O407:Q407)*$C$16/12</f>
        <v>123.78818164731258</v>
      </c>
      <c r="S407" s="3">
        <f>Return!Q391</f>
        <v>6.9921736015210456E-4</v>
      </c>
      <c r="T407" s="9">
        <f>IF(A407=0,1,T406*(1+$F$5)^(1/12))</f>
        <v>1.173530770164342</v>
      </c>
      <c r="U407">
        <f>IF(A407=0,$C$12,U406-V406-W406-X406)</f>
        <v>0</v>
      </c>
      <c r="V407">
        <f t="shared" si="101"/>
        <v>0</v>
      </c>
      <c r="W407">
        <f t="shared" ref="W407:W470" si="112">(U407-V407)*AE407</f>
        <v>0</v>
      </c>
      <c r="X407">
        <f>IF(A407=12*$C$10-1,U407-V407-W407,0)</f>
        <v>0</v>
      </c>
      <c r="Y407">
        <f>FLOOR(A407/12,1)</f>
        <v>32</v>
      </c>
      <c r="Z407">
        <f t="shared" si="102"/>
        <v>5</v>
      </c>
      <c r="AA407">
        <f t="shared" ref="AA407:AA470" si="113">1-(1-AB407)^(1/12)</f>
        <v>2.8320318060007788E-3</v>
      </c>
      <c r="AB407">
        <f t="shared" si="103"/>
        <v>3.3460000388820334E-2</v>
      </c>
      <c r="AC407">
        <f>VLOOKUP(AD407,mortality!$A$4:$G$76,saving_model!Z407+2,FALSE)</f>
        <v>1.6730000194410167E-2</v>
      </c>
      <c r="AD407">
        <f t="shared" si="104"/>
        <v>81</v>
      </c>
      <c r="AE407" s="10">
        <f t="shared" ref="AE407:AE470" si="114">1-(1-AF407)^(1/12)</f>
        <v>8.3717735912058888E-4</v>
      </c>
      <c r="AF407" s="8">
        <f>VLOOKUP(saving_model!Y407,lapse!$B$4:$C$134,2,FALSE)</f>
        <v>0.01</v>
      </c>
      <c r="AH407">
        <f>discount_curve!K392</f>
        <v>0.65552916475723355</v>
      </c>
    </row>
    <row r="408" spans="1:34" x14ac:dyDescent="0.55000000000000004">
      <c r="A408">
        <f t="shared" si="100"/>
        <v>386</v>
      </c>
      <c r="B408">
        <f t="shared" si="105"/>
        <v>0</v>
      </c>
      <c r="C408">
        <f>K408*U408</f>
        <v>0</v>
      </c>
      <c r="D408">
        <f>M408*V408</f>
        <v>0</v>
      </c>
      <c r="E408">
        <f>N408*W408</f>
        <v>0</v>
      </c>
      <c r="F408">
        <f>(O408+P408+Q408-R408)*X408</f>
        <v>0</v>
      </c>
      <c r="G408">
        <f>U408*$F$6/12*T408</f>
        <v>0</v>
      </c>
      <c r="H408">
        <v>0</v>
      </c>
      <c r="I408">
        <f t="shared" si="106"/>
        <v>0</v>
      </c>
      <c r="K408">
        <f>IF(A408=0, $C$6, $C$7/12)</f>
        <v>0</v>
      </c>
      <c r="L408">
        <f t="shared" si="107"/>
        <v>100000</v>
      </c>
      <c r="M408" s="19">
        <f t="shared" si="108"/>
        <v>148676.3227164644</v>
      </c>
      <c r="N408" s="19">
        <f t="shared" si="109"/>
        <v>148676.3227164644</v>
      </c>
      <c r="O408" s="19">
        <f t="shared" si="99"/>
        <v>148422.0297951278</v>
      </c>
      <c r="P408" s="19">
        <f>IF(A408=0,K408*(1-$C$15),K408)</f>
        <v>0</v>
      </c>
      <c r="Q408" s="19">
        <f t="shared" si="110"/>
        <v>384.58033423206115</v>
      </c>
      <c r="R408" s="19">
        <f t="shared" si="111"/>
        <v>124.00550844113324</v>
      </c>
      <c r="S408" s="3">
        <f>Return!Q392</f>
        <v>2.591127036619234E-3</v>
      </c>
      <c r="T408" s="9">
        <f>IF(A408=0,1,T407*(1+$F$5)^(1/12))</f>
        <v>1.1740186243262456</v>
      </c>
      <c r="U408">
        <f>IF(A408=0,$C$12,U407-V407-W407-X407)</f>
        <v>0</v>
      </c>
      <c r="V408">
        <f t="shared" si="101"/>
        <v>0</v>
      </c>
      <c r="W408">
        <f t="shared" si="112"/>
        <v>0</v>
      </c>
      <c r="X408">
        <f>IF(A408=12*$C$10-1,U408-V408-W408,0)</f>
        <v>0</v>
      </c>
      <c r="Y408">
        <f>FLOOR(A408/12,1)</f>
        <v>32</v>
      </c>
      <c r="Z408">
        <f t="shared" si="102"/>
        <v>5</v>
      </c>
      <c r="AA408">
        <f t="shared" si="113"/>
        <v>2.8320318060007788E-3</v>
      </c>
      <c r="AB408">
        <f t="shared" si="103"/>
        <v>3.3460000388820334E-2</v>
      </c>
      <c r="AC408">
        <f>VLOOKUP(AD408,mortality!$A$4:$G$76,saving_model!Z408+2,FALSE)</f>
        <v>1.6730000194410167E-2</v>
      </c>
      <c r="AD408">
        <f t="shared" si="104"/>
        <v>81</v>
      </c>
      <c r="AE408" s="10">
        <f t="shared" si="114"/>
        <v>8.3717735912058888E-4</v>
      </c>
      <c r="AF408" s="8">
        <f>VLOOKUP(saving_model!Y408,lapse!$B$4:$C$134,2,FALSE)</f>
        <v>0.01</v>
      </c>
      <c r="AH408">
        <f>discount_curve!K393</f>
        <v>0.654810498856918</v>
      </c>
    </row>
    <row r="409" spans="1:34" x14ac:dyDescent="0.55000000000000004">
      <c r="A409">
        <f t="shared" si="100"/>
        <v>387</v>
      </c>
      <c r="B409">
        <f t="shared" si="105"/>
        <v>0</v>
      </c>
      <c r="C409">
        <f>K409*U409</f>
        <v>0</v>
      </c>
      <c r="D409">
        <f>M409*V409</f>
        <v>0</v>
      </c>
      <c r="E409">
        <f>N409*W409</f>
        <v>0</v>
      </c>
      <c r="F409">
        <f>(O409+P409+Q409-R409)*X409</f>
        <v>0</v>
      </c>
      <c r="G409">
        <f>U409*$F$6/12*T409</f>
        <v>0</v>
      </c>
      <c r="H409">
        <v>0</v>
      </c>
      <c r="I409">
        <f t="shared" si="106"/>
        <v>0</v>
      </c>
      <c r="K409">
        <f>IF(A409=0, $C$6, $C$7/12)</f>
        <v>0</v>
      </c>
      <c r="L409">
        <f t="shared" si="107"/>
        <v>100000</v>
      </c>
      <c r="M409" s="19">
        <f t="shared" si="108"/>
        <v>149299.86017807614</v>
      </c>
      <c r="N409" s="19">
        <f t="shared" si="109"/>
        <v>149299.86017807614</v>
      </c>
      <c r="O409" s="19">
        <f t="shared" si="99"/>
        <v>148682.60462091875</v>
      </c>
      <c r="P409" s="19">
        <f>IF(A409=0,K409*(1-$C$15),K409)</f>
        <v>0</v>
      </c>
      <c r="Q409" s="19">
        <f t="shared" si="110"/>
        <v>1109.6842069581917</v>
      </c>
      <c r="R409" s="19">
        <f t="shared" si="111"/>
        <v>124.82690735656412</v>
      </c>
      <c r="S409" s="3">
        <f>Return!Q393</f>
        <v>7.4634434188682874E-3</v>
      </c>
      <c r="T409" s="9">
        <f>IF(A409=0,1,T408*(1+$F$5)^(1/12))</f>
        <v>1.1745066812963663</v>
      </c>
      <c r="U409">
        <f>IF(A409=0,$C$12,U408-V408-W408-X408)</f>
        <v>0</v>
      </c>
      <c r="V409">
        <f t="shared" si="101"/>
        <v>0</v>
      </c>
      <c r="W409">
        <f t="shared" si="112"/>
        <v>0</v>
      </c>
      <c r="X409">
        <f>IF(A409=12*$C$10-1,U409-V409-W409,0)</f>
        <v>0</v>
      </c>
      <c r="Y409">
        <f>FLOOR(A409/12,1)</f>
        <v>32</v>
      </c>
      <c r="Z409">
        <f t="shared" si="102"/>
        <v>5</v>
      </c>
      <c r="AA409">
        <f t="shared" si="113"/>
        <v>2.8320318060007788E-3</v>
      </c>
      <c r="AB409">
        <f t="shared" si="103"/>
        <v>3.3460000388820334E-2</v>
      </c>
      <c r="AC409">
        <f>VLOOKUP(AD409,mortality!$A$4:$G$76,saving_model!Z409+2,FALSE)</f>
        <v>1.6730000194410167E-2</v>
      </c>
      <c r="AD409">
        <f t="shared" si="104"/>
        <v>81</v>
      </c>
      <c r="AE409" s="10">
        <f t="shared" si="114"/>
        <v>8.3717735912058888E-4</v>
      </c>
      <c r="AF409" s="8">
        <f>VLOOKUP(saving_model!Y409,lapse!$B$4:$C$134,2,FALSE)</f>
        <v>0.01</v>
      </c>
      <c r="AH409">
        <f>discount_curve!K394</f>
        <v>0.65409262084019937</v>
      </c>
    </row>
    <row r="410" spans="1:34" x14ac:dyDescent="0.55000000000000004">
      <c r="A410">
        <f t="shared" si="100"/>
        <v>388</v>
      </c>
      <c r="B410">
        <f t="shared" si="105"/>
        <v>0</v>
      </c>
      <c r="C410">
        <f>K410*U410</f>
        <v>0</v>
      </c>
      <c r="D410">
        <f>M410*V410</f>
        <v>0</v>
      </c>
      <c r="E410">
        <f>N410*W410</f>
        <v>0</v>
      </c>
      <c r="F410">
        <f>(O410+P410+Q410-R410)*X410</f>
        <v>0</v>
      </c>
      <c r="G410">
        <f>U410*$F$6/12*T410</f>
        <v>0</v>
      </c>
      <c r="H410">
        <v>0</v>
      </c>
      <c r="I410">
        <f t="shared" si="106"/>
        <v>0</v>
      </c>
      <c r="K410">
        <f>IF(A410=0, $C$6, $C$7/12)</f>
        <v>0</v>
      </c>
      <c r="L410">
        <f t="shared" si="107"/>
        <v>100000</v>
      </c>
      <c r="M410" s="19">
        <f t="shared" si="108"/>
        <v>149819.88127618187</v>
      </c>
      <c r="N410" s="19">
        <f t="shared" si="109"/>
        <v>149819.88127618187</v>
      </c>
      <c r="O410" s="19">
        <f t="shared" si="99"/>
        <v>149667.46192052038</v>
      </c>
      <c r="P410" s="19">
        <f>IF(A410=0,K410*(1-$C$15),K410)</f>
        <v>0</v>
      </c>
      <c r="Q410" s="19">
        <f t="shared" si="110"/>
        <v>179.9658548434839</v>
      </c>
      <c r="R410" s="19">
        <f t="shared" si="111"/>
        <v>124.87285647946989</v>
      </c>
      <c r="S410" s="3">
        <f>Return!Q394</f>
        <v>1.2024380752782005E-3</v>
      </c>
      <c r="T410" s="9">
        <f>IF(A410=0,1,T409*(1+$F$5)^(1/12))</f>
        <v>1.1749949411590146</v>
      </c>
      <c r="U410">
        <f>IF(A410=0,$C$12,U409-V409-W409-X409)</f>
        <v>0</v>
      </c>
      <c r="V410">
        <f t="shared" si="101"/>
        <v>0</v>
      </c>
      <c r="W410">
        <f t="shared" si="112"/>
        <v>0</v>
      </c>
      <c r="X410">
        <f>IF(A410=12*$C$10-1,U410-V410-W410,0)</f>
        <v>0</v>
      </c>
      <c r="Y410">
        <f>FLOOR(A410/12,1)</f>
        <v>32</v>
      </c>
      <c r="Z410">
        <f t="shared" si="102"/>
        <v>5</v>
      </c>
      <c r="AA410">
        <f t="shared" si="113"/>
        <v>2.8320318060007788E-3</v>
      </c>
      <c r="AB410">
        <f t="shared" si="103"/>
        <v>3.3460000388820334E-2</v>
      </c>
      <c r="AC410">
        <f>VLOOKUP(AD410,mortality!$A$4:$G$76,saving_model!Z410+2,FALSE)</f>
        <v>1.6730000194410167E-2</v>
      </c>
      <c r="AD410">
        <f t="shared" si="104"/>
        <v>81</v>
      </c>
      <c r="AE410" s="10">
        <f t="shared" si="114"/>
        <v>8.3717735912058888E-4</v>
      </c>
      <c r="AF410" s="8">
        <f>VLOOKUP(saving_model!Y410,lapse!$B$4:$C$134,2,FALSE)</f>
        <v>0.01</v>
      </c>
      <c r="AH410">
        <f>discount_curve!K395</f>
        <v>0.65337552984330993</v>
      </c>
    </row>
    <row r="411" spans="1:34" x14ac:dyDescent="0.55000000000000004">
      <c r="A411">
        <f t="shared" si="100"/>
        <v>389</v>
      </c>
      <c r="B411">
        <f t="shared" si="105"/>
        <v>0</v>
      </c>
      <c r="C411">
        <f>K411*U411</f>
        <v>0</v>
      </c>
      <c r="D411">
        <f>M411*V411</f>
        <v>0</v>
      </c>
      <c r="E411">
        <f>N411*W411</f>
        <v>0</v>
      </c>
      <c r="F411">
        <f>(O411+P411+Q411-R411)*X411</f>
        <v>0</v>
      </c>
      <c r="G411">
        <f>U411*$F$6/12*T411</f>
        <v>0</v>
      </c>
      <c r="H411">
        <v>0</v>
      </c>
      <c r="I411">
        <f t="shared" si="106"/>
        <v>0</v>
      </c>
      <c r="K411">
        <f>IF(A411=0, $C$6, $C$7/12)</f>
        <v>0</v>
      </c>
      <c r="L411">
        <f t="shared" si="107"/>
        <v>100000</v>
      </c>
      <c r="M411" s="19">
        <f t="shared" si="108"/>
        <v>149428.63130831398</v>
      </c>
      <c r="N411" s="19">
        <f t="shared" si="109"/>
        <v>149428.63130831398</v>
      </c>
      <c r="O411" s="19">
        <f t="shared" si="99"/>
        <v>149722.55491888442</v>
      </c>
      <c r="P411" s="19">
        <f>IF(A411=0,K411*(1-$C$15),K411)</f>
        <v>0</v>
      </c>
      <c r="Q411" s="19">
        <f t="shared" si="110"/>
        <v>-712.02266468600783</v>
      </c>
      <c r="R411" s="19">
        <f t="shared" si="111"/>
        <v>124.17544354516535</v>
      </c>
      <c r="S411" s="3">
        <f>Return!Q395</f>
        <v>-4.7556139091519123E-3</v>
      </c>
      <c r="T411" s="9">
        <f>IF(A411=0,1,T410*(1+$F$5)^(1/12))</f>
        <v>1.1754834039985358</v>
      </c>
      <c r="U411">
        <f>IF(A411=0,$C$12,U410-V410-W410-X410)</f>
        <v>0</v>
      </c>
      <c r="V411">
        <f t="shared" si="101"/>
        <v>0</v>
      </c>
      <c r="W411">
        <f t="shared" si="112"/>
        <v>0</v>
      </c>
      <c r="X411">
        <f>IF(A411=12*$C$10-1,U411-V411-W411,0)</f>
        <v>0</v>
      </c>
      <c r="Y411">
        <f>FLOOR(A411/12,1)</f>
        <v>32</v>
      </c>
      <c r="Z411">
        <f t="shared" si="102"/>
        <v>5</v>
      </c>
      <c r="AA411">
        <f t="shared" si="113"/>
        <v>2.8320318060007788E-3</v>
      </c>
      <c r="AB411">
        <f t="shared" si="103"/>
        <v>3.3460000388820334E-2</v>
      </c>
      <c r="AC411">
        <f>VLOOKUP(AD411,mortality!$A$4:$G$76,saving_model!Z411+2,FALSE)</f>
        <v>1.6730000194410167E-2</v>
      </c>
      <c r="AD411">
        <f t="shared" si="104"/>
        <v>81</v>
      </c>
      <c r="AE411" s="10">
        <f t="shared" si="114"/>
        <v>8.3717735912058888E-4</v>
      </c>
      <c r="AF411" s="8">
        <f>VLOOKUP(saving_model!Y411,lapse!$B$4:$C$134,2,FALSE)</f>
        <v>0.01</v>
      </c>
      <c r="AH411">
        <f>discount_curve!K396</f>
        <v>0.65265922500342843</v>
      </c>
    </row>
    <row r="412" spans="1:34" x14ac:dyDescent="0.55000000000000004">
      <c r="A412">
        <f t="shared" si="100"/>
        <v>390</v>
      </c>
      <c r="B412">
        <f t="shared" si="105"/>
        <v>0</v>
      </c>
      <c r="C412">
        <f>K412*U412</f>
        <v>0</v>
      </c>
      <c r="D412">
        <f>M412*V412</f>
        <v>0</v>
      </c>
      <c r="E412">
        <f>N412*W412</f>
        <v>0</v>
      </c>
      <c r="F412">
        <f>(O412+P412+Q412-R412)*X412</f>
        <v>0</v>
      </c>
      <c r="G412">
        <f>U412*$F$6/12*T412</f>
        <v>0</v>
      </c>
      <c r="H412">
        <v>0</v>
      </c>
      <c r="I412">
        <f t="shared" si="106"/>
        <v>0</v>
      </c>
      <c r="K412">
        <f>IF(A412=0, $C$6, $C$7/12)</f>
        <v>0</v>
      </c>
      <c r="L412">
        <f t="shared" si="107"/>
        <v>100000</v>
      </c>
      <c r="M412" s="19">
        <f t="shared" si="108"/>
        <v>150074.28020873683</v>
      </c>
      <c r="N412" s="19">
        <f t="shared" si="109"/>
        <v>150074.28020873683</v>
      </c>
      <c r="O412" s="19">
        <f t="shared" si="99"/>
        <v>148886.35681065326</v>
      </c>
      <c r="P412" s="19">
        <f>IF(A412=0,K412*(1-$C$15),K412)</f>
        <v>0</v>
      </c>
      <c r="Q412" s="19">
        <f t="shared" si="110"/>
        <v>2249.8999155619786</v>
      </c>
      <c r="R412" s="19">
        <f t="shared" si="111"/>
        <v>125.94688060517937</v>
      </c>
      <c r="S412" s="3">
        <f>Return!Q396</f>
        <v>1.511152508368041E-2</v>
      </c>
      <c r="T412" s="9">
        <f>IF(A412=0,1,T411*(1+$F$5)^(1/12))</f>
        <v>1.1759720698993106</v>
      </c>
      <c r="U412">
        <f>IF(A412=0,$C$12,U411-V411-W411-X411)</f>
        <v>0</v>
      </c>
      <c r="V412">
        <f t="shared" si="101"/>
        <v>0</v>
      </c>
      <c r="W412">
        <f t="shared" si="112"/>
        <v>0</v>
      </c>
      <c r="X412">
        <f>IF(A412=12*$C$10-1,U412-V412-W412,0)</f>
        <v>0</v>
      </c>
      <c r="Y412">
        <f>FLOOR(A412/12,1)</f>
        <v>32</v>
      </c>
      <c r="Z412">
        <f t="shared" si="102"/>
        <v>5</v>
      </c>
      <c r="AA412">
        <f t="shared" si="113"/>
        <v>2.8320318060007788E-3</v>
      </c>
      <c r="AB412">
        <f t="shared" si="103"/>
        <v>3.3460000388820334E-2</v>
      </c>
      <c r="AC412">
        <f>VLOOKUP(AD412,mortality!$A$4:$G$76,saving_model!Z412+2,FALSE)</f>
        <v>1.6730000194410167E-2</v>
      </c>
      <c r="AD412">
        <f t="shared" si="104"/>
        <v>81</v>
      </c>
      <c r="AE412" s="10">
        <f t="shared" si="114"/>
        <v>8.3717735912058888E-4</v>
      </c>
      <c r="AF412" s="8">
        <f>VLOOKUP(saving_model!Y412,lapse!$B$4:$C$134,2,FALSE)</f>
        <v>0.01</v>
      </c>
      <c r="AH412">
        <f>discount_curve!K397</f>
        <v>0.65194370545868019</v>
      </c>
    </row>
    <row r="413" spans="1:34" x14ac:dyDescent="0.55000000000000004">
      <c r="A413">
        <f t="shared" si="100"/>
        <v>391</v>
      </c>
      <c r="B413">
        <f t="shared" si="105"/>
        <v>0</v>
      </c>
      <c r="C413">
        <f>K413*U413</f>
        <v>0</v>
      </c>
      <c r="D413">
        <f>M413*V413</f>
        <v>0</v>
      </c>
      <c r="E413">
        <f>N413*W413</f>
        <v>0</v>
      </c>
      <c r="F413">
        <f>(O413+P413+Q413-R413)*X413</f>
        <v>0</v>
      </c>
      <c r="G413">
        <f>U413*$F$6/12*T413</f>
        <v>0</v>
      </c>
      <c r="H413">
        <v>0</v>
      </c>
      <c r="I413">
        <f t="shared" si="106"/>
        <v>0</v>
      </c>
      <c r="K413">
        <f>IF(A413=0, $C$6, $C$7/12)</f>
        <v>0</v>
      </c>
      <c r="L413">
        <f t="shared" si="107"/>
        <v>100000</v>
      </c>
      <c r="M413" s="19">
        <f t="shared" si="108"/>
        <v>151316.74106080178</v>
      </c>
      <c r="N413" s="19">
        <f t="shared" si="109"/>
        <v>151316.74106080178</v>
      </c>
      <c r="O413" s="19">
        <f t="shared" si="99"/>
        <v>151010.30984561006</v>
      </c>
      <c r="P413" s="19">
        <f>IF(A413=0,K413*(1-$C$15),K413)</f>
        <v>0</v>
      </c>
      <c r="Q413" s="19">
        <f t="shared" si="110"/>
        <v>486.61499301790388</v>
      </c>
      <c r="R413" s="19">
        <f t="shared" si="111"/>
        <v>126.2474373655233</v>
      </c>
      <c r="S413" s="3">
        <f>Return!Q397</f>
        <v>3.222395831883329E-3</v>
      </c>
      <c r="T413" s="9">
        <f>IF(A413=0,1,T412*(1+$F$5)^(1/12))</f>
        <v>1.1764609389457545</v>
      </c>
      <c r="U413">
        <f>IF(A413=0,$C$12,U412-V412-W412-X412)</f>
        <v>0</v>
      </c>
      <c r="V413">
        <f t="shared" si="101"/>
        <v>0</v>
      </c>
      <c r="W413">
        <f t="shared" si="112"/>
        <v>0</v>
      </c>
      <c r="X413">
        <f>IF(A413=12*$C$10-1,U413-V413-W413,0)</f>
        <v>0</v>
      </c>
      <c r="Y413">
        <f>FLOOR(A413/12,1)</f>
        <v>32</v>
      </c>
      <c r="Z413">
        <f t="shared" si="102"/>
        <v>5</v>
      </c>
      <c r="AA413">
        <f t="shared" si="113"/>
        <v>2.8320318060007788E-3</v>
      </c>
      <c r="AB413">
        <f t="shared" si="103"/>
        <v>3.3460000388820334E-2</v>
      </c>
      <c r="AC413">
        <f>VLOOKUP(AD413,mortality!$A$4:$G$76,saving_model!Z413+2,FALSE)</f>
        <v>1.6730000194410167E-2</v>
      </c>
      <c r="AD413">
        <f t="shared" si="104"/>
        <v>81</v>
      </c>
      <c r="AE413" s="10">
        <f t="shared" si="114"/>
        <v>8.3717735912058888E-4</v>
      </c>
      <c r="AF413" s="8">
        <f>VLOOKUP(saving_model!Y413,lapse!$B$4:$C$134,2,FALSE)</f>
        <v>0.01</v>
      </c>
      <c r="AH413">
        <f>discount_curve!K398</f>
        <v>0.65122897034813465</v>
      </c>
    </row>
    <row r="414" spans="1:34" x14ac:dyDescent="0.55000000000000004">
      <c r="A414">
        <f t="shared" si="100"/>
        <v>392</v>
      </c>
      <c r="B414">
        <f t="shared" si="105"/>
        <v>0</v>
      </c>
      <c r="C414">
        <f>K414*U414</f>
        <v>0</v>
      </c>
      <c r="D414">
        <f>M414*V414</f>
        <v>0</v>
      </c>
      <c r="E414">
        <f>N414*W414</f>
        <v>0</v>
      </c>
      <c r="F414">
        <f>(O414+P414+Q414-R414)*X414</f>
        <v>0</v>
      </c>
      <c r="G414">
        <f>U414*$F$6/12*T414</f>
        <v>0</v>
      </c>
      <c r="H414">
        <v>0</v>
      </c>
      <c r="I414">
        <f t="shared" si="106"/>
        <v>0</v>
      </c>
      <c r="K414">
        <f>IF(A414=0, $C$6, $C$7/12)</f>
        <v>0</v>
      </c>
      <c r="L414">
        <f t="shared" si="107"/>
        <v>100000</v>
      </c>
      <c r="M414" s="19">
        <f t="shared" si="108"/>
        <v>152131.49534327755</v>
      </c>
      <c r="N414" s="19">
        <f t="shared" si="109"/>
        <v>152131.49534327755</v>
      </c>
      <c r="O414" s="19">
        <f t="shared" si="99"/>
        <v>151370.67740126242</v>
      </c>
      <c r="P414" s="19">
        <f>IF(A414=0,K414*(1-$C$15),K414)</f>
        <v>0</v>
      </c>
      <c r="Q414" s="19">
        <f t="shared" si="110"/>
        <v>1394.3317097710828</v>
      </c>
      <c r="R414" s="19">
        <f t="shared" si="111"/>
        <v>127.30417425919461</v>
      </c>
      <c r="S414" s="3">
        <f>Return!Q398</f>
        <v>9.2113725967870597E-3</v>
      </c>
      <c r="T414" s="9">
        <f>IF(A414=0,1,T413*(1+$F$5)^(1/12))</f>
        <v>1.1769500112223181</v>
      </c>
      <c r="U414">
        <f>IF(A414=0,$C$12,U413-V413-W413-X413)</f>
        <v>0</v>
      </c>
      <c r="V414">
        <f t="shared" si="101"/>
        <v>0</v>
      </c>
      <c r="W414">
        <f t="shared" si="112"/>
        <v>0</v>
      </c>
      <c r="X414">
        <f>IF(A414=12*$C$10-1,U414-V414-W414,0)</f>
        <v>0</v>
      </c>
      <c r="Y414">
        <f>FLOOR(A414/12,1)</f>
        <v>32</v>
      </c>
      <c r="Z414">
        <f t="shared" si="102"/>
        <v>5</v>
      </c>
      <c r="AA414">
        <f t="shared" si="113"/>
        <v>2.8320318060007788E-3</v>
      </c>
      <c r="AB414">
        <f t="shared" si="103"/>
        <v>3.3460000388820334E-2</v>
      </c>
      <c r="AC414">
        <f>VLOOKUP(AD414,mortality!$A$4:$G$76,saving_model!Z414+2,FALSE)</f>
        <v>1.6730000194410167E-2</v>
      </c>
      <c r="AD414">
        <f t="shared" si="104"/>
        <v>81</v>
      </c>
      <c r="AE414" s="10">
        <f t="shared" si="114"/>
        <v>8.3717735912058888E-4</v>
      </c>
      <c r="AF414" s="8">
        <f>VLOOKUP(saving_model!Y414,lapse!$B$4:$C$134,2,FALSE)</f>
        <v>0.01</v>
      </c>
      <c r="AH414">
        <f>discount_curve!K399</f>
        <v>0.65051501881180585</v>
      </c>
    </row>
    <row r="415" spans="1:34" x14ac:dyDescent="0.55000000000000004">
      <c r="A415">
        <f t="shared" si="100"/>
        <v>393</v>
      </c>
      <c r="B415">
        <f t="shared" si="105"/>
        <v>0</v>
      </c>
      <c r="C415">
        <f>K415*U415</f>
        <v>0</v>
      </c>
      <c r="D415">
        <f>M415*V415</f>
        <v>0</v>
      </c>
      <c r="E415">
        <f>N415*W415</f>
        <v>0</v>
      </c>
      <c r="F415">
        <f>(O415+P415+Q415-R415)*X415</f>
        <v>0</v>
      </c>
      <c r="G415">
        <f>U415*$F$6/12*T415</f>
        <v>0</v>
      </c>
      <c r="H415">
        <v>0</v>
      </c>
      <c r="I415">
        <f t="shared" si="106"/>
        <v>0</v>
      </c>
      <c r="K415">
        <f>IF(A415=0, $C$6, $C$7/12)</f>
        <v>0</v>
      </c>
      <c r="L415">
        <f t="shared" si="107"/>
        <v>100000</v>
      </c>
      <c r="M415" s="19">
        <f t="shared" si="108"/>
        <v>153759.63472228267</v>
      </c>
      <c r="N415" s="19">
        <f t="shared" si="109"/>
        <v>153759.63472228267</v>
      </c>
      <c r="O415" s="19">
        <f t="shared" si="99"/>
        <v>152637.70493677433</v>
      </c>
      <c r="P415" s="19">
        <f>IF(A415=0,K415*(1-$C$15),K415)</f>
        <v>0</v>
      </c>
      <c r="Q415" s="19">
        <f t="shared" si="110"/>
        <v>2114.8990676796766</v>
      </c>
      <c r="R415" s="19">
        <f t="shared" si="111"/>
        <v>128.96050333704503</v>
      </c>
      <c r="S415" s="3">
        <f>Return!Q399</f>
        <v>1.3855679162338763E-2</v>
      </c>
      <c r="T415" s="9">
        <f>IF(A415=0,1,T414*(1+$F$5)^(1/12))</f>
        <v>1.1774392868134873</v>
      </c>
      <c r="U415">
        <f>IF(A415=0,$C$12,U414-V414-W414-X414)</f>
        <v>0</v>
      </c>
      <c r="V415">
        <f t="shared" si="101"/>
        <v>0</v>
      </c>
      <c r="W415">
        <f t="shared" si="112"/>
        <v>0</v>
      </c>
      <c r="X415">
        <f>IF(A415=12*$C$10-1,U415-V415-W415,0)</f>
        <v>0</v>
      </c>
      <c r="Y415">
        <f>FLOOR(A415/12,1)</f>
        <v>32</v>
      </c>
      <c r="Z415">
        <f t="shared" si="102"/>
        <v>5</v>
      </c>
      <c r="AA415">
        <f t="shared" si="113"/>
        <v>2.8320318060007788E-3</v>
      </c>
      <c r="AB415">
        <f t="shared" si="103"/>
        <v>3.3460000388820334E-2</v>
      </c>
      <c r="AC415">
        <f>VLOOKUP(AD415,mortality!$A$4:$G$76,saving_model!Z415+2,FALSE)</f>
        <v>1.6730000194410167E-2</v>
      </c>
      <c r="AD415">
        <f t="shared" si="104"/>
        <v>81</v>
      </c>
      <c r="AE415" s="10">
        <f t="shared" si="114"/>
        <v>8.3717735912058888E-4</v>
      </c>
      <c r="AF415" s="8">
        <f>VLOOKUP(saving_model!Y415,lapse!$B$4:$C$134,2,FALSE)</f>
        <v>0.01</v>
      </c>
      <c r="AH415">
        <f>discount_curve!K400</f>
        <v>0.64980184999065005</v>
      </c>
    </row>
    <row r="416" spans="1:34" x14ac:dyDescent="0.55000000000000004">
      <c r="A416">
        <f t="shared" si="100"/>
        <v>394</v>
      </c>
      <c r="B416">
        <f t="shared" si="105"/>
        <v>0</v>
      </c>
      <c r="C416">
        <f>K416*U416</f>
        <v>0</v>
      </c>
      <c r="D416">
        <f>M416*V416</f>
        <v>0</v>
      </c>
      <c r="E416">
        <f>N416*W416</f>
        <v>0</v>
      </c>
      <c r="F416">
        <f>(O416+P416+Q416-R416)*X416</f>
        <v>0</v>
      </c>
      <c r="G416">
        <f>U416*$F$6/12*T416</f>
        <v>0</v>
      </c>
      <c r="H416">
        <v>0</v>
      </c>
      <c r="I416">
        <f t="shared" si="106"/>
        <v>0</v>
      </c>
      <c r="K416">
        <f>IF(A416=0, $C$6, $C$7/12)</f>
        <v>0</v>
      </c>
      <c r="L416">
        <f t="shared" si="107"/>
        <v>100000</v>
      </c>
      <c r="M416" s="19">
        <f t="shared" si="108"/>
        <v>154100.088220593</v>
      </c>
      <c r="N416" s="19">
        <f t="shared" si="109"/>
        <v>154100.088220593</v>
      </c>
      <c r="O416" s="19">
        <f t="shared" si="99"/>
        <v>154623.64350111698</v>
      </c>
      <c r="P416" s="19">
        <f>IF(A416=0,K416*(1-$C$15),K416)</f>
        <v>0</v>
      </c>
      <c r="Q416" s="19">
        <f t="shared" si="110"/>
        <v>-1174.9844435959237</v>
      </c>
      <c r="R416" s="19">
        <f t="shared" si="111"/>
        <v>127.87388254793422</v>
      </c>
      <c r="S416" s="3">
        <f>Return!Q400</f>
        <v>-7.5989959684751307E-3</v>
      </c>
      <c r="T416" s="9">
        <f>IF(A416=0,1,T415*(1+$F$5)^(1/12))</f>
        <v>1.1779287658037829</v>
      </c>
      <c r="U416">
        <f>IF(A416=0,$C$12,U415-V415-W415-X415)</f>
        <v>0</v>
      </c>
      <c r="V416">
        <f t="shared" si="101"/>
        <v>0</v>
      </c>
      <c r="W416">
        <f t="shared" si="112"/>
        <v>0</v>
      </c>
      <c r="X416">
        <f>IF(A416=12*$C$10-1,U416-V416-W416,0)</f>
        <v>0</v>
      </c>
      <c r="Y416">
        <f>FLOOR(A416/12,1)</f>
        <v>32</v>
      </c>
      <c r="Z416">
        <f t="shared" si="102"/>
        <v>5</v>
      </c>
      <c r="AA416">
        <f t="shared" si="113"/>
        <v>2.8320318060007788E-3</v>
      </c>
      <c r="AB416">
        <f t="shared" si="103"/>
        <v>3.3460000388820334E-2</v>
      </c>
      <c r="AC416">
        <f>VLOOKUP(AD416,mortality!$A$4:$G$76,saving_model!Z416+2,FALSE)</f>
        <v>1.6730000194410167E-2</v>
      </c>
      <c r="AD416">
        <f t="shared" si="104"/>
        <v>81</v>
      </c>
      <c r="AE416" s="10">
        <f t="shared" si="114"/>
        <v>8.3717735912058888E-4</v>
      </c>
      <c r="AF416" s="8">
        <f>VLOOKUP(saving_model!Y416,lapse!$B$4:$C$134,2,FALSE)</f>
        <v>0.01</v>
      </c>
      <c r="AH416">
        <f>discount_curve!K401</f>
        <v>0.64908946302656556</v>
      </c>
    </row>
    <row r="417" spans="1:34" x14ac:dyDescent="0.55000000000000004">
      <c r="A417">
        <f t="shared" si="100"/>
        <v>395</v>
      </c>
      <c r="B417">
        <f t="shared" si="105"/>
        <v>0</v>
      </c>
      <c r="C417">
        <f>K417*U417</f>
        <v>0</v>
      </c>
      <c r="D417">
        <f>M417*V417</f>
        <v>0</v>
      </c>
      <c r="E417">
        <f>N417*W417</f>
        <v>0</v>
      </c>
      <c r="F417">
        <f>(O417+P417+Q417-R417)*X417</f>
        <v>0</v>
      </c>
      <c r="G417">
        <f>U417*$F$6/12*T417</f>
        <v>0</v>
      </c>
      <c r="H417">
        <v>0</v>
      </c>
      <c r="I417">
        <f t="shared" si="106"/>
        <v>0</v>
      </c>
      <c r="K417">
        <f>IF(A417=0, $C$6, $C$7/12)</f>
        <v>0</v>
      </c>
      <c r="L417">
        <f t="shared" si="107"/>
        <v>100000</v>
      </c>
      <c r="M417" s="19">
        <f t="shared" si="108"/>
        <v>154458.2907985432</v>
      </c>
      <c r="N417" s="19">
        <f t="shared" si="109"/>
        <v>154458.2907985432</v>
      </c>
      <c r="O417" s="19">
        <f t="shared" si="99"/>
        <v>153320.78517497313</v>
      </c>
      <c r="P417" s="19">
        <f>IF(A417=0,K417*(1-$C$15),K417)</f>
        <v>0</v>
      </c>
      <c r="Q417" s="19">
        <f t="shared" si="110"/>
        <v>2145.4560461225151</v>
      </c>
      <c r="R417" s="19">
        <f t="shared" si="111"/>
        <v>129.55520101757972</v>
      </c>
      <c r="S417" s="3">
        <f>Return!Q401</f>
        <v>1.3993249797632279E-2</v>
      </c>
      <c r="T417" s="9">
        <f>IF(A417=0,1,T416*(1+$F$5)^(1/12))</f>
        <v>1.1784184482777609</v>
      </c>
      <c r="U417">
        <f>IF(A417=0,$C$12,U416-V416-W416-X416)</f>
        <v>0</v>
      </c>
      <c r="V417">
        <f t="shared" si="101"/>
        <v>0</v>
      </c>
      <c r="W417">
        <f t="shared" si="112"/>
        <v>0</v>
      </c>
      <c r="X417">
        <f>IF(A417=12*$C$10-1,U417-V417-W417,0)</f>
        <v>0</v>
      </c>
      <c r="Y417">
        <f>FLOOR(A417/12,1)</f>
        <v>32</v>
      </c>
      <c r="Z417">
        <f t="shared" si="102"/>
        <v>5</v>
      </c>
      <c r="AA417">
        <f t="shared" si="113"/>
        <v>2.8320318060007788E-3</v>
      </c>
      <c r="AB417">
        <f t="shared" si="103"/>
        <v>3.3460000388820334E-2</v>
      </c>
      <c r="AC417">
        <f>VLOOKUP(AD417,mortality!$A$4:$G$76,saving_model!Z417+2,FALSE)</f>
        <v>1.6730000194410167E-2</v>
      </c>
      <c r="AD417">
        <f t="shared" si="104"/>
        <v>81</v>
      </c>
      <c r="AE417" s="10">
        <f t="shared" si="114"/>
        <v>8.3717735912058888E-4</v>
      </c>
      <c r="AF417" s="8">
        <f>VLOOKUP(saving_model!Y417,lapse!$B$4:$C$134,2,FALSE)</f>
        <v>0.01</v>
      </c>
      <c r="AH417">
        <f>discount_curve!K402</f>
        <v>0.64837785706239137</v>
      </c>
    </row>
    <row r="418" spans="1:34" x14ac:dyDescent="0.55000000000000004">
      <c r="A418">
        <f t="shared" si="100"/>
        <v>396</v>
      </c>
      <c r="B418">
        <f t="shared" si="105"/>
        <v>0</v>
      </c>
      <c r="C418">
        <f>K418*U418</f>
        <v>0</v>
      </c>
      <c r="D418">
        <f>M418*V418</f>
        <v>0</v>
      </c>
      <c r="E418">
        <f>N418*W418</f>
        <v>0</v>
      </c>
      <c r="F418">
        <f>(O418+P418+Q418-R418)*X418</f>
        <v>0</v>
      </c>
      <c r="G418">
        <f>U418*$F$6/12*T418</f>
        <v>0</v>
      </c>
      <c r="H418">
        <v>0</v>
      </c>
      <c r="I418">
        <f t="shared" si="106"/>
        <v>0</v>
      </c>
      <c r="K418">
        <f>IF(A418=0, $C$6, $C$7/12)</f>
        <v>0</v>
      </c>
      <c r="L418">
        <f t="shared" si="107"/>
        <v>100000</v>
      </c>
      <c r="M418" s="19">
        <f t="shared" si="108"/>
        <v>156345.50644716976</v>
      </c>
      <c r="N418" s="19">
        <f t="shared" si="109"/>
        <v>156345.50644716976</v>
      </c>
      <c r="O418" s="19">
        <f t="shared" si="99"/>
        <v>155336.68602007805</v>
      </c>
      <c r="P418" s="19">
        <f>IF(A418=0,K418*(1-$C$15),K418)</f>
        <v>0</v>
      </c>
      <c r="Q418" s="19">
        <f t="shared" si="110"/>
        <v>1886.6214313072032</v>
      </c>
      <c r="R418" s="19">
        <f t="shared" si="111"/>
        <v>131.01942287615438</v>
      </c>
      <c r="S418" s="3">
        <f>Return!Q402</f>
        <v>1.2145369388550931E-2</v>
      </c>
      <c r="T418" s="9">
        <f>IF(A418=0,1,T417*(1+$F$5)^(1/12))</f>
        <v>1.1789083343200124</v>
      </c>
      <c r="U418">
        <f>IF(A418=0,$C$12,U417-V417-W417-X417)</f>
        <v>0</v>
      </c>
      <c r="V418">
        <f t="shared" si="101"/>
        <v>0</v>
      </c>
      <c r="W418">
        <f t="shared" si="112"/>
        <v>0</v>
      </c>
      <c r="X418">
        <f>IF(A418=12*$C$10-1,U418-V418-W418,0)</f>
        <v>0</v>
      </c>
      <c r="Y418">
        <f>FLOOR(A418/12,1)</f>
        <v>33</v>
      </c>
      <c r="Z418">
        <f t="shared" si="102"/>
        <v>5</v>
      </c>
      <c r="AA418">
        <f t="shared" si="113"/>
        <v>3.1609701269001977E-3</v>
      </c>
      <c r="AB418">
        <f t="shared" si="103"/>
        <v>3.7279086416888291E-2</v>
      </c>
      <c r="AC418">
        <f>VLOOKUP(AD418,mortality!$A$4:$G$76,saving_model!Z418+2,FALSE)</f>
        <v>1.8639543208444145E-2</v>
      </c>
      <c r="AD418">
        <f t="shared" si="104"/>
        <v>82</v>
      </c>
      <c r="AE418" s="10">
        <f t="shared" si="114"/>
        <v>8.3717735912058888E-4</v>
      </c>
      <c r="AF418" s="8">
        <f>VLOOKUP(saving_model!Y418,lapse!$B$4:$C$134,2,FALSE)</f>
        <v>0.01</v>
      </c>
      <c r="AH418">
        <f>discount_curve!K403</f>
        <v>0.64956831786733604</v>
      </c>
    </row>
    <row r="419" spans="1:34" x14ac:dyDescent="0.55000000000000004">
      <c r="A419">
        <f t="shared" si="100"/>
        <v>397</v>
      </c>
      <c r="B419">
        <f t="shared" si="105"/>
        <v>0</v>
      </c>
      <c r="C419">
        <f>K419*U419</f>
        <v>0</v>
      </c>
      <c r="D419">
        <f>M419*V419</f>
        <v>0</v>
      </c>
      <c r="E419">
        <f>N419*W419</f>
        <v>0</v>
      </c>
      <c r="F419">
        <f>(O419+P419+Q419-R419)*X419</f>
        <v>0</v>
      </c>
      <c r="G419">
        <f>U419*$F$6/12*T419</f>
        <v>0</v>
      </c>
      <c r="H419">
        <v>0</v>
      </c>
      <c r="I419">
        <f t="shared" si="106"/>
        <v>0</v>
      </c>
      <c r="K419">
        <f>IF(A419=0, $C$6, $C$7/12)</f>
        <v>0</v>
      </c>
      <c r="L419">
        <f t="shared" si="107"/>
        <v>100000</v>
      </c>
      <c r="M419" s="19">
        <f t="shared" si="108"/>
        <v>157159.54511765062</v>
      </c>
      <c r="N419" s="19">
        <f t="shared" si="109"/>
        <v>157159.54511765062</v>
      </c>
      <c r="O419" s="19">
        <f t="shared" si="99"/>
        <v>157092.28802850909</v>
      </c>
      <c r="P419" s="19">
        <f>IF(A419=0,K419*(1-$C$15),K419)</f>
        <v>0</v>
      </c>
      <c r="Q419" s="19">
        <f t="shared" si="110"/>
        <v>3.6009374780822339</v>
      </c>
      <c r="R419" s="19">
        <f t="shared" si="111"/>
        <v>130.9132408049893</v>
      </c>
      <c r="S419" s="3">
        <f>Return!Q403</f>
        <v>2.2922433196903569E-5</v>
      </c>
      <c r="T419" s="9">
        <f>IF(A419=0,1,T418*(1+$F$5)^(1/12))</f>
        <v>1.179398424015164</v>
      </c>
      <c r="U419">
        <f>IF(A419=0,$C$12,U418-V418-W418-X418)</f>
        <v>0</v>
      </c>
      <c r="V419">
        <f t="shared" si="101"/>
        <v>0</v>
      </c>
      <c r="W419">
        <f t="shared" si="112"/>
        <v>0</v>
      </c>
      <c r="X419">
        <f>IF(A419=12*$C$10-1,U419-V419-W419,0)</f>
        <v>0</v>
      </c>
      <c r="Y419">
        <f>FLOOR(A419/12,1)</f>
        <v>33</v>
      </c>
      <c r="Z419">
        <f t="shared" si="102"/>
        <v>5</v>
      </c>
      <c r="AA419">
        <f t="shared" si="113"/>
        <v>3.1609701269001977E-3</v>
      </c>
      <c r="AB419">
        <f t="shared" si="103"/>
        <v>3.7279086416888291E-2</v>
      </c>
      <c r="AC419">
        <f>VLOOKUP(AD419,mortality!$A$4:$G$76,saving_model!Z419+2,FALSE)</f>
        <v>1.8639543208444145E-2</v>
      </c>
      <c r="AD419">
        <f t="shared" si="104"/>
        <v>82</v>
      </c>
      <c r="AE419" s="10">
        <f t="shared" si="114"/>
        <v>8.3717735912058888E-4</v>
      </c>
      <c r="AF419" s="8">
        <f>VLOOKUP(saving_model!Y419,lapse!$B$4:$C$134,2,FALSE)</f>
        <v>0.01</v>
      </c>
      <c r="AH419">
        <f>discount_curve!K404</f>
        <v>0.64886098994341879</v>
      </c>
    </row>
    <row r="420" spans="1:34" x14ac:dyDescent="0.55000000000000004">
      <c r="A420">
        <f t="shared" si="100"/>
        <v>398</v>
      </c>
      <c r="B420">
        <f t="shared" si="105"/>
        <v>0</v>
      </c>
      <c r="C420">
        <f>K420*U420</f>
        <v>0</v>
      </c>
      <c r="D420">
        <f>M420*V420</f>
        <v>0</v>
      </c>
      <c r="E420">
        <f>N420*W420</f>
        <v>0</v>
      </c>
      <c r="F420">
        <f>(O420+P420+Q420-R420)*X420</f>
        <v>0</v>
      </c>
      <c r="G420">
        <f>U420*$F$6/12*T420</f>
        <v>0</v>
      </c>
      <c r="H420">
        <v>0</v>
      </c>
      <c r="I420">
        <f t="shared" si="106"/>
        <v>0</v>
      </c>
      <c r="K420">
        <f>IF(A420=0, $C$6, $C$7/12)</f>
        <v>0</v>
      </c>
      <c r="L420">
        <f t="shared" si="107"/>
        <v>100000</v>
      </c>
      <c r="M420" s="19">
        <f t="shared" si="108"/>
        <v>156861.38832743609</v>
      </c>
      <c r="N420" s="19">
        <f t="shared" si="109"/>
        <v>156861.38832743609</v>
      </c>
      <c r="O420" s="19">
        <f t="shared" si="99"/>
        <v>156964.97572518219</v>
      </c>
      <c r="P420" s="19">
        <f>IF(A420=0,K420*(1-$C$15),K420)</f>
        <v>0</v>
      </c>
      <c r="Q420" s="19">
        <f t="shared" si="110"/>
        <v>-337.69752732370591</v>
      </c>
      <c r="R420" s="19">
        <f t="shared" si="111"/>
        <v>130.52273183154873</v>
      </c>
      <c r="S420" s="3">
        <f>Return!Q404</f>
        <v>-2.1514196129648333E-3</v>
      </c>
      <c r="T420" s="9">
        <f>IF(A420=0,1,T419*(1+$F$5)^(1/12))</f>
        <v>1.1798887174478772</v>
      </c>
      <c r="U420">
        <f>IF(A420=0,$C$12,U419-V419-W419-X419)</f>
        <v>0</v>
      </c>
      <c r="V420">
        <f t="shared" si="101"/>
        <v>0</v>
      </c>
      <c r="W420">
        <f t="shared" si="112"/>
        <v>0</v>
      </c>
      <c r="X420">
        <f>IF(A420=12*$C$10-1,U420-V420-W420,0)</f>
        <v>0</v>
      </c>
      <c r="Y420">
        <f>FLOOR(A420/12,1)</f>
        <v>33</v>
      </c>
      <c r="Z420">
        <f t="shared" si="102"/>
        <v>5</v>
      </c>
      <c r="AA420">
        <f t="shared" si="113"/>
        <v>3.1609701269001977E-3</v>
      </c>
      <c r="AB420">
        <f t="shared" si="103"/>
        <v>3.7279086416888291E-2</v>
      </c>
      <c r="AC420">
        <f>VLOOKUP(AD420,mortality!$A$4:$G$76,saving_model!Z420+2,FALSE)</f>
        <v>1.8639543208444145E-2</v>
      </c>
      <c r="AD420">
        <f t="shared" si="104"/>
        <v>82</v>
      </c>
      <c r="AE420" s="10">
        <f t="shared" si="114"/>
        <v>8.3717735912058888E-4</v>
      </c>
      <c r="AF420" s="8">
        <f>VLOOKUP(saving_model!Y420,lapse!$B$4:$C$134,2,FALSE)</f>
        <v>0.01</v>
      </c>
      <c r="AH420">
        <f>discount_curve!K405</f>
        <v>0.64815443224301483</v>
      </c>
    </row>
    <row r="421" spans="1:34" x14ac:dyDescent="0.55000000000000004">
      <c r="A421">
        <f t="shared" si="100"/>
        <v>399</v>
      </c>
      <c r="B421">
        <f t="shared" si="105"/>
        <v>0</v>
      </c>
      <c r="C421">
        <f>K421*U421</f>
        <v>0</v>
      </c>
      <c r="D421">
        <f>M421*V421</f>
        <v>0</v>
      </c>
      <c r="E421">
        <f>N421*W421</f>
        <v>0</v>
      </c>
      <c r="F421">
        <f>(O421+P421+Q421-R421)*X421</f>
        <v>0</v>
      </c>
      <c r="G421">
        <f>U421*$F$6/12*T421</f>
        <v>0</v>
      </c>
      <c r="H421">
        <v>0</v>
      </c>
      <c r="I421">
        <f t="shared" si="106"/>
        <v>0</v>
      </c>
      <c r="K421">
        <f>IF(A421=0, $C$6, $C$7/12)</f>
        <v>0</v>
      </c>
      <c r="L421">
        <f t="shared" si="107"/>
        <v>100000</v>
      </c>
      <c r="M421" s="19">
        <f t="shared" si="108"/>
        <v>156867.05573307109</v>
      </c>
      <c r="N421" s="19">
        <f t="shared" si="109"/>
        <v>156867.05573307109</v>
      </c>
      <c r="O421" s="19">
        <f t="shared" si="99"/>
        <v>156496.75546602692</v>
      </c>
      <c r="P421" s="19">
        <f>IF(A421=0,K421*(1-$C$15),K421)</f>
        <v>0</v>
      </c>
      <c r="Q421" s="19">
        <f t="shared" si="110"/>
        <v>609.67850577846332</v>
      </c>
      <c r="R421" s="19">
        <f t="shared" si="111"/>
        <v>130.92202830983783</v>
      </c>
      <c r="S421" s="3">
        <f>Return!Q405</f>
        <v>3.8957900690204106E-3</v>
      </c>
      <c r="T421" s="9">
        <f>IF(A421=0,1,T420*(1+$F$5)^(1/12))</f>
        <v>1.1803792147028485</v>
      </c>
      <c r="U421">
        <f>IF(A421=0,$C$12,U420-V420-W420-X420)</f>
        <v>0</v>
      </c>
      <c r="V421">
        <f t="shared" si="101"/>
        <v>0</v>
      </c>
      <c r="W421">
        <f t="shared" si="112"/>
        <v>0</v>
      </c>
      <c r="X421">
        <f>IF(A421=12*$C$10-1,U421-V421-W421,0)</f>
        <v>0</v>
      </c>
      <c r="Y421">
        <f>FLOOR(A421/12,1)</f>
        <v>33</v>
      </c>
      <c r="Z421">
        <f t="shared" si="102"/>
        <v>5</v>
      </c>
      <c r="AA421">
        <f t="shared" si="113"/>
        <v>3.1609701269001977E-3</v>
      </c>
      <c r="AB421">
        <f t="shared" si="103"/>
        <v>3.7279086416888291E-2</v>
      </c>
      <c r="AC421">
        <f>VLOOKUP(AD421,mortality!$A$4:$G$76,saving_model!Z421+2,FALSE)</f>
        <v>1.8639543208444145E-2</v>
      </c>
      <c r="AD421">
        <f t="shared" si="104"/>
        <v>82</v>
      </c>
      <c r="AE421" s="10">
        <f t="shared" si="114"/>
        <v>8.3717735912058888E-4</v>
      </c>
      <c r="AF421" s="8">
        <f>VLOOKUP(saving_model!Y421,lapse!$B$4:$C$134,2,FALSE)</f>
        <v>0.01</v>
      </c>
      <c r="AH421">
        <f>discount_curve!K406</f>
        <v>0.64744864392741253</v>
      </c>
    </row>
    <row r="422" spans="1:34" x14ac:dyDescent="0.55000000000000004">
      <c r="A422">
        <f t="shared" si="100"/>
        <v>400</v>
      </c>
      <c r="B422">
        <f t="shared" si="105"/>
        <v>0</v>
      </c>
      <c r="C422">
        <f>K422*U422</f>
        <v>0</v>
      </c>
      <c r="D422">
        <f>M422*V422</f>
        <v>0</v>
      </c>
      <c r="E422">
        <f>N422*W422</f>
        <v>0</v>
      </c>
      <c r="F422">
        <f>(O422+P422+Q422-R422)*X422</f>
        <v>0</v>
      </c>
      <c r="G422">
        <f>U422*$F$6/12*T422</f>
        <v>0</v>
      </c>
      <c r="H422">
        <v>0</v>
      </c>
      <c r="I422">
        <f t="shared" si="106"/>
        <v>0</v>
      </c>
      <c r="K422">
        <f>IF(A422=0, $C$6, $C$7/12)</f>
        <v>0</v>
      </c>
      <c r="L422">
        <f t="shared" si="107"/>
        <v>100000</v>
      </c>
      <c r="M422" s="19">
        <f t="shared" si="108"/>
        <v>156108.94213044082</v>
      </c>
      <c r="N422" s="19">
        <f t="shared" si="109"/>
        <v>156108.94213044082</v>
      </c>
      <c r="O422" s="19">
        <f t="shared" si="99"/>
        <v>156975.51194349554</v>
      </c>
      <c r="P422" s="19">
        <f>IF(A422=0,K422*(1-$C$15),K422)</f>
        <v>0</v>
      </c>
      <c r="Q422" s="19">
        <f t="shared" si="110"/>
        <v>-1862.4005522688014</v>
      </c>
      <c r="R422" s="19">
        <f t="shared" si="111"/>
        <v>129.26092615935562</v>
      </c>
      <c r="S422" s="3">
        <f>Return!Q406</f>
        <v>-1.1864274428607602E-2</v>
      </c>
      <c r="T422" s="9">
        <f>IF(A422=0,1,T421*(1+$F$5)^(1/12))</f>
        <v>1.1808699158648099</v>
      </c>
      <c r="U422">
        <f>IF(A422=0,$C$12,U421-V421-W421-X421)</f>
        <v>0</v>
      </c>
      <c r="V422">
        <f t="shared" si="101"/>
        <v>0</v>
      </c>
      <c r="W422">
        <f t="shared" si="112"/>
        <v>0</v>
      </c>
      <c r="X422">
        <f>IF(A422=12*$C$10-1,U422-V422-W422,0)</f>
        <v>0</v>
      </c>
      <c r="Y422">
        <f>FLOOR(A422/12,1)</f>
        <v>33</v>
      </c>
      <c r="Z422">
        <f t="shared" si="102"/>
        <v>5</v>
      </c>
      <c r="AA422">
        <f t="shared" si="113"/>
        <v>3.1609701269001977E-3</v>
      </c>
      <c r="AB422">
        <f t="shared" si="103"/>
        <v>3.7279086416888291E-2</v>
      </c>
      <c r="AC422">
        <f>VLOOKUP(AD422,mortality!$A$4:$G$76,saving_model!Z422+2,FALSE)</f>
        <v>1.8639543208444145E-2</v>
      </c>
      <c r="AD422">
        <f t="shared" si="104"/>
        <v>82</v>
      </c>
      <c r="AE422" s="10">
        <f t="shared" si="114"/>
        <v>8.3717735912058888E-4</v>
      </c>
      <c r="AF422" s="8">
        <f>VLOOKUP(saving_model!Y422,lapse!$B$4:$C$134,2,FALSE)</f>
        <v>0.01</v>
      </c>
      <c r="AH422">
        <f>discount_curve!K407</f>
        <v>0.64674362415881315</v>
      </c>
    </row>
    <row r="423" spans="1:34" x14ac:dyDescent="0.55000000000000004">
      <c r="A423">
        <f t="shared" si="100"/>
        <v>401</v>
      </c>
      <c r="B423">
        <f t="shared" si="105"/>
        <v>0</v>
      </c>
      <c r="C423">
        <f>K423*U423</f>
        <v>0</v>
      </c>
      <c r="D423">
        <f>M423*V423</f>
        <v>0</v>
      </c>
      <c r="E423">
        <f>N423*W423</f>
        <v>0</v>
      </c>
      <c r="F423">
        <f>(O423+P423+Q423-R423)*X423</f>
        <v>0</v>
      </c>
      <c r="G423">
        <f>U423*$F$6/12*T423</f>
        <v>0</v>
      </c>
      <c r="H423">
        <v>0</v>
      </c>
      <c r="I423">
        <f t="shared" si="106"/>
        <v>0</v>
      </c>
      <c r="K423">
        <f>IF(A423=0, $C$6, $C$7/12)</f>
        <v>0</v>
      </c>
      <c r="L423">
        <f t="shared" si="107"/>
        <v>100000</v>
      </c>
      <c r="M423" s="19">
        <f t="shared" si="108"/>
        <v>155753.23074917021</v>
      </c>
      <c r="N423" s="19">
        <f t="shared" si="109"/>
        <v>155753.23074917021</v>
      </c>
      <c r="O423" s="19">
        <f t="shared" si="99"/>
        <v>154983.85046506737</v>
      </c>
      <c r="P423" s="19">
        <f>IF(A423=0,K423*(1-$C$15),K423)</f>
        <v>0</v>
      </c>
      <c r="Q423" s="19">
        <f t="shared" si="110"/>
        <v>1408.4336647641423</v>
      </c>
      <c r="R423" s="19">
        <f t="shared" si="111"/>
        <v>130.32690344152624</v>
      </c>
      <c r="S423" s="3">
        <f>Return!Q407</f>
        <v>9.0876156485839577E-3</v>
      </c>
      <c r="T423" s="9">
        <f>IF(A423=0,1,T422*(1+$F$5)^(1/12))</f>
        <v>1.1813608210185289</v>
      </c>
      <c r="U423">
        <f>IF(A423=0,$C$12,U422-V422-W422-X422)</f>
        <v>0</v>
      </c>
      <c r="V423">
        <f t="shared" si="101"/>
        <v>0</v>
      </c>
      <c r="W423">
        <f t="shared" si="112"/>
        <v>0</v>
      </c>
      <c r="X423">
        <f>IF(A423=12*$C$10-1,U423-V423-W423,0)</f>
        <v>0</v>
      </c>
      <c r="Y423">
        <f>FLOOR(A423/12,1)</f>
        <v>33</v>
      </c>
      <c r="Z423">
        <f t="shared" si="102"/>
        <v>5</v>
      </c>
      <c r="AA423">
        <f t="shared" si="113"/>
        <v>3.1609701269001977E-3</v>
      </c>
      <c r="AB423">
        <f t="shared" si="103"/>
        <v>3.7279086416888291E-2</v>
      </c>
      <c r="AC423">
        <f>VLOOKUP(AD423,mortality!$A$4:$G$76,saving_model!Z423+2,FALSE)</f>
        <v>1.8639543208444145E-2</v>
      </c>
      <c r="AD423">
        <f t="shared" si="104"/>
        <v>82</v>
      </c>
      <c r="AE423" s="10">
        <f t="shared" si="114"/>
        <v>8.3717735912058888E-4</v>
      </c>
      <c r="AF423" s="8">
        <f>VLOOKUP(saving_model!Y423,lapse!$B$4:$C$134,2,FALSE)</f>
        <v>0.01</v>
      </c>
      <c r="AH423">
        <f>discount_curve!K408</f>
        <v>0.6460393721003308</v>
      </c>
    </row>
    <row r="424" spans="1:34" x14ac:dyDescent="0.55000000000000004">
      <c r="A424">
        <f t="shared" si="100"/>
        <v>402</v>
      </c>
      <c r="B424">
        <f t="shared" si="105"/>
        <v>0</v>
      </c>
      <c r="C424">
        <f>K424*U424</f>
        <v>0</v>
      </c>
      <c r="D424">
        <f>M424*V424</f>
        <v>0</v>
      </c>
      <c r="E424">
        <f>N424*W424</f>
        <v>0</v>
      </c>
      <c r="F424">
        <f>(O424+P424+Q424-R424)*X424</f>
        <v>0</v>
      </c>
      <c r="G424">
        <f>U424*$F$6/12*T424</f>
        <v>0</v>
      </c>
      <c r="H424">
        <v>0</v>
      </c>
      <c r="I424">
        <f t="shared" si="106"/>
        <v>0</v>
      </c>
      <c r="K424">
        <f>IF(A424=0, $C$6, $C$7/12)</f>
        <v>0</v>
      </c>
      <c r="L424">
        <f t="shared" si="107"/>
        <v>100000</v>
      </c>
      <c r="M424" s="19">
        <f t="shared" si="108"/>
        <v>157273.00040172576</v>
      </c>
      <c r="N424" s="19">
        <f t="shared" si="109"/>
        <v>157273.00040172576</v>
      </c>
      <c r="O424" s="19">
        <f t="shared" si="99"/>
        <v>156261.95722638999</v>
      </c>
      <c r="P424" s="19">
        <f>IF(A424=0,K424*(1-$C$15),K424)</f>
        <v>0</v>
      </c>
      <c r="Q424" s="19">
        <f t="shared" si="110"/>
        <v>1890.2928089753605</v>
      </c>
      <c r="R424" s="19">
        <f t="shared" si="111"/>
        <v>131.79354169613779</v>
      </c>
      <c r="S424" s="3">
        <f>Return!Q408</f>
        <v>1.2096948243370154E-2</v>
      </c>
      <c r="T424" s="9">
        <f>IF(A424=0,1,T423*(1+$F$5)^(1/12))</f>
        <v>1.1818519302488075</v>
      </c>
      <c r="U424">
        <f>IF(A424=0,$C$12,U423-V423-W423-X423)</f>
        <v>0</v>
      </c>
      <c r="V424">
        <f t="shared" si="101"/>
        <v>0</v>
      </c>
      <c r="W424">
        <f t="shared" si="112"/>
        <v>0</v>
      </c>
      <c r="X424">
        <f>IF(A424=12*$C$10-1,U424-V424-W424,0)</f>
        <v>0</v>
      </c>
      <c r="Y424">
        <f>FLOOR(A424/12,1)</f>
        <v>33</v>
      </c>
      <c r="Z424">
        <f t="shared" si="102"/>
        <v>5</v>
      </c>
      <c r="AA424">
        <f t="shared" si="113"/>
        <v>3.1609701269001977E-3</v>
      </c>
      <c r="AB424">
        <f t="shared" si="103"/>
        <v>3.7279086416888291E-2</v>
      </c>
      <c r="AC424">
        <f>VLOOKUP(AD424,mortality!$A$4:$G$76,saving_model!Z424+2,FALSE)</f>
        <v>1.8639543208444145E-2</v>
      </c>
      <c r="AD424">
        <f t="shared" si="104"/>
        <v>82</v>
      </c>
      <c r="AE424" s="10">
        <f t="shared" si="114"/>
        <v>8.3717735912058888E-4</v>
      </c>
      <c r="AF424" s="8">
        <f>VLOOKUP(saving_model!Y424,lapse!$B$4:$C$134,2,FALSE)</f>
        <v>0.01</v>
      </c>
      <c r="AH424">
        <f>discount_curve!K409</f>
        <v>0.64533588691599042</v>
      </c>
    </row>
    <row r="425" spans="1:34" x14ac:dyDescent="0.55000000000000004">
      <c r="A425">
        <f t="shared" si="100"/>
        <v>403</v>
      </c>
      <c r="B425">
        <f t="shared" si="105"/>
        <v>0</v>
      </c>
      <c r="C425">
        <f>K425*U425</f>
        <v>0</v>
      </c>
      <c r="D425">
        <f>M425*V425</f>
        <v>0</v>
      </c>
      <c r="E425">
        <f>N425*W425</f>
        <v>0</v>
      </c>
      <c r="F425">
        <f>(O425+P425+Q425-R425)*X425</f>
        <v>0</v>
      </c>
      <c r="G425">
        <f>U425*$F$6/12*T425</f>
        <v>0</v>
      </c>
      <c r="H425">
        <v>0</v>
      </c>
      <c r="I425">
        <f t="shared" si="106"/>
        <v>0</v>
      </c>
      <c r="K425">
        <f>IF(A425=0, $C$6, $C$7/12)</f>
        <v>0</v>
      </c>
      <c r="L425">
        <f t="shared" si="107"/>
        <v>100000</v>
      </c>
      <c r="M425" s="19">
        <f t="shared" si="108"/>
        <v>156716.32142829467</v>
      </c>
      <c r="N425" s="19">
        <f t="shared" si="109"/>
        <v>156716.32142829467</v>
      </c>
      <c r="O425" s="19">
        <f t="shared" ref="O425:O488" si="115">O424+P424+Q424-R424</f>
        <v>158020.45649366922</v>
      </c>
      <c r="P425" s="19">
        <f>IF(A425=0,K425*(1-$C$15),K425)</f>
        <v>0</v>
      </c>
      <c r="Q425" s="19">
        <f t="shared" si="110"/>
        <v>-2737.6724507848307</v>
      </c>
      <c r="R425" s="19">
        <f t="shared" si="111"/>
        <v>129.40232003573701</v>
      </c>
      <c r="S425" s="3">
        <f>Return!Q409</f>
        <v>-1.7324797760564059E-2</v>
      </c>
      <c r="T425" s="9">
        <f>IF(A425=0,1,T424*(1+$F$5)^(1/12))</f>
        <v>1.1823432436404837</v>
      </c>
      <c r="U425">
        <f>IF(A425=0,$C$12,U424-V424-W424-X424)</f>
        <v>0</v>
      </c>
      <c r="V425">
        <f t="shared" si="101"/>
        <v>0</v>
      </c>
      <c r="W425">
        <f t="shared" si="112"/>
        <v>0</v>
      </c>
      <c r="X425">
        <f>IF(A425=12*$C$10-1,U425-V425-W425,0)</f>
        <v>0</v>
      </c>
      <c r="Y425">
        <f>FLOOR(A425/12,1)</f>
        <v>33</v>
      </c>
      <c r="Z425">
        <f t="shared" si="102"/>
        <v>5</v>
      </c>
      <c r="AA425">
        <f t="shared" si="113"/>
        <v>3.1609701269001977E-3</v>
      </c>
      <c r="AB425">
        <f t="shared" si="103"/>
        <v>3.7279086416888291E-2</v>
      </c>
      <c r="AC425">
        <f>VLOOKUP(AD425,mortality!$A$4:$G$76,saving_model!Z425+2,FALSE)</f>
        <v>1.8639543208444145E-2</v>
      </c>
      <c r="AD425">
        <f t="shared" si="104"/>
        <v>82</v>
      </c>
      <c r="AE425" s="10">
        <f t="shared" si="114"/>
        <v>8.3717735912058888E-4</v>
      </c>
      <c r="AF425" s="8">
        <f>VLOOKUP(saving_model!Y425,lapse!$B$4:$C$134,2,FALSE)</f>
        <v>0.01</v>
      </c>
      <c r="AH425">
        <f>discount_curve!K410</f>
        <v>0.64463316777072754</v>
      </c>
    </row>
    <row r="426" spans="1:34" x14ac:dyDescent="0.55000000000000004">
      <c r="A426">
        <f t="shared" si="100"/>
        <v>404</v>
      </c>
      <c r="B426">
        <f t="shared" si="105"/>
        <v>0</v>
      </c>
      <c r="C426">
        <f>K426*U426</f>
        <v>0</v>
      </c>
      <c r="D426">
        <f>M426*V426</f>
        <v>0</v>
      </c>
      <c r="E426">
        <f>N426*W426</f>
        <v>0</v>
      </c>
      <c r="F426">
        <f>(O426+P426+Q426-R426)*X426</f>
        <v>0</v>
      </c>
      <c r="G426">
        <f>U426*$F$6/12*T426</f>
        <v>0</v>
      </c>
      <c r="H426">
        <v>0</v>
      </c>
      <c r="I426">
        <f t="shared" si="106"/>
        <v>0</v>
      </c>
      <c r="K426">
        <f>IF(A426=0, $C$6, $C$7/12)</f>
        <v>0</v>
      </c>
      <c r="L426">
        <f t="shared" si="107"/>
        <v>100000</v>
      </c>
      <c r="M426" s="19">
        <f t="shared" si="108"/>
        <v>155241.87295138845</v>
      </c>
      <c r="N426" s="19">
        <f t="shared" si="109"/>
        <v>155241.87295138845</v>
      </c>
      <c r="O426" s="19">
        <f t="shared" si="115"/>
        <v>155153.38172284866</v>
      </c>
      <c r="P426" s="19">
        <f>IF(A426=0,K426*(1-$C$15),K426)</f>
        <v>0</v>
      </c>
      <c r="Q426" s="19">
        <f t="shared" si="110"/>
        <v>47.648265422661851</v>
      </c>
      <c r="R426" s="19">
        <f t="shared" si="111"/>
        <v>129.33419165689278</v>
      </c>
      <c r="S426" s="3">
        <f>Return!Q410</f>
        <v>3.0710426607249985E-4</v>
      </c>
      <c r="T426" s="9">
        <f>IF(A426=0,1,T425*(1+$F$5)^(1/12))</f>
        <v>1.18283476127843</v>
      </c>
      <c r="U426">
        <f>IF(A426=0,$C$12,U425-V425-W425-X425)</f>
        <v>0</v>
      </c>
      <c r="V426">
        <f t="shared" si="101"/>
        <v>0</v>
      </c>
      <c r="W426">
        <f t="shared" si="112"/>
        <v>0</v>
      </c>
      <c r="X426">
        <f>IF(A426=12*$C$10-1,U426-V426-W426,0)</f>
        <v>0</v>
      </c>
      <c r="Y426">
        <f>FLOOR(A426/12,1)</f>
        <v>33</v>
      </c>
      <c r="Z426">
        <f t="shared" si="102"/>
        <v>5</v>
      </c>
      <c r="AA426">
        <f t="shared" si="113"/>
        <v>3.1609701269001977E-3</v>
      </c>
      <c r="AB426">
        <f t="shared" si="103"/>
        <v>3.7279086416888291E-2</v>
      </c>
      <c r="AC426">
        <f>VLOOKUP(AD426,mortality!$A$4:$G$76,saving_model!Z426+2,FALSE)</f>
        <v>1.8639543208444145E-2</v>
      </c>
      <c r="AD426">
        <f t="shared" si="104"/>
        <v>82</v>
      </c>
      <c r="AE426" s="10">
        <f t="shared" si="114"/>
        <v>8.3717735912058888E-4</v>
      </c>
      <c r="AF426" s="8">
        <f>VLOOKUP(saving_model!Y426,lapse!$B$4:$C$134,2,FALSE)</f>
        <v>0.01</v>
      </c>
      <c r="AH426">
        <f>discount_curve!K411</f>
        <v>0.64393121383038665</v>
      </c>
    </row>
    <row r="427" spans="1:34" x14ac:dyDescent="0.55000000000000004">
      <c r="A427">
        <f t="shared" si="100"/>
        <v>405</v>
      </c>
      <c r="B427">
        <f t="shared" si="105"/>
        <v>0</v>
      </c>
      <c r="C427">
        <f>K427*U427</f>
        <v>0</v>
      </c>
      <c r="D427">
        <f>M427*V427</f>
        <v>0</v>
      </c>
      <c r="E427">
        <f>N427*W427</f>
        <v>0</v>
      </c>
      <c r="F427">
        <f>(O427+P427+Q427-R427)*X427</f>
        <v>0</v>
      </c>
      <c r="G427">
        <f>U427*$F$6/12*T427</f>
        <v>0</v>
      </c>
      <c r="H427">
        <v>0</v>
      </c>
      <c r="I427">
        <f t="shared" si="106"/>
        <v>0</v>
      </c>
      <c r="K427">
        <f>IF(A427=0, $C$6, $C$7/12)</f>
        <v>0</v>
      </c>
      <c r="L427">
        <f t="shared" si="107"/>
        <v>100000</v>
      </c>
      <c r="M427" s="19">
        <f t="shared" si="108"/>
        <v>156293.18124266781</v>
      </c>
      <c r="N427" s="19">
        <f t="shared" si="109"/>
        <v>156293.18124266781</v>
      </c>
      <c r="O427" s="19">
        <f t="shared" si="115"/>
        <v>155071.69579661443</v>
      </c>
      <c r="P427" s="19">
        <f>IF(A427=0,K427*(1-$C$15),K427)</f>
        <v>0</v>
      </c>
      <c r="Q427" s="19">
        <f t="shared" si="110"/>
        <v>2311.8179639729451</v>
      </c>
      <c r="R427" s="19">
        <f t="shared" si="111"/>
        <v>131.15292813382283</v>
      </c>
      <c r="S427" s="3">
        <f>Return!Q411</f>
        <v>1.4908058831090809E-2</v>
      </c>
      <c r="T427" s="9">
        <f>IF(A427=0,1,T426*(1+$F$5)^(1/12))</f>
        <v>1.183326483247555</v>
      </c>
      <c r="U427">
        <f>IF(A427=0,$C$12,U426-V426-W426-X426)</f>
        <v>0</v>
      </c>
      <c r="V427">
        <f t="shared" si="101"/>
        <v>0</v>
      </c>
      <c r="W427">
        <f t="shared" si="112"/>
        <v>0</v>
      </c>
      <c r="X427">
        <f>IF(A427=12*$C$10-1,U427-V427-W427,0)</f>
        <v>0</v>
      </c>
      <c r="Y427">
        <f>FLOOR(A427/12,1)</f>
        <v>33</v>
      </c>
      <c r="Z427">
        <f t="shared" si="102"/>
        <v>5</v>
      </c>
      <c r="AA427">
        <f t="shared" si="113"/>
        <v>3.1609701269001977E-3</v>
      </c>
      <c r="AB427">
        <f t="shared" si="103"/>
        <v>3.7279086416888291E-2</v>
      </c>
      <c r="AC427">
        <f>VLOOKUP(AD427,mortality!$A$4:$G$76,saving_model!Z427+2,FALSE)</f>
        <v>1.8639543208444145E-2</v>
      </c>
      <c r="AD427">
        <f t="shared" si="104"/>
        <v>82</v>
      </c>
      <c r="AE427" s="10">
        <f t="shared" si="114"/>
        <v>8.3717735912058888E-4</v>
      </c>
      <c r="AF427" s="8">
        <f>VLOOKUP(saving_model!Y427,lapse!$B$4:$C$134,2,FALSE)</f>
        <v>0.01</v>
      </c>
      <c r="AH427">
        <f>discount_curve!K412</f>
        <v>0.64323002426172127</v>
      </c>
    </row>
    <row r="428" spans="1:34" x14ac:dyDescent="0.55000000000000004">
      <c r="A428">
        <f t="shared" si="100"/>
        <v>406</v>
      </c>
      <c r="B428">
        <f t="shared" si="105"/>
        <v>0</v>
      </c>
      <c r="C428">
        <f>K428*U428</f>
        <v>0</v>
      </c>
      <c r="D428">
        <f>M428*V428</f>
        <v>0</v>
      </c>
      <c r="E428">
        <f>N428*W428</f>
        <v>0</v>
      </c>
      <c r="F428">
        <f>(O428+P428+Q428-R428)*X428</f>
        <v>0</v>
      </c>
      <c r="G428">
        <f>U428*$F$6/12*T428</f>
        <v>0</v>
      </c>
      <c r="H428">
        <v>0</v>
      </c>
      <c r="I428">
        <f t="shared" si="106"/>
        <v>0</v>
      </c>
      <c r="K428">
        <f>IF(A428=0, $C$6, $C$7/12)</f>
        <v>0</v>
      </c>
      <c r="L428">
        <f t="shared" si="107"/>
        <v>100000</v>
      </c>
      <c r="M428" s="19">
        <f t="shared" si="108"/>
        <v>157682.30972292484</v>
      </c>
      <c r="N428" s="19">
        <f t="shared" si="109"/>
        <v>157682.30972292484</v>
      </c>
      <c r="O428" s="19">
        <f t="shared" si="115"/>
        <v>157252.36083245356</v>
      </c>
      <c r="P428" s="19">
        <f>IF(A428=0,K428*(1-$C$15),K428)</f>
        <v>0</v>
      </c>
      <c r="Q428" s="19">
        <f t="shared" si="110"/>
        <v>728.24727418702025</v>
      </c>
      <c r="R428" s="19">
        <f t="shared" si="111"/>
        <v>131.65050675553383</v>
      </c>
      <c r="S428" s="3">
        <f>Return!Q412</f>
        <v>4.6310737106385336E-3</v>
      </c>
      <c r="T428" s="9">
        <f>IF(A428=0,1,T427*(1+$F$5)^(1/12))</f>
        <v>1.1838184096328019</v>
      </c>
      <c r="U428">
        <f>IF(A428=0,$C$12,U427-V427-W427-X427)</f>
        <v>0</v>
      </c>
      <c r="V428">
        <f t="shared" si="101"/>
        <v>0</v>
      </c>
      <c r="W428">
        <f t="shared" si="112"/>
        <v>0</v>
      </c>
      <c r="X428">
        <f>IF(A428=12*$C$10-1,U428-V428-W428,0)</f>
        <v>0</v>
      </c>
      <c r="Y428">
        <f>FLOOR(A428/12,1)</f>
        <v>33</v>
      </c>
      <c r="Z428">
        <f t="shared" si="102"/>
        <v>5</v>
      </c>
      <c r="AA428">
        <f t="shared" si="113"/>
        <v>3.1609701269001977E-3</v>
      </c>
      <c r="AB428">
        <f t="shared" si="103"/>
        <v>3.7279086416888291E-2</v>
      </c>
      <c r="AC428">
        <f>VLOOKUP(AD428,mortality!$A$4:$G$76,saving_model!Z428+2,FALSE)</f>
        <v>1.8639543208444145E-2</v>
      </c>
      <c r="AD428">
        <f t="shared" si="104"/>
        <v>82</v>
      </c>
      <c r="AE428" s="10">
        <f t="shared" si="114"/>
        <v>8.3717735912058888E-4</v>
      </c>
      <c r="AF428" s="8">
        <f>VLOOKUP(saving_model!Y428,lapse!$B$4:$C$134,2,FALSE)</f>
        <v>0.01</v>
      </c>
      <c r="AH428">
        <f>discount_curve!K413</f>
        <v>0.64252959823239142</v>
      </c>
    </row>
    <row r="429" spans="1:34" x14ac:dyDescent="0.55000000000000004">
      <c r="A429">
        <f t="shared" si="100"/>
        <v>407</v>
      </c>
      <c r="B429">
        <f t="shared" si="105"/>
        <v>0</v>
      </c>
      <c r="C429">
        <f>K429*U429</f>
        <v>0</v>
      </c>
      <c r="D429">
        <f>M429*V429</f>
        <v>0</v>
      </c>
      <c r="E429">
        <f>N429*W429</f>
        <v>0</v>
      </c>
      <c r="F429">
        <f>(O429+P429+Q429-R429)*X429</f>
        <v>0</v>
      </c>
      <c r="G429">
        <f>U429*$F$6/12*T429</f>
        <v>0</v>
      </c>
      <c r="H429">
        <v>0</v>
      </c>
      <c r="I429">
        <f t="shared" si="106"/>
        <v>0</v>
      </c>
      <c r="K429">
        <f>IF(A429=0, $C$6, $C$7/12)</f>
        <v>0</v>
      </c>
      <c r="L429">
        <f t="shared" si="107"/>
        <v>100000</v>
      </c>
      <c r="M429" s="19">
        <f t="shared" si="108"/>
        <v>156965.12726843229</v>
      </c>
      <c r="N429" s="19">
        <f t="shared" si="109"/>
        <v>156965.12726843229</v>
      </c>
      <c r="O429" s="19">
        <f t="shared" si="115"/>
        <v>157848.95759988503</v>
      </c>
      <c r="P429" s="19">
        <f>IF(A429=0,K429*(1-$C$15),K429)</f>
        <v>0</v>
      </c>
      <c r="Q429" s="19">
        <f t="shared" si="110"/>
        <v>-1897.620110813046</v>
      </c>
      <c r="R429" s="19">
        <f t="shared" si="111"/>
        <v>129.95944790756002</v>
      </c>
      <c r="S429" s="3">
        <f>Return!Q413</f>
        <v>-1.202174622922203E-2</v>
      </c>
      <c r="T429" s="9">
        <f>IF(A429=0,1,T428*(1+$F$5)^(1/12))</f>
        <v>1.1843105405191499</v>
      </c>
      <c r="U429">
        <f>IF(A429=0,$C$12,U428-V428-W428-X428)</f>
        <v>0</v>
      </c>
      <c r="V429">
        <f t="shared" si="101"/>
        <v>0</v>
      </c>
      <c r="W429">
        <f t="shared" si="112"/>
        <v>0</v>
      </c>
      <c r="X429">
        <f>IF(A429=12*$C$10-1,U429-V429-W429,0)</f>
        <v>0</v>
      </c>
      <c r="Y429">
        <f>FLOOR(A429/12,1)</f>
        <v>33</v>
      </c>
      <c r="Z429">
        <f t="shared" si="102"/>
        <v>5</v>
      </c>
      <c r="AA429">
        <f t="shared" si="113"/>
        <v>3.1609701269001977E-3</v>
      </c>
      <c r="AB429">
        <f t="shared" si="103"/>
        <v>3.7279086416888291E-2</v>
      </c>
      <c r="AC429">
        <f>VLOOKUP(AD429,mortality!$A$4:$G$76,saving_model!Z429+2,FALSE)</f>
        <v>1.8639543208444145E-2</v>
      </c>
      <c r="AD429">
        <f t="shared" si="104"/>
        <v>82</v>
      </c>
      <c r="AE429" s="10">
        <f t="shared" si="114"/>
        <v>8.3717735912058888E-4</v>
      </c>
      <c r="AF429" s="8">
        <f>VLOOKUP(saving_model!Y429,lapse!$B$4:$C$134,2,FALSE)</f>
        <v>0.01</v>
      </c>
      <c r="AH429">
        <f>discount_curve!K414</f>
        <v>0.64182993491096396</v>
      </c>
    </row>
    <row r="430" spans="1:34" x14ac:dyDescent="0.55000000000000004">
      <c r="A430">
        <f t="shared" si="100"/>
        <v>408</v>
      </c>
      <c r="B430">
        <f t="shared" si="105"/>
        <v>0</v>
      </c>
      <c r="C430">
        <f>K430*U430</f>
        <v>0</v>
      </c>
      <c r="D430">
        <f>M430*V430</f>
        <v>0</v>
      </c>
      <c r="E430">
        <f>N430*W430</f>
        <v>0</v>
      </c>
      <c r="F430">
        <f>(O430+P430+Q430-R430)*X430</f>
        <v>0</v>
      </c>
      <c r="G430">
        <f>U430*$F$6/12*T430</f>
        <v>0</v>
      </c>
      <c r="H430">
        <v>0</v>
      </c>
      <c r="I430">
        <f t="shared" si="106"/>
        <v>0</v>
      </c>
      <c r="K430">
        <f>IF(A430=0, $C$6, $C$7/12)</f>
        <v>0</v>
      </c>
      <c r="L430">
        <f t="shared" si="107"/>
        <v>100000</v>
      </c>
      <c r="M430" s="19">
        <f t="shared" si="108"/>
        <v>155953.23801073758</v>
      </c>
      <c r="N430" s="19">
        <f t="shared" si="109"/>
        <v>155953.23801073758</v>
      </c>
      <c r="O430" s="19">
        <f t="shared" si="115"/>
        <v>155821.37804116445</v>
      </c>
      <c r="P430" s="19">
        <f>IF(A430=0,K430*(1-$C$15),K430)</f>
        <v>0</v>
      </c>
      <c r="Q430" s="19">
        <f t="shared" si="110"/>
        <v>133.75732633998484</v>
      </c>
      <c r="R430" s="19">
        <f t="shared" si="111"/>
        <v>129.9626128062537</v>
      </c>
      <c r="S430" s="3">
        <f>Return!Q414</f>
        <v>8.5840163924522095E-4</v>
      </c>
      <c r="T430" s="9">
        <f>IF(A430=0,1,T429*(1+$F$5)^(1/12))</f>
        <v>1.1848028759916127</v>
      </c>
      <c r="U430">
        <f>IF(A430=0,$C$12,U429-V429-W429-X429)</f>
        <v>0</v>
      </c>
      <c r="V430">
        <f t="shared" si="101"/>
        <v>0</v>
      </c>
      <c r="W430">
        <f t="shared" si="112"/>
        <v>0</v>
      </c>
      <c r="X430">
        <f>IF(A430=12*$C$10-1,U430-V430-W430,0)</f>
        <v>0</v>
      </c>
      <c r="Y430">
        <f>FLOOR(A430/12,1)</f>
        <v>34</v>
      </c>
      <c r="Z430">
        <f t="shared" si="102"/>
        <v>5</v>
      </c>
      <c r="AA430">
        <f t="shared" si="113"/>
        <v>3.5346030171754528E-3</v>
      </c>
      <c r="AB430">
        <f t="shared" si="103"/>
        <v>4.1600308799085453E-2</v>
      </c>
      <c r="AC430">
        <f>VLOOKUP(AD430,mortality!$A$4:$G$76,saving_model!Z430+2,FALSE)</f>
        <v>2.0800154399542727E-2</v>
      </c>
      <c r="AD430">
        <f t="shared" si="104"/>
        <v>83</v>
      </c>
      <c r="AE430" s="10">
        <f t="shared" si="114"/>
        <v>8.3717735912058888E-4</v>
      </c>
      <c r="AF430" s="8">
        <f>VLOOKUP(saving_model!Y430,lapse!$B$4:$C$134,2,FALSE)</f>
        <v>0.01</v>
      </c>
      <c r="AH430">
        <f>discount_curve!K415</f>
        <v>0.64328628550736322</v>
      </c>
    </row>
    <row r="431" spans="1:34" x14ac:dyDescent="0.55000000000000004">
      <c r="A431">
        <f t="shared" si="100"/>
        <v>409</v>
      </c>
      <c r="B431">
        <f t="shared" si="105"/>
        <v>0</v>
      </c>
      <c r="C431">
        <f>K431*U431</f>
        <v>0</v>
      </c>
      <c r="D431">
        <f>M431*V431</f>
        <v>0</v>
      </c>
      <c r="E431">
        <f>N431*W431</f>
        <v>0</v>
      </c>
      <c r="F431">
        <f>(O431+P431+Q431-R431)*X431</f>
        <v>0</v>
      </c>
      <c r="G431">
        <f>U431*$F$6/12*T431</f>
        <v>0</v>
      </c>
      <c r="H431">
        <v>0</v>
      </c>
      <c r="I431">
        <f t="shared" si="106"/>
        <v>0</v>
      </c>
      <c r="K431">
        <f>IF(A431=0, $C$6, $C$7/12)</f>
        <v>0</v>
      </c>
      <c r="L431">
        <f t="shared" si="107"/>
        <v>100000</v>
      </c>
      <c r="M431" s="19">
        <f t="shared" si="108"/>
        <v>156138.57414507639</v>
      </c>
      <c r="N431" s="19">
        <f t="shared" si="109"/>
        <v>156138.57414507639</v>
      </c>
      <c r="O431" s="19">
        <f t="shared" si="115"/>
        <v>155825.17275469817</v>
      </c>
      <c r="P431" s="19">
        <f>IF(A431=0,K431*(1-$C$15),K431)</f>
        <v>0</v>
      </c>
      <c r="Q431" s="19">
        <f t="shared" si="110"/>
        <v>496.53469121816983</v>
      </c>
      <c r="R431" s="19">
        <f t="shared" si="111"/>
        <v>130.26808953826364</v>
      </c>
      <c r="S431" s="3">
        <f>Return!Q415</f>
        <v>3.1864857419399151E-3</v>
      </c>
      <c r="T431" s="9">
        <f>IF(A431=0,1,T430*(1+$F$5)^(1/12))</f>
        <v>1.18529541613524</v>
      </c>
      <c r="U431">
        <f>IF(A431=0,$C$12,U430-V430-W430-X430)</f>
        <v>0</v>
      </c>
      <c r="V431">
        <f t="shared" si="101"/>
        <v>0</v>
      </c>
      <c r="W431">
        <f t="shared" si="112"/>
        <v>0</v>
      </c>
      <c r="X431">
        <f>IF(A431=12*$C$10-1,U431-V431-W431,0)</f>
        <v>0</v>
      </c>
      <c r="Y431">
        <f>FLOOR(A431/12,1)</f>
        <v>34</v>
      </c>
      <c r="Z431">
        <f t="shared" si="102"/>
        <v>5</v>
      </c>
      <c r="AA431">
        <f t="shared" si="113"/>
        <v>3.5346030171754528E-3</v>
      </c>
      <c r="AB431">
        <f t="shared" si="103"/>
        <v>4.1600308799085453E-2</v>
      </c>
      <c r="AC431">
        <f>VLOOKUP(AD431,mortality!$A$4:$G$76,saving_model!Z431+2,FALSE)</f>
        <v>2.0800154399542727E-2</v>
      </c>
      <c r="AD431">
        <f t="shared" si="104"/>
        <v>83</v>
      </c>
      <c r="AE431" s="10">
        <f t="shared" si="114"/>
        <v>8.3717735912058888E-4</v>
      </c>
      <c r="AF431" s="8">
        <f>VLOOKUP(saving_model!Y431,lapse!$B$4:$C$134,2,FALSE)</f>
        <v>0.01</v>
      </c>
      <c r="AH431">
        <f>discount_curve!K416</f>
        <v>0.64259108382337948</v>
      </c>
    </row>
    <row r="432" spans="1:34" x14ac:dyDescent="0.55000000000000004">
      <c r="A432">
        <f t="shared" si="100"/>
        <v>410</v>
      </c>
      <c r="B432">
        <f t="shared" si="105"/>
        <v>0</v>
      </c>
      <c r="C432">
        <f>K432*U432</f>
        <v>0</v>
      </c>
      <c r="D432">
        <f>M432*V432</f>
        <v>0</v>
      </c>
      <c r="E432">
        <f>N432*W432</f>
        <v>0</v>
      </c>
      <c r="F432">
        <f>(O432+P432+Q432-R432)*X432</f>
        <v>0</v>
      </c>
      <c r="G432">
        <f>U432*$F$6/12*T432</f>
        <v>0</v>
      </c>
      <c r="H432">
        <v>0</v>
      </c>
      <c r="I432">
        <f t="shared" si="106"/>
        <v>0</v>
      </c>
      <c r="K432">
        <f>IF(A432=0, $C$6, $C$7/12)</f>
        <v>0</v>
      </c>
      <c r="L432">
        <f t="shared" si="107"/>
        <v>100000</v>
      </c>
      <c r="M432" s="19">
        <f t="shared" si="108"/>
        <v>156324.10383430604</v>
      </c>
      <c r="N432" s="19">
        <f t="shared" si="109"/>
        <v>156324.10383430604</v>
      </c>
      <c r="O432" s="19">
        <f t="shared" si="115"/>
        <v>156191.43935637808</v>
      </c>
      <c r="P432" s="19">
        <f>IF(A432=0,K432*(1-$C$15),K432)</f>
        <v>0</v>
      </c>
      <c r="Q432" s="19">
        <f t="shared" si="110"/>
        <v>135.056875662533</v>
      </c>
      <c r="R432" s="19">
        <f t="shared" si="111"/>
        <v>130.27208019336717</v>
      </c>
      <c r="S432" s="3">
        <f>Return!Q416</f>
        <v>8.6468807905903944E-4</v>
      </c>
      <c r="T432" s="9">
        <f>IF(A432=0,1,T431*(1+$F$5)^(1/12))</f>
        <v>1.1857881610351166</v>
      </c>
      <c r="U432">
        <f>IF(A432=0,$C$12,U431-V431-W431-X431)</f>
        <v>0</v>
      </c>
      <c r="V432">
        <f t="shared" si="101"/>
        <v>0</v>
      </c>
      <c r="W432">
        <f t="shared" si="112"/>
        <v>0</v>
      </c>
      <c r="X432">
        <f>IF(A432=12*$C$10-1,U432-V432-W432,0)</f>
        <v>0</v>
      </c>
      <c r="Y432">
        <f>FLOOR(A432/12,1)</f>
        <v>34</v>
      </c>
      <c r="Z432">
        <f t="shared" si="102"/>
        <v>5</v>
      </c>
      <c r="AA432">
        <f t="shared" si="113"/>
        <v>3.5346030171754528E-3</v>
      </c>
      <c r="AB432">
        <f t="shared" si="103"/>
        <v>4.1600308799085453E-2</v>
      </c>
      <c r="AC432">
        <f>VLOOKUP(AD432,mortality!$A$4:$G$76,saving_model!Z432+2,FALSE)</f>
        <v>2.0800154399542727E-2</v>
      </c>
      <c r="AD432">
        <f t="shared" si="104"/>
        <v>83</v>
      </c>
      <c r="AE432" s="10">
        <f t="shared" si="114"/>
        <v>8.3717735912058888E-4</v>
      </c>
      <c r="AF432" s="8">
        <f>VLOOKUP(saving_model!Y432,lapse!$B$4:$C$134,2,FALSE)</f>
        <v>0.01</v>
      </c>
      <c r="AH432">
        <f>discount_curve!K417</f>
        <v>0.64189663344622838</v>
      </c>
    </row>
    <row r="433" spans="1:34" x14ac:dyDescent="0.55000000000000004">
      <c r="A433">
        <f t="shared" si="100"/>
        <v>411</v>
      </c>
      <c r="B433">
        <f t="shared" si="105"/>
        <v>0</v>
      </c>
      <c r="C433">
        <f>K433*U433</f>
        <v>0</v>
      </c>
      <c r="D433">
        <f>M433*V433</f>
        <v>0</v>
      </c>
      <c r="E433">
        <f>N433*W433</f>
        <v>0</v>
      </c>
      <c r="F433">
        <f>(O433+P433+Q433-R433)*X433</f>
        <v>0</v>
      </c>
      <c r="G433">
        <f>U433*$F$6/12*T433</f>
        <v>0</v>
      </c>
      <c r="H433">
        <v>0</v>
      </c>
      <c r="I433">
        <f t="shared" si="106"/>
        <v>0</v>
      </c>
      <c r="K433">
        <f>IF(A433=0, $C$6, $C$7/12)</f>
        <v>0</v>
      </c>
      <c r="L433">
        <f t="shared" si="107"/>
        <v>100000</v>
      </c>
      <c r="M433" s="19">
        <f t="shared" si="108"/>
        <v>155817.11276801382</v>
      </c>
      <c r="N433" s="19">
        <f t="shared" si="109"/>
        <v>155817.11276801382</v>
      </c>
      <c r="O433" s="19">
        <f t="shared" si="115"/>
        <v>156196.22415184724</v>
      </c>
      <c r="P433" s="19">
        <f>IF(A433=0,K433*(1-$C$15),K433)</f>
        <v>0</v>
      </c>
      <c r="Q433" s="19">
        <f t="shared" si="110"/>
        <v>-887.64658230812245</v>
      </c>
      <c r="R433" s="19">
        <f t="shared" si="111"/>
        <v>129.42381464128263</v>
      </c>
      <c r="S433" s="3">
        <f>Return!Q417</f>
        <v>-5.6828939824127289E-3</v>
      </c>
      <c r="T433" s="9">
        <f>IF(A433=0,1,T432*(1+$F$5)^(1/12))</f>
        <v>1.1862811107763629</v>
      </c>
      <c r="U433">
        <f>IF(A433=0,$C$12,U432-V432-W432-X432)</f>
        <v>0</v>
      </c>
      <c r="V433">
        <f t="shared" si="101"/>
        <v>0</v>
      </c>
      <c r="W433">
        <f t="shared" si="112"/>
        <v>0</v>
      </c>
      <c r="X433">
        <f>IF(A433=12*$C$10-1,U433-V433-W433,0)</f>
        <v>0</v>
      </c>
      <c r="Y433">
        <f>FLOOR(A433/12,1)</f>
        <v>34</v>
      </c>
      <c r="Z433">
        <f t="shared" si="102"/>
        <v>5</v>
      </c>
      <c r="AA433">
        <f t="shared" si="113"/>
        <v>3.5346030171754528E-3</v>
      </c>
      <c r="AB433">
        <f t="shared" si="103"/>
        <v>4.1600308799085453E-2</v>
      </c>
      <c r="AC433">
        <f>VLOOKUP(AD433,mortality!$A$4:$G$76,saving_model!Z433+2,FALSE)</f>
        <v>2.0800154399542727E-2</v>
      </c>
      <c r="AD433">
        <f t="shared" si="104"/>
        <v>83</v>
      </c>
      <c r="AE433" s="10">
        <f t="shared" si="114"/>
        <v>8.3717735912058888E-4</v>
      </c>
      <c r="AF433" s="8">
        <f>VLOOKUP(saving_model!Y433,lapse!$B$4:$C$134,2,FALSE)</f>
        <v>0.01</v>
      </c>
      <c r="AH433">
        <f>discount_curve!K418</f>
        <v>0.64120293356396929</v>
      </c>
    </row>
    <row r="434" spans="1:34" x14ac:dyDescent="0.55000000000000004">
      <c r="A434">
        <f t="shared" si="100"/>
        <v>412</v>
      </c>
      <c r="B434">
        <f t="shared" si="105"/>
        <v>0</v>
      </c>
      <c r="C434">
        <f>K434*U434</f>
        <v>0</v>
      </c>
      <c r="D434">
        <f>M434*V434</f>
        <v>0</v>
      </c>
      <c r="E434">
        <f>N434*W434</f>
        <v>0</v>
      </c>
      <c r="F434">
        <f>(O434+P434+Q434-R434)*X434</f>
        <v>0</v>
      </c>
      <c r="G434">
        <f>U434*$F$6/12*T434</f>
        <v>0</v>
      </c>
      <c r="H434">
        <v>0</v>
      </c>
      <c r="I434">
        <f t="shared" si="106"/>
        <v>0</v>
      </c>
      <c r="K434">
        <f>IF(A434=0, $C$6, $C$7/12)</f>
        <v>0</v>
      </c>
      <c r="L434">
        <f t="shared" si="107"/>
        <v>100000</v>
      </c>
      <c r="M434" s="19">
        <f t="shared" si="108"/>
        <v>155214.4522207746</v>
      </c>
      <c r="N434" s="19">
        <f t="shared" si="109"/>
        <v>155214.4522207746</v>
      </c>
      <c r="O434" s="19">
        <f t="shared" si="115"/>
        <v>155179.15375489785</v>
      </c>
      <c r="P434" s="19">
        <f>IF(A434=0,K434*(1-$C$15),K434)</f>
        <v>0</v>
      </c>
      <c r="Q434" s="19">
        <f t="shared" si="110"/>
        <v>-58.67013792730755</v>
      </c>
      <c r="R434" s="19">
        <f t="shared" si="111"/>
        <v>129.26706968080879</v>
      </c>
      <c r="S434" s="3">
        <f>Return!Q418</f>
        <v>-3.7808002239769767E-4</v>
      </c>
      <c r="T434" s="9">
        <f>IF(A434=0,1,T433*(1+$F$5)^(1/12))</f>
        <v>1.1867742654441342</v>
      </c>
      <c r="U434">
        <f>IF(A434=0,$C$12,U433-V433-W433-X433)</f>
        <v>0</v>
      </c>
      <c r="V434">
        <f t="shared" si="101"/>
        <v>0</v>
      </c>
      <c r="W434">
        <f t="shared" si="112"/>
        <v>0</v>
      </c>
      <c r="X434">
        <f>IF(A434=12*$C$10-1,U434-V434-W434,0)</f>
        <v>0</v>
      </c>
      <c r="Y434">
        <f>FLOOR(A434/12,1)</f>
        <v>34</v>
      </c>
      <c r="Z434">
        <f t="shared" si="102"/>
        <v>5</v>
      </c>
      <c r="AA434">
        <f t="shared" si="113"/>
        <v>3.5346030171754528E-3</v>
      </c>
      <c r="AB434">
        <f t="shared" si="103"/>
        <v>4.1600308799085453E-2</v>
      </c>
      <c r="AC434">
        <f>VLOOKUP(AD434,mortality!$A$4:$G$76,saving_model!Z434+2,FALSE)</f>
        <v>2.0800154399542727E-2</v>
      </c>
      <c r="AD434">
        <f t="shared" si="104"/>
        <v>83</v>
      </c>
      <c r="AE434" s="10">
        <f t="shared" si="114"/>
        <v>8.3717735912058888E-4</v>
      </c>
      <c r="AF434" s="8">
        <f>VLOOKUP(saving_model!Y434,lapse!$B$4:$C$134,2,FALSE)</f>
        <v>0.01</v>
      </c>
      <c r="AH434">
        <f>discount_curve!K419</f>
        <v>0.6405099833655401</v>
      </c>
    </row>
    <row r="435" spans="1:34" x14ac:dyDescent="0.55000000000000004">
      <c r="A435">
        <f t="shared" si="100"/>
        <v>413</v>
      </c>
      <c r="B435">
        <f t="shared" si="105"/>
        <v>0</v>
      </c>
      <c r="C435">
        <f>K435*U435</f>
        <v>0</v>
      </c>
      <c r="D435">
        <f>M435*V435</f>
        <v>0</v>
      </c>
      <c r="E435">
        <f>N435*W435</f>
        <v>0</v>
      </c>
      <c r="F435">
        <f>(O435+P435+Q435-R435)*X435</f>
        <v>0</v>
      </c>
      <c r="G435">
        <f>U435*$F$6/12*T435</f>
        <v>0</v>
      </c>
      <c r="H435">
        <v>0</v>
      </c>
      <c r="I435">
        <f t="shared" si="106"/>
        <v>0</v>
      </c>
      <c r="K435">
        <f>IF(A435=0, $C$6, $C$7/12)</f>
        <v>0</v>
      </c>
      <c r="L435">
        <f t="shared" si="107"/>
        <v>100000</v>
      </c>
      <c r="M435" s="19">
        <f t="shared" si="108"/>
        <v>155036.15950123666</v>
      </c>
      <c r="N435" s="19">
        <f t="shared" si="109"/>
        <v>155036.15950123666</v>
      </c>
      <c r="O435" s="19">
        <f t="shared" si="115"/>
        <v>154991.21654728972</v>
      </c>
      <c r="P435" s="19">
        <f>IF(A435=0,K435*(1-$C$15),K435)</f>
        <v>0</v>
      </c>
      <c r="Q435" s="19">
        <f t="shared" si="110"/>
        <v>-39.240738613359866</v>
      </c>
      <c r="R435" s="19">
        <f t="shared" si="111"/>
        <v>129.1266465072303</v>
      </c>
      <c r="S435" s="3">
        <f>Return!Q419</f>
        <v>-2.5318040265454034E-4</v>
      </c>
      <c r="T435" s="9">
        <f>IF(A435=0,1,T434*(1+$F$5)^(1/12))</f>
        <v>1.1872676251236218</v>
      </c>
      <c r="U435">
        <f>IF(A435=0,$C$12,U434-V434-W434-X434)</f>
        <v>0</v>
      </c>
      <c r="V435">
        <f t="shared" si="101"/>
        <v>0</v>
      </c>
      <c r="W435">
        <f t="shared" si="112"/>
        <v>0</v>
      </c>
      <c r="X435">
        <f>IF(A435=12*$C$10-1,U435-V435-W435,0)</f>
        <v>0</v>
      </c>
      <c r="Y435">
        <f>FLOOR(A435/12,1)</f>
        <v>34</v>
      </c>
      <c r="Z435">
        <f t="shared" si="102"/>
        <v>5</v>
      </c>
      <c r="AA435">
        <f t="shared" si="113"/>
        <v>3.5346030171754528E-3</v>
      </c>
      <c r="AB435">
        <f t="shared" si="103"/>
        <v>4.1600308799085453E-2</v>
      </c>
      <c r="AC435">
        <f>VLOOKUP(AD435,mortality!$A$4:$G$76,saving_model!Z435+2,FALSE)</f>
        <v>2.0800154399542727E-2</v>
      </c>
      <c r="AD435">
        <f t="shared" si="104"/>
        <v>83</v>
      </c>
      <c r="AE435" s="10">
        <f t="shared" si="114"/>
        <v>8.3717735912058888E-4</v>
      </c>
      <c r="AF435" s="8">
        <f>VLOOKUP(saving_model!Y435,lapse!$B$4:$C$134,2,FALSE)</f>
        <v>0.01</v>
      </c>
      <c r="AH435">
        <f>discount_curve!K420</f>
        <v>0.63981778204075546</v>
      </c>
    </row>
    <row r="436" spans="1:34" x14ac:dyDescent="0.55000000000000004">
      <c r="A436">
        <f t="shared" si="100"/>
        <v>414</v>
      </c>
      <c r="B436">
        <f t="shared" si="105"/>
        <v>0</v>
      </c>
      <c r="C436">
        <f>K436*U436</f>
        <v>0</v>
      </c>
      <c r="D436">
        <f>M436*V436</f>
        <v>0</v>
      </c>
      <c r="E436">
        <f>N436*W436</f>
        <v>0</v>
      </c>
      <c r="F436">
        <f>(O436+P436+Q436-R436)*X436</f>
        <v>0</v>
      </c>
      <c r="G436">
        <f>U436*$F$6/12*T436</f>
        <v>0</v>
      </c>
      <c r="H436">
        <v>0</v>
      </c>
      <c r="I436">
        <f t="shared" si="106"/>
        <v>0</v>
      </c>
      <c r="K436">
        <f>IF(A436=0, $C$6, $C$7/12)</f>
        <v>0</v>
      </c>
      <c r="L436">
        <f t="shared" si="107"/>
        <v>100000</v>
      </c>
      <c r="M436" s="19">
        <f t="shared" si="108"/>
        <v>154137.45673948777</v>
      </c>
      <c r="N436" s="19">
        <f t="shared" si="109"/>
        <v>154137.45673948777</v>
      </c>
      <c r="O436" s="19">
        <f t="shared" si="115"/>
        <v>154822.84916216912</v>
      </c>
      <c r="P436" s="19">
        <f>IF(A436=0,K436*(1-$C$15),K436)</f>
        <v>0</v>
      </c>
      <c r="Q436" s="19">
        <f t="shared" si="110"/>
        <v>-1498.5550904225022</v>
      </c>
      <c r="R436" s="19">
        <f t="shared" si="111"/>
        <v>127.77024505978885</v>
      </c>
      <c r="S436" s="3">
        <f>Return!Q420</f>
        <v>-9.6791597527884354E-3</v>
      </c>
      <c r="T436" s="9">
        <f>IF(A436=0,1,T435*(1+$F$5)^(1/12))</f>
        <v>1.187761189900052</v>
      </c>
      <c r="U436">
        <f>IF(A436=0,$C$12,U435-V435-W435-X435)</f>
        <v>0</v>
      </c>
      <c r="V436">
        <f t="shared" si="101"/>
        <v>0</v>
      </c>
      <c r="W436">
        <f t="shared" si="112"/>
        <v>0</v>
      </c>
      <c r="X436">
        <f>IF(A436=12*$C$10-1,U436-V436-W436,0)</f>
        <v>0</v>
      </c>
      <c r="Y436">
        <f>FLOOR(A436/12,1)</f>
        <v>34</v>
      </c>
      <c r="Z436">
        <f t="shared" si="102"/>
        <v>5</v>
      </c>
      <c r="AA436">
        <f t="shared" si="113"/>
        <v>3.5346030171754528E-3</v>
      </c>
      <c r="AB436">
        <f t="shared" si="103"/>
        <v>4.1600308799085453E-2</v>
      </c>
      <c r="AC436">
        <f>VLOOKUP(AD436,mortality!$A$4:$G$76,saving_model!Z436+2,FALSE)</f>
        <v>2.0800154399542727E-2</v>
      </c>
      <c r="AD436">
        <f t="shared" si="104"/>
        <v>83</v>
      </c>
      <c r="AE436" s="10">
        <f t="shared" si="114"/>
        <v>8.3717735912058888E-4</v>
      </c>
      <c r="AF436" s="8">
        <f>VLOOKUP(saving_model!Y436,lapse!$B$4:$C$134,2,FALSE)</f>
        <v>0.01</v>
      </c>
      <c r="AH436">
        <f>discount_curve!K421</f>
        <v>0.63912632878030484</v>
      </c>
    </row>
    <row r="437" spans="1:34" x14ac:dyDescent="0.55000000000000004">
      <c r="A437">
        <f t="shared" si="100"/>
        <v>415</v>
      </c>
      <c r="B437">
        <f t="shared" si="105"/>
        <v>0</v>
      </c>
      <c r="C437">
        <f>K437*U437</f>
        <v>0</v>
      </c>
      <c r="D437">
        <f>M437*V437</f>
        <v>0</v>
      </c>
      <c r="E437">
        <f>N437*W437</f>
        <v>0</v>
      </c>
      <c r="F437">
        <f>(O437+P437+Q437-R437)*X437</f>
        <v>0</v>
      </c>
      <c r="G437">
        <f>U437*$F$6/12*T437</f>
        <v>0</v>
      </c>
      <c r="H437">
        <v>0</v>
      </c>
      <c r="I437">
        <f t="shared" si="106"/>
        <v>0</v>
      </c>
      <c r="K437">
        <f>IF(A437=0, $C$6, $C$7/12)</f>
        <v>0</v>
      </c>
      <c r="L437">
        <f t="shared" si="107"/>
        <v>100000</v>
      </c>
      <c r="M437" s="19">
        <f t="shared" si="108"/>
        <v>153041.26319409633</v>
      </c>
      <c r="N437" s="19">
        <f t="shared" si="109"/>
        <v>153041.26319409633</v>
      </c>
      <c r="O437" s="19">
        <f t="shared" si="115"/>
        <v>153196.52382668681</v>
      </c>
      <c r="P437" s="19">
        <f>IF(A437=0,K437*(1-$C$15),K437)</f>
        <v>0</v>
      </c>
      <c r="Q437" s="19">
        <f t="shared" si="110"/>
        <v>-437.82018488241766</v>
      </c>
      <c r="R437" s="19">
        <f t="shared" si="111"/>
        <v>127.29891970150368</v>
      </c>
      <c r="S437" s="3">
        <f>Return!Q421</f>
        <v>-2.8578989519222331E-3</v>
      </c>
      <c r="T437" s="9">
        <f>IF(A437=0,1,T436*(1+$F$5)^(1/12))</f>
        <v>1.1882549598586865</v>
      </c>
      <c r="U437">
        <f>IF(A437=0,$C$12,U436-V436-W436-X436)</f>
        <v>0</v>
      </c>
      <c r="V437">
        <f t="shared" si="101"/>
        <v>0</v>
      </c>
      <c r="W437">
        <f t="shared" si="112"/>
        <v>0</v>
      </c>
      <c r="X437">
        <f>IF(A437=12*$C$10-1,U437-V437-W437,0)</f>
        <v>0</v>
      </c>
      <c r="Y437">
        <f>FLOOR(A437/12,1)</f>
        <v>34</v>
      </c>
      <c r="Z437">
        <f t="shared" si="102"/>
        <v>5</v>
      </c>
      <c r="AA437">
        <f t="shared" si="113"/>
        <v>3.5346030171754528E-3</v>
      </c>
      <c r="AB437">
        <f t="shared" si="103"/>
        <v>4.1600308799085453E-2</v>
      </c>
      <c r="AC437">
        <f>VLOOKUP(AD437,mortality!$A$4:$G$76,saving_model!Z437+2,FALSE)</f>
        <v>2.0800154399542727E-2</v>
      </c>
      <c r="AD437">
        <f t="shared" si="104"/>
        <v>83</v>
      </c>
      <c r="AE437" s="10">
        <f t="shared" si="114"/>
        <v>8.3717735912058888E-4</v>
      </c>
      <c r="AF437" s="8">
        <f>VLOOKUP(saving_model!Y437,lapse!$B$4:$C$134,2,FALSE)</f>
        <v>0.01</v>
      </c>
      <c r="AH437">
        <f>discount_curve!K422</f>
        <v>0.63843562277575194</v>
      </c>
    </row>
    <row r="438" spans="1:34" x14ac:dyDescent="0.55000000000000004">
      <c r="A438">
        <f t="shared" si="100"/>
        <v>416</v>
      </c>
      <c r="B438">
        <f t="shared" si="105"/>
        <v>0</v>
      </c>
      <c r="C438">
        <f>K438*U438</f>
        <v>0</v>
      </c>
      <c r="D438">
        <f>M438*V438</f>
        <v>0</v>
      </c>
      <c r="E438">
        <f>N438*W438</f>
        <v>0</v>
      </c>
      <c r="F438">
        <f>(O438+P438+Q438-R438)*X438</f>
        <v>0</v>
      </c>
      <c r="G438">
        <f>U438*$F$6/12*T438</f>
        <v>0</v>
      </c>
      <c r="H438">
        <v>0</v>
      </c>
      <c r="I438">
        <f t="shared" si="106"/>
        <v>0</v>
      </c>
      <c r="K438">
        <f>IF(A438=0, $C$6, $C$7/12)</f>
        <v>0</v>
      </c>
      <c r="L438">
        <f t="shared" si="107"/>
        <v>100000</v>
      </c>
      <c r="M438" s="19">
        <f t="shared" si="108"/>
        <v>152992.8072429407</v>
      </c>
      <c r="N438" s="19">
        <f t="shared" si="109"/>
        <v>152992.8072429407</v>
      </c>
      <c r="O438" s="19">
        <f t="shared" si="115"/>
        <v>152631.40472210289</v>
      </c>
      <c r="P438" s="19">
        <f>IF(A438=0,K438*(1-$C$15),K438)</f>
        <v>0</v>
      </c>
      <c r="Q438" s="19">
        <f t="shared" si="110"/>
        <v>595.11627417871262</v>
      </c>
      <c r="R438" s="19">
        <f t="shared" si="111"/>
        <v>127.68876749690135</v>
      </c>
      <c r="S438" s="3">
        <f>Return!Q422</f>
        <v>3.8990421090747684E-3</v>
      </c>
      <c r="T438" s="9">
        <f>IF(A438=0,1,T437*(1+$F$5)^(1/12))</f>
        <v>1.1887489350848226</v>
      </c>
      <c r="U438">
        <f>IF(A438=0,$C$12,U437-V437-W437-X437)</f>
        <v>0</v>
      </c>
      <c r="V438">
        <f t="shared" si="101"/>
        <v>0</v>
      </c>
      <c r="W438">
        <f t="shared" si="112"/>
        <v>0</v>
      </c>
      <c r="X438">
        <f>IF(A438=12*$C$10-1,U438-V438-W438,0)</f>
        <v>0</v>
      </c>
      <c r="Y438">
        <f>FLOOR(A438/12,1)</f>
        <v>34</v>
      </c>
      <c r="Z438">
        <f t="shared" si="102"/>
        <v>5</v>
      </c>
      <c r="AA438">
        <f t="shared" si="113"/>
        <v>3.5346030171754528E-3</v>
      </c>
      <c r="AB438">
        <f t="shared" si="103"/>
        <v>4.1600308799085453E-2</v>
      </c>
      <c r="AC438">
        <f>VLOOKUP(AD438,mortality!$A$4:$G$76,saving_model!Z438+2,FALSE)</f>
        <v>2.0800154399542727E-2</v>
      </c>
      <c r="AD438">
        <f t="shared" si="104"/>
        <v>83</v>
      </c>
      <c r="AE438" s="10">
        <f t="shared" si="114"/>
        <v>8.3717735912058888E-4</v>
      </c>
      <c r="AF438" s="8">
        <f>VLOOKUP(saving_model!Y438,lapse!$B$4:$C$134,2,FALSE)</f>
        <v>0.01</v>
      </c>
      <c r="AH438">
        <f>discount_curve!K423</f>
        <v>0.63774566321953552</v>
      </c>
    </row>
    <row r="439" spans="1:34" x14ac:dyDescent="0.55000000000000004">
      <c r="A439">
        <f t="shared" si="100"/>
        <v>417</v>
      </c>
      <c r="B439">
        <f t="shared" si="105"/>
        <v>0</v>
      </c>
      <c r="C439">
        <f>K439*U439</f>
        <v>0</v>
      </c>
      <c r="D439">
        <f>M439*V439</f>
        <v>0</v>
      </c>
      <c r="E439">
        <f>N439*W439</f>
        <v>0</v>
      </c>
      <c r="F439">
        <f>(O439+P439+Q439-R439)*X439</f>
        <v>0</v>
      </c>
      <c r="G439">
        <f>U439*$F$6/12*T439</f>
        <v>0</v>
      </c>
      <c r="H439">
        <v>0</v>
      </c>
      <c r="I439">
        <f t="shared" si="106"/>
        <v>0</v>
      </c>
      <c r="K439">
        <f>IF(A439=0, $C$6, $C$7/12)</f>
        <v>0</v>
      </c>
      <c r="L439">
        <f t="shared" si="107"/>
        <v>100000</v>
      </c>
      <c r="M439" s="19">
        <f t="shared" si="108"/>
        <v>153702.76004316358</v>
      </c>
      <c r="N439" s="19">
        <f t="shared" si="109"/>
        <v>153702.76004316358</v>
      </c>
      <c r="O439" s="19">
        <f t="shared" si="115"/>
        <v>153098.83222878471</v>
      </c>
      <c r="P439" s="19">
        <f>IF(A439=0,K439*(1-$C$15),K439)</f>
        <v>0</v>
      </c>
      <c r="Q439" s="19">
        <f t="shared" si="110"/>
        <v>1079.3737904083982</v>
      </c>
      <c r="R439" s="19">
        <f t="shared" si="111"/>
        <v>128.4818383493276</v>
      </c>
      <c r="S439" s="3">
        <f>Return!Q423</f>
        <v>7.0501765081749657E-3</v>
      </c>
      <c r="T439" s="9">
        <f>IF(A439=0,1,T438*(1+$F$5)^(1/12))</f>
        <v>1.1892431156637933</v>
      </c>
      <c r="U439">
        <f>IF(A439=0,$C$12,U438-V438-W438-X438)</f>
        <v>0</v>
      </c>
      <c r="V439">
        <f t="shared" si="101"/>
        <v>0</v>
      </c>
      <c r="W439">
        <f t="shared" si="112"/>
        <v>0</v>
      </c>
      <c r="X439">
        <f>IF(A439=12*$C$10-1,U439-V439-W439,0)</f>
        <v>0</v>
      </c>
      <c r="Y439">
        <f>FLOOR(A439/12,1)</f>
        <v>34</v>
      </c>
      <c r="Z439">
        <f t="shared" si="102"/>
        <v>5</v>
      </c>
      <c r="AA439">
        <f t="shared" si="113"/>
        <v>3.5346030171754528E-3</v>
      </c>
      <c r="AB439">
        <f t="shared" si="103"/>
        <v>4.1600308799085453E-2</v>
      </c>
      <c r="AC439">
        <f>VLOOKUP(AD439,mortality!$A$4:$G$76,saving_model!Z439+2,FALSE)</f>
        <v>2.0800154399542727E-2</v>
      </c>
      <c r="AD439">
        <f t="shared" si="104"/>
        <v>83</v>
      </c>
      <c r="AE439" s="10">
        <f t="shared" si="114"/>
        <v>8.3717735912058888E-4</v>
      </c>
      <c r="AF439" s="8">
        <f>VLOOKUP(saving_model!Y439,lapse!$B$4:$C$134,2,FALSE)</f>
        <v>0.01</v>
      </c>
      <c r="AH439">
        <f>discount_curve!K424</f>
        <v>0.63705644930496597</v>
      </c>
    </row>
    <row r="440" spans="1:34" x14ac:dyDescent="0.55000000000000004">
      <c r="A440">
        <f t="shared" si="100"/>
        <v>418</v>
      </c>
      <c r="B440">
        <f t="shared" si="105"/>
        <v>0</v>
      </c>
      <c r="C440">
        <f>K440*U440</f>
        <v>0</v>
      </c>
      <c r="D440">
        <f>M440*V440</f>
        <v>0</v>
      </c>
      <c r="E440">
        <f>N440*W440</f>
        <v>0</v>
      </c>
      <c r="F440">
        <f>(O440+P440+Q440-R440)*X440</f>
        <v>0</v>
      </c>
      <c r="G440">
        <f>U440*$F$6/12*T440</f>
        <v>0</v>
      </c>
      <c r="H440">
        <v>0</v>
      </c>
      <c r="I440">
        <f t="shared" si="106"/>
        <v>0</v>
      </c>
      <c r="K440">
        <f>IF(A440=0, $C$6, $C$7/12)</f>
        <v>0</v>
      </c>
      <c r="L440">
        <f t="shared" si="107"/>
        <v>100000</v>
      </c>
      <c r="M440" s="19">
        <f t="shared" si="108"/>
        <v>153767.21635197368</v>
      </c>
      <c r="N440" s="19">
        <f t="shared" si="109"/>
        <v>153767.21635197368</v>
      </c>
      <c r="O440" s="19">
        <f t="shared" si="115"/>
        <v>154049.72418084377</v>
      </c>
      <c r="P440" s="19">
        <f>IF(A440=0,K440*(1-$C$15),K440)</f>
        <v>0</v>
      </c>
      <c r="Q440" s="19">
        <f t="shared" si="110"/>
        <v>-692.81308365451684</v>
      </c>
      <c r="R440" s="19">
        <f t="shared" si="111"/>
        <v>127.79742591432439</v>
      </c>
      <c r="S440" s="3">
        <f>Return!Q424</f>
        <v>-4.4973341389511479E-3</v>
      </c>
      <c r="T440" s="9">
        <f>IF(A440=0,1,T439*(1+$F$5)^(1/12))</f>
        <v>1.1897375016809666</v>
      </c>
      <c r="U440">
        <f>IF(A440=0,$C$12,U439-V439-W439-X439)</f>
        <v>0</v>
      </c>
      <c r="V440">
        <f t="shared" si="101"/>
        <v>0</v>
      </c>
      <c r="W440">
        <f t="shared" si="112"/>
        <v>0</v>
      </c>
      <c r="X440">
        <f>IF(A440=12*$C$10-1,U440-V440-W440,0)</f>
        <v>0</v>
      </c>
      <c r="Y440">
        <f>FLOOR(A440/12,1)</f>
        <v>34</v>
      </c>
      <c r="Z440">
        <f t="shared" si="102"/>
        <v>5</v>
      </c>
      <c r="AA440">
        <f t="shared" si="113"/>
        <v>3.5346030171754528E-3</v>
      </c>
      <c r="AB440">
        <f t="shared" si="103"/>
        <v>4.1600308799085453E-2</v>
      </c>
      <c r="AC440">
        <f>VLOOKUP(AD440,mortality!$A$4:$G$76,saving_model!Z440+2,FALSE)</f>
        <v>2.0800154399542727E-2</v>
      </c>
      <c r="AD440">
        <f t="shared" si="104"/>
        <v>83</v>
      </c>
      <c r="AE440" s="10">
        <f t="shared" si="114"/>
        <v>8.3717735912058888E-4</v>
      </c>
      <c r="AF440" s="8">
        <f>VLOOKUP(saving_model!Y440,lapse!$B$4:$C$134,2,FALSE)</f>
        <v>0.01</v>
      </c>
      <c r="AH440">
        <f>discount_curve!K425</f>
        <v>0.63636798022622576</v>
      </c>
    </row>
    <row r="441" spans="1:34" x14ac:dyDescent="0.55000000000000004">
      <c r="A441">
        <f t="shared" si="100"/>
        <v>419</v>
      </c>
      <c r="B441">
        <f t="shared" si="105"/>
        <v>0</v>
      </c>
      <c r="C441">
        <f>K441*U441</f>
        <v>0</v>
      </c>
      <c r="D441">
        <f>M441*V441</f>
        <v>0</v>
      </c>
      <c r="E441">
        <f>N441*W441</f>
        <v>0</v>
      </c>
      <c r="F441">
        <f>(O441+P441+Q441-R441)*X441</f>
        <v>0</v>
      </c>
      <c r="G441">
        <f>U441*$F$6/12*T441</f>
        <v>0</v>
      </c>
      <c r="H441">
        <v>0</v>
      </c>
      <c r="I441">
        <f t="shared" si="106"/>
        <v>0</v>
      </c>
      <c r="K441">
        <f>IF(A441=0, $C$6, $C$7/12)</f>
        <v>0</v>
      </c>
      <c r="L441">
        <f t="shared" si="107"/>
        <v>100000</v>
      </c>
      <c r="M441" s="19">
        <f t="shared" si="108"/>
        <v>153448.41294126396</v>
      </c>
      <c r="N441" s="19">
        <f t="shared" si="109"/>
        <v>153448.41294126396</v>
      </c>
      <c r="O441" s="19">
        <f t="shared" si="115"/>
        <v>153229.11367127494</v>
      </c>
      <c r="P441" s="19">
        <f>IF(A441=0,K441*(1-$C$15),K441)</f>
        <v>0</v>
      </c>
      <c r="Q441" s="19">
        <f t="shared" si="110"/>
        <v>310.64873797033709</v>
      </c>
      <c r="R441" s="19">
        <f t="shared" si="111"/>
        <v>127.94980200770441</v>
      </c>
      <c r="S441" s="3">
        <f>Return!Q425</f>
        <v>2.0273480053978332E-3</v>
      </c>
      <c r="T441" s="9">
        <f>IF(A441=0,1,T440*(1+$F$5)^(1/12))</f>
        <v>1.1902320932217463</v>
      </c>
      <c r="U441">
        <f>IF(A441=0,$C$12,U440-V440-W440-X440)</f>
        <v>0</v>
      </c>
      <c r="V441">
        <f t="shared" si="101"/>
        <v>0</v>
      </c>
      <c r="W441">
        <f t="shared" si="112"/>
        <v>0</v>
      </c>
      <c r="X441">
        <f>IF(A441=12*$C$10-1,U441-V441-W441,0)</f>
        <v>0</v>
      </c>
      <c r="Y441">
        <f>FLOOR(A441/12,1)</f>
        <v>34</v>
      </c>
      <c r="Z441">
        <f t="shared" si="102"/>
        <v>5</v>
      </c>
      <c r="AA441">
        <f t="shared" si="113"/>
        <v>3.5346030171754528E-3</v>
      </c>
      <c r="AB441">
        <f t="shared" si="103"/>
        <v>4.1600308799085453E-2</v>
      </c>
      <c r="AC441">
        <f>VLOOKUP(AD441,mortality!$A$4:$G$76,saving_model!Z441+2,FALSE)</f>
        <v>2.0800154399542727E-2</v>
      </c>
      <c r="AD441">
        <f t="shared" si="104"/>
        <v>83</v>
      </c>
      <c r="AE441" s="10">
        <f t="shared" si="114"/>
        <v>8.3717735912058888E-4</v>
      </c>
      <c r="AF441" s="8">
        <f>VLOOKUP(saving_model!Y441,lapse!$B$4:$C$134,2,FALSE)</f>
        <v>0.01</v>
      </c>
      <c r="AH441">
        <f>discount_curve!K426</f>
        <v>0.63568025517836835</v>
      </c>
    </row>
    <row r="442" spans="1:34" x14ac:dyDescent="0.55000000000000004">
      <c r="A442">
        <f t="shared" si="100"/>
        <v>420</v>
      </c>
      <c r="B442">
        <f t="shared" si="105"/>
        <v>0</v>
      </c>
      <c r="C442">
        <f>K442*U442</f>
        <v>0</v>
      </c>
      <c r="D442">
        <f>M442*V442</f>
        <v>0</v>
      </c>
      <c r="E442">
        <f>N442*W442</f>
        <v>0</v>
      </c>
      <c r="F442">
        <f>(O442+P442+Q442-R442)*X442</f>
        <v>0</v>
      </c>
      <c r="G442">
        <f>U442*$F$6/12*T442</f>
        <v>0</v>
      </c>
      <c r="H442">
        <v>0</v>
      </c>
      <c r="I442">
        <f t="shared" si="106"/>
        <v>0</v>
      </c>
      <c r="K442">
        <f>IF(A442=0, $C$6, $C$7/12)</f>
        <v>0</v>
      </c>
      <c r="L442">
        <f t="shared" si="107"/>
        <v>100000</v>
      </c>
      <c r="M442" s="19">
        <f t="shared" si="108"/>
        <v>153855.13587210269</v>
      </c>
      <c r="N442" s="19">
        <f t="shared" si="109"/>
        <v>153855.13587210269</v>
      </c>
      <c r="O442" s="19">
        <f t="shared" si="115"/>
        <v>153411.81260723757</v>
      </c>
      <c r="P442" s="19">
        <f>IF(A442=0,K442*(1-$C$15),K442)</f>
        <v>0</v>
      </c>
      <c r="Q442" s="19">
        <f t="shared" si="110"/>
        <v>758.17154293847068</v>
      </c>
      <c r="R442" s="19">
        <f t="shared" si="111"/>
        <v>128.47498679181339</v>
      </c>
      <c r="S442" s="3">
        <f>Return!Q426</f>
        <v>4.9420675634641587E-3</v>
      </c>
      <c r="T442" s="9">
        <f>IF(A442=0,1,T441*(1+$F$5)^(1/12))</f>
        <v>1.1907268903715715</v>
      </c>
      <c r="U442">
        <f>IF(A442=0,$C$12,U441-V441-W441-X441)</f>
        <v>0</v>
      </c>
      <c r="V442">
        <f t="shared" si="101"/>
        <v>0</v>
      </c>
      <c r="W442">
        <f t="shared" si="112"/>
        <v>0</v>
      </c>
      <c r="X442">
        <f>IF(A442=12*$C$10-1,U442-V442-W442,0)</f>
        <v>0</v>
      </c>
      <c r="Y442">
        <f>FLOOR(A442/12,1)</f>
        <v>35</v>
      </c>
      <c r="Z442">
        <f t="shared" si="102"/>
        <v>5</v>
      </c>
      <c r="AA442">
        <f t="shared" si="113"/>
        <v>3.9598326399219452E-3</v>
      </c>
      <c r="AB442">
        <f t="shared" si="103"/>
        <v>4.6496632698912424E-2</v>
      </c>
      <c r="AC442">
        <f>VLOOKUP(AD442,mortality!$A$4:$G$76,saving_model!Z442+2,FALSE)</f>
        <v>2.3248316349456212E-2</v>
      </c>
      <c r="AD442">
        <f t="shared" si="104"/>
        <v>84</v>
      </c>
      <c r="AE442" s="10">
        <f t="shared" si="114"/>
        <v>8.3717735912058888E-4</v>
      </c>
      <c r="AF442" s="8">
        <f>VLOOKUP(saving_model!Y442,lapse!$B$4:$C$134,2,FALSE)</f>
        <v>0.01</v>
      </c>
      <c r="AH442">
        <f>discount_curve!K427</f>
        <v>0.63741120384406302</v>
      </c>
    </row>
    <row r="443" spans="1:34" x14ac:dyDescent="0.55000000000000004">
      <c r="A443">
        <f t="shared" si="100"/>
        <v>421</v>
      </c>
      <c r="B443">
        <f t="shared" si="105"/>
        <v>0</v>
      </c>
      <c r="C443">
        <f>K443*U443</f>
        <v>0</v>
      </c>
      <c r="D443">
        <f>M443*V443</f>
        <v>0</v>
      </c>
      <c r="E443">
        <f>N443*W443</f>
        <v>0</v>
      </c>
      <c r="F443">
        <f>(O443+P443+Q443-R443)*X443</f>
        <v>0</v>
      </c>
      <c r="G443">
        <f>U443*$F$6/12*T443</f>
        <v>0</v>
      </c>
      <c r="H443">
        <v>0</v>
      </c>
      <c r="I443">
        <f t="shared" si="106"/>
        <v>0</v>
      </c>
      <c r="K443">
        <f>IF(A443=0, $C$6, $C$7/12)</f>
        <v>0</v>
      </c>
      <c r="L443">
        <f t="shared" si="107"/>
        <v>100000</v>
      </c>
      <c r="M443" s="19">
        <f t="shared" si="108"/>
        <v>156533.70224454458</v>
      </c>
      <c r="N443" s="19">
        <f t="shared" si="109"/>
        <v>156533.70224454458</v>
      </c>
      <c r="O443" s="19">
        <f t="shared" si="115"/>
        <v>154041.50916338424</v>
      </c>
      <c r="P443" s="19">
        <f>IF(A443=0,K443*(1-$C$15),K443)</f>
        <v>0</v>
      </c>
      <c r="Q443" s="19">
        <f t="shared" si="110"/>
        <v>4851.9749255798351</v>
      </c>
      <c r="R443" s="19">
        <f t="shared" si="111"/>
        <v>132.41123674080339</v>
      </c>
      <c r="S443" s="3">
        <f>Return!Q427</f>
        <v>3.1497840756893547E-2</v>
      </c>
      <c r="T443" s="9">
        <f>IF(A443=0,1,T442*(1+$F$5)^(1/12))</f>
        <v>1.1912218932159171</v>
      </c>
      <c r="U443">
        <f>IF(A443=0,$C$12,U442-V442-W442-X442)</f>
        <v>0</v>
      </c>
      <c r="V443">
        <f t="shared" si="101"/>
        <v>0</v>
      </c>
      <c r="W443">
        <f t="shared" si="112"/>
        <v>0</v>
      </c>
      <c r="X443">
        <f>IF(A443=12*$C$10-1,U443-V443-W443,0)</f>
        <v>0</v>
      </c>
      <c r="Y443">
        <f>FLOOR(A443/12,1)</f>
        <v>35</v>
      </c>
      <c r="Z443">
        <f t="shared" si="102"/>
        <v>5</v>
      </c>
      <c r="AA443">
        <f t="shared" si="113"/>
        <v>3.9598326399219452E-3</v>
      </c>
      <c r="AB443">
        <f t="shared" si="103"/>
        <v>4.6496632698912424E-2</v>
      </c>
      <c r="AC443">
        <f>VLOOKUP(AD443,mortality!$A$4:$G$76,saving_model!Z443+2,FALSE)</f>
        <v>2.3248316349456212E-2</v>
      </c>
      <c r="AD443">
        <f t="shared" si="104"/>
        <v>84</v>
      </c>
      <c r="AE443" s="10">
        <f t="shared" si="114"/>
        <v>8.3717735912058888E-4</v>
      </c>
      <c r="AF443" s="8">
        <f>VLOOKUP(saving_model!Y443,lapse!$B$4:$C$134,2,FALSE)</f>
        <v>0.01</v>
      </c>
      <c r="AH443">
        <f>discount_curve!K428</f>
        <v>0.63672811309772226</v>
      </c>
    </row>
    <row r="444" spans="1:34" x14ac:dyDescent="0.55000000000000004">
      <c r="A444">
        <f t="shared" si="100"/>
        <v>422</v>
      </c>
      <c r="B444">
        <f t="shared" si="105"/>
        <v>0</v>
      </c>
      <c r="C444">
        <f>K444*U444</f>
        <v>0</v>
      </c>
      <c r="D444">
        <f>M444*V444</f>
        <v>0</v>
      </c>
      <c r="E444">
        <f>N444*W444</f>
        <v>0</v>
      </c>
      <c r="F444">
        <f>(O444+P444+Q444-R444)*X444</f>
        <v>0</v>
      </c>
      <c r="G444">
        <f>U444*$F$6/12*T444</f>
        <v>0</v>
      </c>
      <c r="H444">
        <v>0</v>
      </c>
      <c r="I444">
        <f t="shared" si="106"/>
        <v>0</v>
      </c>
      <c r="K444">
        <f>IF(A444=0, $C$6, $C$7/12)</f>
        <v>0</v>
      </c>
      <c r="L444">
        <f t="shared" si="107"/>
        <v>100000</v>
      </c>
      <c r="M444" s="19">
        <f t="shared" si="108"/>
        <v>161546.3482324658</v>
      </c>
      <c r="N444" s="19">
        <f t="shared" si="109"/>
        <v>161546.3482324658</v>
      </c>
      <c r="O444" s="19">
        <f t="shared" si="115"/>
        <v>158761.07285222327</v>
      </c>
      <c r="P444" s="19">
        <f>IF(A444=0,K444*(1-$C$15),K444)</f>
        <v>0</v>
      </c>
      <c r="Q444" s="19">
        <f t="shared" si="110"/>
        <v>5433.7217649707418</v>
      </c>
      <c r="R444" s="19">
        <f t="shared" si="111"/>
        <v>136.82899551432834</v>
      </c>
      <c r="S444" s="3">
        <f>Return!Q428</f>
        <v>3.4225781341428174E-2</v>
      </c>
      <c r="T444" s="9">
        <f>IF(A444=0,1,T443*(1+$F$5)^(1/12))</f>
        <v>1.1917171018402932</v>
      </c>
      <c r="U444">
        <f>IF(A444=0,$C$12,U443-V443-W443-X443)</f>
        <v>0</v>
      </c>
      <c r="V444">
        <f t="shared" si="101"/>
        <v>0</v>
      </c>
      <c r="W444">
        <f t="shared" si="112"/>
        <v>0</v>
      </c>
      <c r="X444">
        <f>IF(A444=12*$C$10-1,U444-V444-W444,0)</f>
        <v>0</v>
      </c>
      <c r="Y444">
        <f>FLOOR(A444/12,1)</f>
        <v>35</v>
      </c>
      <c r="Z444">
        <f t="shared" si="102"/>
        <v>5</v>
      </c>
      <c r="AA444">
        <f t="shared" si="113"/>
        <v>3.9598326399219452E-3</v>
      </c>
      <c r="AB444">
        <f t="shared" si="103"/>
        <v>4.6496632698912424E-2</v>
      </c>
      <c r="AC444">
        <f>VLOOKUP(AD444,mortality!$A$4:$G$76,saving_model!Z444+2,FALSE)</f>
        <v>2.3248316349456212E-2</v>
      </c>
      <c r="AD444">
        <f t="shared" si="104"/>
        <v>84</v>
      </c>
      <c r="AE444" s="10">
        <f t="shared" si="114"/>
        <v>8.3717735912058888E-4</v>
      </c>
      <c r="AF444" s="8">
        <f>VLOOKUP(saving_model!Y444,lapse!$B$4:$C$134,2,FALSE)</f>
        <v>0.01</v>
      </c>
      <c r="AH444">
        <f>discount_curve!K429</f>
        <v>0.63604575439525679</v>
      </c>
    </row>
    <row r="445" spans="1:34" x14ac:dyDescent="0.55000000000000004">
      <c r="A445">
        <f t="shared" si="100"/>
        <v>423</v>
      </c>
      <c r="B445">
        <f t="shared" si="105"/>
        <v>0</v>
      </c>
      <c r="C445">
        <f>K445*U445</f>
        <v>0</v>
      </c>
      <c r="D445">
        <f>M445*V445</f>
        <v>0</v>
      </c>
      <c r="E445">
        <f>N445*W445</f>
        <v>0</v>
      </c>
      <c r="F445">
        <f>(O445+P445+Q445-R445)*X445</f>
        <v>0</v>
      </c>
      <c r="G445">
        <f>U445*$F$6/12*T445</f>
        <v>0</v>
      </c>
      <c r="H445">
        <v>0</v>
      </c>
      <c r="I445">
        <f t="shared" si="106"/>
        <v>0</v>
      </c>
      <c r="K445">
        <f>IF(A445=0, $C$6, $C$7/12)</f>
        <v>0</v>
      </c>
      <c r="L445">
        <f t="shared" si="107"/>
        <v>100000</v>
      </c>
      <c r="M445" s="19">
        <f t="shared" si="108"/>
        <v>163485.07556900574</v>
      </c>
      <c r="N445" s="19">
        <f t="shared" si="109"/>
        <v>163485.07556900574</v>
      </c>
      <c r="O445" s="19">
        <f t="shared" si="115"/>
        <v>164057.96562167967</v>
      </c>
      <c r="P445" s="19">
        <f>IF(A445=0,K445*(1-$C$15),K445)</f>
        <v>0</v>
      </c>
      <c r="Q445" s="19">
        <f t="shared" si="110"/>
        <v>-1281.4272206820026</v>
      </c>
      <c r="R445" s="19">
        <f t="shared" si="111"/>
        <v>135.64711533416474</v>
      </c>
      <c r="S445" s="3">
        <f>Return!Q429</f>
        <v>-7.8108198881180479E-3</v>
      </c>
      <c r="T445" s="9">
        <f>IF(A445=0,1,T444*(1+$F$5)^(1/12))</f>
        <v>1.1922125163302457</v>
      </c>
      <c r="U445">
        <f>IF(A445=0,$C$12,U444-V444-W444-X444)</f>
        <v>0</v>
      </c>
      <c r="V445">
        <f t="shared" si="101"/>
        <v>0</v>
      </c>
      <c r="W445">
        <f t="shared" si="112"/>
        <v>0</v>
      </c>
      <c r="X445">
        <f>IF(A445=12*$C$10-1,U445-V445-W445,0)</f>
        <v>0</v>
      </c>
      <c r="Y445">
        <f>FLOOR(A445/12,1)</f>
        <v>35</v>
      </c>
      <c r="Z445">
        <f t="shared" si="102"/>
        <v>5</v>
      </c>
      <c r="AA445">
        <f t="shared" si="113"/>
        <v>3.9598326399219452E-3</v>
      </c>
      <c r="AB445">
        <f t="shared" si="103"/>
        <v>4.6496632698912424E-2</v>
      </c>
      <c r="AC445">
        <f>VLOOKUP(AD445,mortality!$A$4:$G$76,saving_model!Z445+2,FALSE)</f>
        <v>2.3248316349456212E-2</v>
      </c>
      <c r="AD445">
        <f t="shared" si="104"/>
        <v>84</v>
      </c>
      <c r="AE445" s="10">
        <f t="shared" si="114"/>
        <v>8.3717735912058888E-4</v>
      </c>
      <c r="AF445" s="8">
        <f>VLOOKUP(saving_model!Y445,lapse!$B$4:$C$134,2,FALSE)</f>
        <v>0.01</v>
      </c>
      <c r="AH445">
        <f>discount_curve!K430</f>
        <v>0.63536412695216105</v>
      </c>
    </row>
    <row r="446" spans="1:34" x14ac:dyDescent="0.55000000000000004">
      <c r="A446">
        <f t="shared" si="100"/>
        <v>424</v>
      </c>
      <c r="B446">
        <f t="shared" si="105"/>
        <v>0</v>
      </c>
      <c r="C446">
        <f>K446*U446</f>
        <v>0</v>
      </c>
      <c r="D446">
        <f>M446*V446</f>
        <v>0</v>
      </c>
      <c r="E446">
        <f>N446*W446</f>
        <v>0</v>
      </c>
      <c r="F446">
        <f>(O446+P446+Q446-R446)*X446</f>
        <v>0</v>
      </c>
      <c r="G446">
        <f>U446*$F$6/12*T446</f>
        <v>0</v>
      </c>
      <c r="H446">
        <v>0</v>
      </c>
      <c r="I446">
        <f t="shared" si="106"/>
        <v>0</v>
      </c>
      <c r="K446">
        <f>IF(A446=0, $C$6, $C$7/12)</f>
        <v>0</v>
      </c>
      <c r="L446">
        <f t="shared" si="107"/>
        <v>100000</v>
      </c>
      <c r="M446" s="19">
        <f t="shared" si="108"/>
        <v>163452.08626625358</v>
      </c>
      <c r="N446" s="19">
        <f t="shared" si="109"/>
        <v>163452.08626625358</v>
      </c>
      <c r="O446" s="19">
        <f t="shared" si="115"/>
        <v>162640.8912856635</v>
      </c>
      <c r="P446" s="19">
        <f>IF(A446=0,K446*(1-$C$15),K446)</f>
        <v>0</v>
      </c>
      <c r="Q446" s="19">
        <f t="shared" si="110"/>
        <v>1485.6178702168991</v>
      </c>
      <c r="R446" s="19">
        <f t="shared" si="111"/>
        <v>136.77209096323367</v>
      </c>
      <c r="S446" s="3">
        <f>Return!Q430</f>
        <v>9.1343441275635318E-3</v>
      </c>
      <c r="T446" s="9">
        <f>IF(A446=0,1,T445*(1+$F$5)^(1/12))</f>
        <v>1.1927081367713559</v>
      </c>
      <c r="U446">
        <f>IF(A446=0,$C$12,U445-V445-W445-X445)</f>
        <v>0</v>
      </c>
      <c r="V446">
        <f t="shared" si="101"/>
        <v>0</v>
      </c>
      <c r="W446">
        <f t="shared" si="112"/>
        <v>0</v>
      </c>
      <c r="X446">
        <f>IF(A446=12*$C$10-1,U446-V446-W446,0)</f>
        <v>0</v>
      </c>
      <c r="Y446">
        <f>FLOOR(A446/12,1)</f>
        <v>35</v>
      </c>
      <c r="Z446">
        <f t="shared" si="102"/>
        <v>5</v>
      </c>
      <c r="AA446">
        <f t="shared" si="113"/>
        <v>3.9598326399219452E-3</v>
      </c>
      <c r="AB446">
        <f t="shared" si="103"/>
        <v>4.6496632698912424E-2</v>
      </c>
      <c r="AC446">
        <f>VLOOKUP(AD446,mortality!$A$4:$G$76,saving_model!Z446+2,FALSE)</f>
        <v>2.3248316349456212E-2</v>
      </c>
      <c r="AD446">
        <f t="shared" si="104"/>
        <v>84</v>
      </c>
      <c r="AE446" s="10">
        <f t="shared" si="114"/>
        <v>8.3717735912058888E-4</v>
      </c>
      <c r="AF446" s="8">
        <f>VLOOKUP(saving_model!Y446,lapse!$B$4:$C$134,2,FALSE)</f>
        <v>0.01</v>
      </c>
      <c r="AH446">
        <f>discount_curve!K431</f>
        <v>0.63468322998477078</v>
      </c>
    </row>
    <row r="447" spans="1:34" x14ac:dyDescent="0.55000000000000004">
      <c r="A447">
        <f t="shared" si="100"/>
        <v>425</v>
      </c>
      <c r="B447">
        <f t="shared" si="105"/>
        <v>0</v>
      </c>
      <c r="C447">
        <f>K447*U447</f>
        <v>0</v>
      </c>
      <c r="D447">
        <f>M447*V447</f>
        <v>0</v>
      </c>
      <c r="E447">
        <f>N447*W447</f>
        <v>0</v>
      </c>
      <c r="F447">
        <f>(O447+P447+Q447-R447)*X447</f>
        <v>0</v>
      </c>
      <c r="G447">
        <f>U447*$F$6/12*T447</f>
        <v>0</v>
      </c>
      <c r="H447">
        <v>0</v>
      </c>
      <c r="I447">
        <f t="shared" si="106"/>
        <v>0</v>
      </c>
      <c r="K447">
        <f>IF(A447=0, $C$6, $C$7/12)</f>
        <v>0</v>
      </c>
      <c r="L447">
        <f t="shared" si="107"/>
        <v>100000</v>
      </c>
      <c r="M447" s="19">
        <f t="shared" si="108"/>
        <v>164192.68166101238</v>
      </c>
      <c r="N447" s="19">
        <f t="shared" si="109"/>
        <v>164192.68166101238</v>
      </c>
      <c r="O447" s="19">
        <f t="shared" si="115"/>
        <v>163989.73706491716</v>
      </c>
      <c r="P447" s="19">
        <f>IF(A447=0,K447*(1-$C$15),K447)</f>
        <v>0</v>
      </c>
      <c r="Q447" s="19">
        <f t="shared" si="110"/>
        <v>269.0069055483724</v>
      </c>
      <c r="R447" s="19">
        <f t="shared" si="111"/>
        <v>136.88228664205459</v>
      </c>
      <c r="S447" s="3">
        <f>Return!Q431</f>
        <v>1.6403886631142228E-3</v>
      </c>
      <c r="T447" s="9">
        <f>IF(A447=0,1,T446*(1+$F$5)^(1/12))</f>
        <v>1.1932039632492408</v>
      </c>
      <c r="U447">
        <f>IF(A447=0,$C$12,U446-V446-W446-X446)</f>
        <v>0</v>
      </c>
      <c r="V447">
        <f t="shared" si="101"/>
        <v>0</v>
      </c>
      <c r="W447">
        <f t="shared" si="112"/>
        <v>0</v>
      </c>
      <c r="X447">
        <f>IF(A447=12*$C$10-1,U447-V447-W447,0)</f>
        <v>0</v>
      </c>
      <c r="Y447">
        <f>FLOOR(A447/12,1)</f>
        <v>35</v>
      </c>
      <c r="Z447">
        <f t="shared" si="102"/>
        <v>5</v>
      </c>
      <c r="AA447">
        <f t="shared" si="113"/>
        <v>3.9598326399219452E-3</v>
      </c>
      <c r="AB447">
        <f t="shared" si="103"/>
        <v>4.6496632698912424E-2</v>
      </c>
      <c r="AC447">
        <f>VLOOKUP(AD447,mortality!$A$4:$G$76,saving_model!Z447+2,FALSE)</f>
        <v>2.3248316349456212E-2</v>
      </c>
      <c r="AD447">
        <f t="shared" si="104"/>
        <v>84</v>
      </c>
      <c r="AE447" s="10">
        <f t="shared" si="114"/>
        <v>8.3717735912058888E-4</v>
      </c>
      <c r="AF447" s="8">
        <f>VLOOKUP(saving_model!Y447,lapse!$B$4:$C$134,2,FALSE)</f>
        <v>0.01</v>
      </c>
      <c r="AH447">
        <f>discount_curve!K432</f>
        <v>0.63400306271026152</v>
      </c>
    </row>
    <row r="448" spans="1:34" x14ac:dyDescent="0.55000000000000004">
      <c r="A448">
        <f t="shared" si="100"/>
        <v>426</v>
      </c>
      <c r="B448">
        <f t="shared" si="105"/>
        <v>0</v>
      </c>
      <c r="C448">
        <f>K448*U448</f>
        <v>0</v>
      </c>
      <c r="D448">
        <f>M448*V448</f>
        <v>0</v>
      </c>
      <c r="E448">
        <f>N448*W448</f>
        <v>0</v>
      </c>
      <c r="F448">
        <f>(O448+P448+Q448-R448)*X448</f>
        <v>0</v>
      </c>
      <c r="G448">
        <f>U448*$F$6/12*T448</f>
        <v>0</v>
      </c>
      <c r="H448">
        <v>0</v>
      </c>
      <c r="I448">
        <f t="shared" si="106"/>
        <v>0</v>
      </c>
      <c r="K448">
        <f>IF(A448=0, $C$6, $C$7/12)</f>
        <v>0</v>
      </c>
      <c r="L448">
        <f t="shared" si="107"/>
        <v>100000</v>
      </c>
      <c r="M448" s="19">
        <f t="shared" si="108"/>
        <v>162812.35649115191</v>
      </c>
      <c r="N448" s="19">
        <f t="shared" si="109"/>
        <v>162812.35649115191</v>
      </c>
      <c r="O448" s="19">
        <f t="shared" si="115"/>
        <v>164121.86168382346</v>
      </c>
      <c r="P448" s="19">
        <f>IF(A448=0,K448*(1-$C$15),K448)</f>
        <v>0</v>
      </c>
      <c r="Q448" s="19">
        <f t="shared" si="110"/>
        <v>-2753.4840333851421</v>
      </c>
      <c r="R448" s="19">
        <f t="shared" si="111"/>
        <v>134.47364804203193</v>
      </c>
      <c r="S448" s="3">
        <f>Return!Q432</f>
        <v>-1.6777070434953134E-2</v>
      </c>
      <c r="T448" s="9">
        <f>IF(A448=0,1,T447*(1+$F$5)^(1/12))</f>
        <v>1.1936999958495531</v>
      </c>
      <c r="U448">
        <f>IF(A448=0,$C$12,U447-V447-W447-X447)</f>
        <v>0</v>
      </c>
      <c r="V448">
        <f t="shared" si="101"/>
        <v>0</v>
      </c>
      <c r="W448">
        <f t="shared" si="112"/>
        <v>0</v>
      </c>
      <c r="X448">
        <f>IF(A448=12*$C$10-1,U448-V448-W448,0)</f>
        <v>0</v>
      </c>
      <c r="Y448">
        <f>FLOOR(A448/12,1)</f>
        <v>35</v>
      </c>
      <c r="Z448">
        <f t="shared" si="102"/>
        <v>5</v>
      </c>
      <c r="AA448">
        <f t="shared" si="113"/>
        <v>3.9598326399219452E-3</v>
      </c>
      <c r="AB448">
        <f t="shared" si="103"/>
        <v>4.6496632698912424E-2</v>
      </c>
      <c r="AC448">
        <f>VLOOKUP(AD448,mortality!$A$4:$G$76,saving_model!Z448+2,FALSE)</f>
        <v>2.3248316349456212E-2</v>
      </c>
      <c r="AD448">
        <f t="shared" si="104"/>
        <v>84</v>
      </c>
      <c r="AE448" s="10">
        <f t="shared" si="114"/>
        <v>8.3717735912058888E-4</v>
      </c>
      <c r="AF448" s="8">
        <f>VLOOKUP(saving_model!Y448,lapse!$B$4:$C$134,2,FALSE)</f>
        <v>0.01</v>
      </c>
      <c r="AH448">
        <f>discount_curve!K433</f>
        <v>0.63332362434664746</v>
      </c>
    </row>
    <row r="449" spans="1:34" x14ac:dyDescent="0.55000000000000004">
      <c r="A449">
        <f t="shared" si="100"/>
        <v>427</v>
      </c>
      <c r="B449">
        <f t="shared" si="105"/>
        <v>0</v>
      </c>
      <c r="C449">
        <f>K449*U449</f>
        <v>0</v>
      </c>
      <c r="D449">
        <f>M449*V449</f>
        <v>0</v>
      </c>
      <c r="E449">
        <f>N449*W449</f>
        <v>0</v>
      </c>
      <c r="F449">
        <f>(O449+P449+Q449-R449)*X449</f>
        <v>0</v>
      </c>
      <c r="G449">
        <f>U449*$F$6/12*T449</f>
        <v>0</v>
      </c>
      <c r="H449">
        <v>0</v>
      </c>
      <c r="I449">
        <f t="shared" si="106"/>
        <v>0</v>
      </c>
      <c r="K449">
        <f>IF(A449=0, $C$6, $C$7/12)</f>
        <v>0</v>
      </c>
      <c r="L449">
        <f t="shared" si="107"/>
        <v>100000</v>
      </c>
      <c r="M449" s="19">
        <f t="shared" si="108"/>
        <v>161767.96997311738</v>
      </c>
      <c r="N449" s="19">
        <f t="shared" si="109"/>
        <v>161767.96997311738</v>
      </c>
      <c r="O449" s="19">
        <f t="shared" si="115"/>
        <v>161233.90400239627</v>
      </c>
      <c r="P449" s="19">
        <f>IF(A449=0,K449*(1-$C$15),K449)</f>
        <v>0</v>
      </c>
      <c r="Q449" s="19">
        <f t="shared" si="110"/>
        <v>932.99286072295627</v>
      </c>
      <c r="R449" s="19">
        <f t="shared" si="111"/>
        <v>135.13908071926605</v>
      </c>
      <c r="S449" s="3">
        <f>Return!Q433</f>
        <v>5.7865798542537927E-3</v>
      </c>
      <c r="T449" s="9">
        <f>IF(A449=0,1,T448*(1+$F$5)^(1/12))</f>
        <v>1.1941962346579806</v>
      </c>
      <c r="U449">
        <f>IF(A449=0,$C$12,U448-V448-W448-X448)</f>
        <v>0</v>
      </c>
      <c r="V449">
        <f t="shared" si="101"/>
        <v>0</v>
      </c>
      <c r="W449">
        <f t="shared" si="112"/>
        <v>0</v>
      </c>
      <c r="X449">
        <f>IF(A449=12*$C$10-1,U449-V449-W449,0)</f>
        <v>0</v>
      </c>
      <c r="Y449">
        <f>FLOOR(A449/12,1)</f>
        <v>35</v>
      </c>
      <c r="Z449">
        <f t="shared" si="102"/>
        <v>5</v>
      </c>
      <c r="AA449">
        <f t="shared" si="113"/>
        <v>3.9598326399219452E-3</v>
      </c>
      <c r="AB449">
        <f t="shared" si="103"/>
        <v>4.6496632698912424E-2</v>
      </c>
      <c r="AC449">
        <f>VLOOKUP(AD449,mortality!$A$4:$G$76,saving_model!Z449+2,FALSE)</f>
        <v>2.3248316349456212E-2</v>
      </c>
      <c r="AD449">
        <f t="shared" si="104"/>
        <v>84</v>
      </c>
      <c r="AE449" s="10">
        <f t="shared" si="114"/>
        <v>8.3717735912058888E-4</v>
      </c>
      <c r="AF449" s="8">
        <f>VLOOKUP(saving_model!Y449,lapse!$B$4:$C$134,2,FALSE)</f>
        <v>0.01</v>
      </c>
      <c r="AH449">
        <f>discount_curve!K434</f>
        <v>0.6326449141127809</v>
      </c>
    </row>
    <row r="450" spans="1:34" x14ac:dyDescent="0.55000000000000004">
      <c r="A450">
        <f t="shared" si="100"/>
        <v>428</v>
      </c>
      <c r="B450">
        <f t="shared" si="105"/>
        <v>0</v>
      </c>
      <c r="C450">
        <f>K450*U450</f>
        <v>0</v>
      </c>
      <c r="D450">
        <f>M450*V450</f>
        <v>0</v>
      </c>
      <c r="E450">
        <f>N450*W450</f>
        <v>0</v>
      </c>
      <c r="F450">
        <f>(O450+P450+Q450-R450)*X450</f>
        <v>0</v>
      </c>
      <c r="G450">
        <f>U450*$F$6/12*T450</f>
        <v>0</v>
      </c>
      <c r="H450">
        <v>0</v>
      </c>
      <c r="I450">
        <f t="shared" si="106"/>
        <v>0</v>
      </c>
      <c r="K450">
        <f>IF(A450=0, $C$6, $C$7/12)</f>
        <v>0</v>
      </c>
      <c r="L450">
        <f t="shared" si="107"/>
        <v>100000</v>
      </c>
      <c r="M450" s="19">
        <f t="shared" si="108"/>
        <v>162402.14208138167</v>
      </c>
      <c r="N450" s="19">
        <f t="shared" si="109"/>
        <v>162402.14208138167</v>
      </c>
      <c r="O450" s="19">
        <f t="shared" si="115"/>
        <v>162031.75778239997</v>
      </c>
      <c r="P450" s="19">
        <f>IF(A450=0,K450*(1-$C$15),K450)</f>
        <v>0</v>
      </c>
      <c r="Q450" s="19">
        <f t="shared" si="110"/>
        <v>605.23776833778493</v>
      </c>
      <c r="R450" s="19">
        <f t="shared" si="111"/>
        <v>135.53082962561479</v>
      </c>
      <c r="S450" s="3">
        <f>Return!Q434</f>
        <v>3.7353033542386616E-3</v>
      </c>
      <c r="T450" s="9">
        <f>IF(A450=0,1,T449*(1+$F$5)^(1/12))</f>
        <v>1.1946926797602475</v>
      </c>
      <c r="U450">
        <f>IF(A450=0,$C$12,U449-V449-W449-X449)</f>
        <v>0</v>
      </c>
      <c r="V450">
        <f t="shared" si="101"/>
        <v>0</v>
      </c>
      <c r="W450">
        <f t="shared" si="112"/>
        <v>0</v>
      </c>
      <c r="X450">
        <f>IF(A450=12*$C$10-1,U450-V450-W450,0)</f>
        <v>0</v>
      </c>
      <c r="Y450">
        <f>FLOOR(A450/12,1)</f>
        <v>35</v>
      </c>
      <c r="Z450">
        <f t="shared" si="102"/>
        <v>5</v>
      </c>
      <c r="AA450">
        <f t="shared" si="113"/>
        <v>3.9598326399219452E-3</v>
      </c>
      <c r="AB450">
        <f t="shared" si="103"/>
        <v>4.6496632698912424E-2</v>
      </c>
      <c r="AC450">
        <f>VLOOKUP(AD450,mortality!$A$4:$G$76,saving_model!Z450+2,FALSE)</f>
        <v>2.3248316349456212E-2</v>
      </c>
      <c r="AD450">
        <f t="shared" si="104"/>
        <v>84</v>
      </c>
      <c r="AE450" s="10">
        <f t="shared" si="114"/>
        <v>8.3717735912058888E-4</v>
      </c>
      <c r="AF450" s="8">
        <f>VLOOKUP(saving_model!Y450,lapse!$B$4:$C$134,2,FALSE)</f>
        <v>0.01</v>
      </c>
      <c r="AH450">
        <f>discount_curve!K435</f>
        <v>0.63196693122835101</v>
      </c>
    </row>
    <row r="451" spans="1:34" x14ac:dyDescent="0.55000000000000004">
      <c r="A451">
        <f t="shared" si="100"/>
        <v>429</v>
      </c>
      <c r="B451">
        <f t="shared" si="105"/>
        <v>0</v>
      </c>
      <c r="C451">
        <f>K451*U451</f>
        <v>0</v>
      </c>
      <c r="D451">
        <f>M451*V451</f>
        <v>0</v>
      </c>
      <c r="E451">
        <f>N451*W451</f>
        <v>0</v>
      </c>
      <c r="F451">
        <f>(O451+P451+Q451-R451)*X451</f>
        <v>0</v>
      </c>
      <c r="G451">
        <f>U451*$F$6/12*T451</f>
        <v>0</v>
      </c>
      <c r="H451">
        <v>0</v>
      </c>
      <c r="I451">
        <f t="shared" si="106"/>
        <v>0</v>
      </c>
      <c r="K451">
        <f>IF(A451=0, $C$6, $C$7/12)</f>
        <v>0</v>
      </c>
      <c r="L451">
        <f t="shared" si="107"/>
        <v>100000</v>
      </c>
      <c r="M451" s="19">
        <f t="shared" si="108"/>
        <v>163406.41243930502</v>
      </c>
      <c r="N451" s="19">
        <f t="shared" si="109"/>
        <v>163406.41243930502</v>
      </c>
      <c r="O451" s="19">
        <f t="shared" si="115"/>
        <v>162501.46472111213</v>
      </c>
      <c r="P451" s="19">
        <f>IF(A451=0,K451*(1-$C$15),K451)</f>
        <v>0</v>
      </c>
      <c r="Q451" s="19">
        <f t="shared" si="110"/>
        <v>1673.0833130239564</v>
      </c>
      <c r="R451" s="19">
        <f t="shared" si="111"/>
        <v>136.81212336178007</v>
      </c>
      <c r="S451" s="3">
        <f>Return!Q435</f>
        <v>1.0295804507949091E-2</v>
      </c>
      <c r="T451" s="9">
        <f>IF(A451=0,1,T450*(1+$F$5)^(1/12))</f>
        <v>1.1951893312421129</v>
      </c>
      <c r="U451">
        <f>IF(A451=0,$C$12,U450-V450-W450-X450)</f>
        <v>0</v>
      </c>
      <c r="V451">
        <f t="shared" si="101"/>
        <v>0</v>
      </c>
      <c r="W451">
        <f t="shared" si="112"/>
        <v>0</v>
      </c>
      <c r="X451">
        <f>IF(A451=12*$C$10-1,U451-V451-W451,0)</f>
        <v>0</v>
      </c>
      <c r="Y451">
        <f>FLOOR(A451/12,1)</f>
        <v>35</v>
      </c>
      <c r="Z451">
        <f t="shared" si="102"/>
        <v>5</v>
      </c>
      <c r="AA451">
        <f t="shared" si="113"/>
        <v>3.9598326399219452E-3</v>
      </c>
      <c r="AB451">
        <f t="shared" si="103"/>
        <v>4.6496632698912424E-2</v>
      </c>
      <c r="AC451">
        <f>VLOOKUP(AD451,mortality!$A$4:$G$76,saving_model!Z451+2,FALSE)</f>
        <v>2.3248316349456212E-2</v>
      </c>
      <c r="AD451">
        <f t="shared" si="104"/>
        <v>84</v>
      </c>
      <c r="AE451" s="10">
        <f t="shared" si="114"/>
        <v>8.3717735912058888E-4</v>
      </c>
      <c r="AF451" s="8">
        <f>VLOOKUP(saving_model!Y451,lapse!$B$4:$C$134,2,FALSE)</f>
        <v>0.01</v>
      </c>
      <c r="AH451">
        <f>discount_curve!K436</f>
        <v>0.63128967491388399</v>
      </c>
    </row>
    <row r="452" spans="1:34" x14ac:dyDescent="0.55000000000000004">
      <c r="A452">
        <f t="shared" si="100"/>
        <v>430</v>
      </c>
      <c r="B452">
        <f t="shared" si="105"/>
        <v>0</v>
      </c>
      <c r="C452">
        <f>K452*U452</f>
        <v>0</v>
      </c>
      <c r="D452">
        <f>M452*V452</f>
        <v>0</v>
      </c>
      <c r="E452">
        <f>N452*W452</f>
        <v>0</v>
      </c>
      <c r="F452">
        <f>(O452+P452+Q452-R452)*X452</f>
        <v>0</v>
      </c>
      <c r="G452">
        <f>U452*$F$6/12*T452</f>
        <v>0</v>
      </c>
      <c r="H452">
        <v>0</v>
      </c>
      <c r="I452">
        <f t="shared" si="106"/>
        <v>0</v>
      </c>
      <c r="K452">
        <f>IF(A452=0, $C$6, $C$7/12)</f>
        <v>0</v>
      </c>
      <c r="L452">
        <f t="shared" si="107"/>
        <v>100000</v>
      </c>
      <c r="M452" s="19">
        <f t="shared" si="108"/>
        <v>162614.10852733621</v>
      </c>
      <c r="N452" s="19">
        <f t="shared" si="109"/>
        <v>162614.10852733621</v>
      </c>
      <c r="O452" s="19">
        <f t="shared" si="115"/>
        <v>164037.73591077433</v>
      </c>
      <c r="P452" s="19">
        <f>IF(A452=0,K452*(1-$C$15),K452)</f>
        <v>0</v>
      </c>
      <c r="Q452" s="19">
        <f t="shared" si="110"/>
        <v>-2981.4683231991921</v>
      </c>
      <c r="R452" s="19">
        <f t="shared" si="111"/>
        <v>134.21355632297929</v>
      </c>
      <c r="S452" s="3">
        <f>Return!Q436</f>
        <v>-1.8175502768588037E-2</v>
      </c>
      <c r="T452" s="9">
        <f>IF(A452=0,1,T451*(1+$F$5)^(1/12))</f>
        <v>1.195686189189372</v>
      </c>
      <c r="U452">
        <f>IF(A452=0,$C$12,U451-V451-W451-X451)</f>
        <v>0</v>
      </c>
      <c r="V452">
        <f t="shared" si="101"/>
        <v>0</v>
      </c>
      <c r="W452">
        <f t="shared" si="112"/>
        <v>0</v>
      </c>
      <c r="X452">
        <f>IF(A452=12*$C$10-1,U452-V452-W452,0)</f>
        <v>0</v>
      </c>
      <c r="Y452">
        <f>FLOOR(A452/12,1)</f>
        <v>35</v>
      </c>
      <c r="Z452">
        <f t="shared" si="102"/>
        <v>5</v>
      </c>
      <c r="AA452">
        <f t="shared" si="113"/>
        <v>3.9598326399219452E-3</v>
      </c>
      <c r="AB452">
        <f t="shared" si="103"/>
        <v>4.6496632698912424E-2</v>
      </c>
      <c r="AC452">
        <f>VLOOKUP(AD452,mortality!$A$4:$G$76,saving_model!Z452+2,FALSE)</f>
        <v>2.3248316349456212E-2</v>
      </c>
      <c r="AD452">
        <f t="shared" si="104"/>
        <v>84</v>
      </c>
      <c r="AE452" s="10">
        <f t="shared" si="114"/>
        <v>8.3717735912058888E-4</v>
      </c>
      <c r="AF452" s="8">
        <f>VLOOKUP(saving_model!Y452,lapse!$B$4:$C$134,2,FALSE)</f>
        <v>0.01</v>
      </c>
      <c r="AH452">
        <f>discount_curve!K437</f>
        <v>0.63061314439074068</v>
      </c>
    </row>
    <row r="453" spans="1:34" x14ac:dyDescent="0.55000000000000004">
      <c r="A453">
        <f t="shared" si="100"/>
        <v>431</v>
      </c>
      <c r="B453">
        <f t="shared" si="105"/>
        <v>0</v>
      </c>
      <c r="C453">
        <f>K453*U453</f>
        <v>0</v>
      </c>
      <c r="D453">
        <f>M453*V453</f>
        <v>0</v>
      </c>
      <c r="E453">
        <f>N453*W453</f>
        <v>0</v>
      </c>
      <c r="F453">
        <f>(O453+P453+Q453-R453)*X453</f>
        <v>0</v>
      </c>
      <c r="G453">
        <f>U453*$F$6/12*T453</f>
        <v>0</v>
      </c>
      <c r="H453">
        <v>0</v>
      </c>
      <c r="I453">
        <f t="shared" si="106"/>
        <v>0</v>
      </c>
      <c r="K453">
        <f>IF(A453=0, $C$6, $C$7/12)</f>
        <v>0</v>
      </c>
      <c r="L453">
        <f t="shared" si="107"/>
        <v>100000</v>
      </c>
      <c r="M453" s="19">
        <f t="shared" si="108"/>
        <v>161970.52160168817</v>
      </c>
      <c r="N453" s="19">
        <f t="shared" si="109"/>
        <v>161970.52160168817</v>
      </c>
      <c r="O453" s="19">
        <f t="shared" si="115"/>
        <v>160922.05403125216</v>
      </c>
      <c r="P453" s="19">
        <f>IF(A453=0,K453*(1-$C$15),K453)</f>
        <v>0</v>
      </c>
      <c r="Q453" s="19">
        <f t="shared" si="110"/>
        <v>1961.1990965988082</v>
      </c>
      <c r="R453" s="19">
        <f t="shared" si="111"/>
        <v>135.73604427320916</v>
      </c>
      <c r="S453" s="3">
        <f>Return!Q437</f>
        <v>1.2187261145808703E-2</v>
      </c>
      <c r="T453" s="9">
        <f>IF(A453=0,1,T452*(1+$F$5)^(1/12))</f>
        <v>1.1961832536878554</v>
      </c>
      <c r="U453">
        <f>IF(A453=0,$C$12,U452-V452-W452-X452)</f>
        <v>0</v>
      </c>
      <c r="V453">
        <f t="shared" si="101"/>
        <v>0</v>
      </c>
      <c r="W453">
        <f t="shared" si="112"/>
        <v>0</v>
      </c>
      <c r="X453">
        <f>IF(A453=12*$C$10-1,U453-V453-W453,0)</f>
        <v>0</v>
      </c>
      <c r="Y453">
        <f>FLOOR(A453/12,1)</f>
        <v>35</v>
      </c>
      <c r="Z453">
        <f t="shared" si="102"/>
        <v>5</v>
      </c>
      <c r="AA453">
        <f t="shared" si="113"/>
        <v>3.9598326399219452E-3</v>
      </c>
      <c r="AB453">
        <f t="shared" si="103"/>
        <v>4.6496632698912424E-2</v>
      </c>
      <c r="AC453">
        <f>VLOOKUP(AD453,mortality!$A$4:$G$76,saving_model!Z453+2,FALSE)</f>
        <v>2.3248316349456212E-2</v>
      </c>
      <c r="AD453">
        <f t="shared" si="104"/>
        <v>84</v>
      </c>
      <c r="AE453" s="10">
        <f t="shared" si="114"/>
        <v>8.3717735912058888E-4</v>
      </c>
      <c r="AF453" s="8">
        <f>VLOOKUP(saving_model!Y453,lapse!$B$4:$C$134,2,FALSE)</f>
        <v>0.01</v>
      </c>
      <c r="AH453">
        <f>discount_curve!K438</f>
        <v>0.62993733888111592</v>
      </c>
    </row>
    <row r="454" spans="1:34" x14ac:dyDescent="0.55000000000000004">
      <c r="A454">
        <f t="shared" si="100"/>
        <v>432</v>
      </c>
      <c r="B454">
        <f t="shared" si="105"/>
        <v>0</v>
      </c>
      <c r="C454">
        <f>K454*U454</f>
        <v>0</v>
      </c>
      <c r="D454">
        <f>M454*V454</f>
        <v>0</v>
      </c>
      <c r="E454">
        <f>N454*W454</f>
        <v>0</v>
      </c>
      <c r="F454">
        <f>(O454+P454+Q454-R454)*X454</f>
        <v>0</v>
      </c>
      <c r="G454">
        <f>U454*$F$6/12*T454</f>
        <v>0</v>
      </c>
      <c r="H454">
        <v>0</v>
      </c>
      <c r="I454">
        <f t="shared" si="106"/>
        <v>0</v>
      </c>
      <c r="K454">
        <f>IF(A454=0, $C$6, $C$7/12)</f>
        <v>0</v>
      </c>
      <c r="L454">
        <f t="shared" si="107"/>
        <v>100000</v>
      </c>
      <c r="M454" s="19">
        <f t="shared" si="108"/>
        <v>163139.48956014038</v>
      </c>
      <c r="N454" s="19">
        <f t="shared" si="109"/>
        <v>163139.48956014038</v>
      </c>
      <c r="O454" s="19">
        <f t="shared" si="115"/>
        <v>162747.51708357775</v>
      </c>
      <c r="P454" s="19">
        <f>IF(A454=0,K454*(1-$C$15),K454)</f>
        <v>0</v>
      </c>
      <c r="Q454" s="19">
        <f t="shared" si="110"/>
        <v>647.78220371921248</v>
      </c>
      <c r="R454" s="19">
        <f t="shared" si="111"/>
        <v>136.16274940608082</v>
      </c>
      <c r="S454" s="3">
        <f>Return!Q438</f>
        <v>3.9802893176339449E-3</v>
      </c>
      <c r="T454" s="9">
        <f>IF(A454=0,1,T453*(1+$F$5)^(1/12))</f>
        <v>1.1966805248234298</v>
      </c>
      <c r="U454">
        <f>IF(A454=0,$C$12,U453-V453-W453-X453)</f>
        <v>0</v>
      </c>
      <c r="V454">
        <f t="shared" si="101"/>
        <v>0</v>
      </c>
      <c r="W454">
        <f t="shared" si="112"/>
        <v>0</v>
      </c>
      <c r="X454">
        <f>IF(A454=12*$C$10-1,U454-V454-W454,0)</f>
        <v>0</v>
      </c>
      <c r="Y454">
        <f>FLOOR(A454/12,1)</f>
        <v>36</v>
      </c>
      <c r="Z454">
        <f t="shared" si="102"/>
        <v>5</v>
      </c>
      <c r="AA454">
        <f t="shared" si="113"/>
        <v>4.4447743005318063E-3</v>
      </c>
      <c r="AB454">
        <f t="shared" si="103"/>
        <v>5.2052520977761481E-2</v>
      </c>
      <c r="AC454">
        <f>VLOOKUP(AD454,mortality!$A$4:$G$76,saving_model!Z454+2,FALSE)</f>
        <v>2.602626048888074E-2</v>
      </c>
      <c r="AD454">
        <f t="shared" si="104"/>
        <v>85</v>
      </c>
      <c r="AE454" s="10">
        <f t="shared" si="114"/>
        <v>8.3717735912058888E-4</v>
      </c>
      <c r="AF454" s="8">
        <f>VLOOKUP(saving_model!Y454,lapse!$B$4:$C$134,2,FALSE)</f>
        <v>0.01</v>
      </c>
      <c r="AH454">
        <f>discount_curve!K439</f>
        <v>0.63195180756350433</v>
      </c>
    </row>
    <row r="455" spans="1:34" x14ac:dyDescent="0.55000000000000004">
      <c r="A455">
        <f t="shared" ref="A455:A518" si="116">A454+1</f>
        <v>433</v>
      </c>
      <c r="B455">
        <f t="shared" si="105"/>
        <v>0</v>
      </c>
      <c r="C455">
        <f>K455*U455</f>
        <v>0</v>
      </c>
      <c r="D455">
        <f>M455*V455</f>
        <v>0</v>
      </c>
      <c r="E455">
        <f>N455*W455</f>
        <v>0</v>
      </c>
      <c r="F455">
        <f>(O455+P455+Q455-R455)*X455</f>
        <v>0</v>
      </c>
      <c r="G455">
        <f>U455*$F$6/12*T455</f>
        <v>0</v>
      </c>
      <c r="H455">
        <v>0</v>
      </c>
      <c r="I455">
        <f t="shared" si="106"/>
        <v>0</v>
      </c>
      <c r="K455">
        <f>IF(A455=0, $C$6, $C$7/12)</f>
        <v>0</v>
      </c>
      <c r="L455">
        <f t="shared" si="107"/>
        <v>100000</v>
      </c>
      <c r="M455" s="19">
        <f t="shared" si="108"/>
        <v>163981.54850650707</v>
      </c>
      <c r="N455" s="19">
        <f t="shared" si="109"/>
        <v>163981.54850650707</v>
      </c>
      <c r="O455" s="19">
        <f t="shared" si="115"/>
        <v>163259.13653789091</v>
      </c>
      <c r="P455" s="19">
        <f>IF(A455=0,K455*(1-$C$15),K455)</f>
        <v>0</v>
      </c>
      <c r="Q455" s="19">
        <f t="shared" si="110"/>
        <v>1307.6849193512762</v>
      </c>
      <c r="R455" s="19">
        <f t="shared" si="111"/>
        <v>137.13901788103516</v>
      </c>
      <c r="S455" s="3">
        <f>Return!Q439</f>
        <v>8.0098728137507624E-3</v>
      </c>
      <c r="T455" s="9">
        <f>IF(A455=0,1,T454*(1+$F$5)^(1/12))</f>
        <v>1.1971780026819969</v>
      </c>
      <c r="U455">
        <f>IF(A455=0,$C$12,U454-V454-W454-X454)</f>
        <v>0</v>
      </c>
      <c r="V455">
        <f t="shared" si="101"/>
        <v>0</v>
      </c>
      <c r="W455">
        <f t="shared" si="112"/>
        <v>0</v>
      </c>
      <c r="X455">
        <f>IF(A455=12*$C$10-1,U455-V455-W455,0)</f>
        <v>0</v>
      </c>
      <c r="Y455">
        <f>FLOOR(A455/12,1)</f>
        <v>36</v>
      </c>
      <c r="Z455">
        <f t="shared" si="102"/>
        <v>5</v>
      </c>
      <c r="AA455">
        <f t="shared" si="113"/>
        <v>4.4447743005318063E-3</v>
      </c>
      <c r="AB455">
        <f t="shared" si="103"/>
        <v>5.2052520977761481E-2</v>
      </c>
      <c r="AC455">
        <f>VLOOKUP(AD455,mortality!$A$4:$G$76,saving_model!Z455+2,FALSE)</f>
        <v>2.602626048888074E-2</v>
      </c>
      <c r="AD455">
        <f t="shared" si="104"/>
        <v>85</v>
      </c>
      <c r="AE455" s="10">
        <f t="shared" si="114"/>
        <v>8.3717735912058888E-4</v>
      </c>
      <c r="AF455" s="8">
        <f>VLOOKUP(saving_model!Y455,lapse!$B$4:$C$134,2,FALSE)</f>
        <v>0.01</v>
      </c>
      <c r="AH455">
        <f>discount_curve!K440</f>
        <v>0.63128079989721064</v>
      </c>
    </row>
    <row r="456" spans="1:34" x14ac:dyDescent="0.55000000000000004">
      <c r="A456">
        <f t="shared" si="116"/>
        <v>434</v>
      </c>
      <c r="B456">
        <f t="shared" si="105"/>
        <v>0</v>
      </c>
      <c r="C456">
        <f>K456*U456</f>
        <v>0</v>
      </c>
      <c r="D456">
        <f>M456*V456</f>
        <v>0</v>
      </c>
      <c r="E456">
        <f>N456*W456</f>
        <v>0</v>
      </c>
      <c r="F456">
        <f>(O456+P456+Q456-R456)*X456</f>
        <v>0</v>
      </c>
      <c r="G456">
        <f>U456*$F$6/12*T456</f>
        <v>0</v>
      </c>
      <c r="H456">
        <v>0</v>
      </c>
      <c r="I456">
        <f t="shared" si="106"/>
        <v>0</v>
      </c>
      <c r="K456">
        <f>IF(A456=0, $C$6, $C$7/12)</f>
        <v>0</v>
      </c>
      <c r="L456">
        <f t="shared" si="107"/>
        <v>100000</v>
      </c>
      <c r="M456" s="19">
        <f t="shared" si="108"/>
        <v>163955.45494799659</v>
      </c>
      <c r="N456" s="19">
        <f t="shared" si="109"/>
        <v>163955.45494799659</v>
      </c>
      <c r="O456" s="19">
        <f t="shared" si="115"/>
        <v>164429.68243936115</v>
      </c>
      <c r="P456" s="19">
        <f>IF(A456=0,K456*(1-$C$15),K456)</f>
        <v>0</v>
      </c>
      <c r="Q456" s="19">
        <f t="shared" si="110"/>
        <v>-1084.5759048411605</v>
      </c>
      <c r="R456" s="19">
        <f t="shared" si="111"/>
        <v>136.12092211209998</v>
      </c>
      <c r="S456" s="3">
        <f>Return!Q440</f>
        <v>-6.5959861306740253E-3</v>
      </c>
      <c r="T456" s="9">
        <f>IF(A456=0,1,T455*(1+$F$5)^(1/12))</f>
        <v>1.1976756873494949</v>
      </c>
      <c r="U456">
        <f>IF(A456=0,$C$12,U455-V455-W455-X455)</f>
        <v>0</v>
      </c>
      <c r="V456">
        <f t="shared" si="101"/>
        <v>0</v>
      </c>
      <c r="W456">
        <f t="shared" si="112"/>
        <v>0</v>
      </c>
      <c r="X456">
        <f>IF(A456=12*$C$10-1,U456-V456-W456,0)</f>
        <v>0</v>
      </c>
      <c r="Y456">
        <f>FLOOR(A456/12,1)</f>
        <v>36</v>
      </c>
      <c r="Z456">
        <f t="shared" si="102"/>
        <v>5</v>
      </c>
      <c r="AA456">
        <f t="shared" si="113"/>
        <v>4.4447743005318063E-3</v>
      </c>
      <c r="AB456">
        <f t="shared" si="103"/>
        <v>5.2052520977761481E-2</v>
      </c>
      <c r="AC456">
        <f>VLOOKUP(AD456,mortality!$A$4:$G$76,saving_model!Z456+2,FALSE)</f>
        <v>2.602626048888074E-2</v>
      </c>
      <c r="AD456">
        <f t="shared" si="104"/>
        <v>85</v>
      </c>
      <c r="AE456" s="10">
        <f t="shared" si="114"/>
        <v>8.3717735912058888E-4</v>
      </c>
      <c r="AF456" s="8">
        <f>VLOOKUP(saving_model!Y456,lapse!$B$4:$C$134,2,FALSE)</f>
        <v>0.01</v>
      </c>
      <c r="AH456">
        <f>discount_curve!K441</f>
        <v>0.63061050470817026</v>
      </c>
    </row>
    <row r="457" spans="1:34" x14ac:dyDescent="0.55000000000000004">
      <c r="A457">
        <f t="shared" si="116"/>
        <v>435</v>
      </c>
      <c r="B457">
        <f t="shared" si="105"/>
        <v>0</v>
      </c>
      <c r="C457">
        <f>K457*U457</f>
        <v>0</v>
      </c>
      <c r="D457">
        <f>M457*V457</f>
        <v>0</v>
      </c>
      <c r="E457">
        <f>N457*W457</f>
        <v>0</v>
      </c>
      <c r="F457">
        <f>(O457+P457+Q457-R457)*X457</f>
        <v>0</v>
      </c>
      <c r="G457">
        <f>U457*$F$6/12*T457</f>
        <v>0</v>
      </c>
      <c r="H457">
        <v>0</v>
      </c>
      <c r="I457">
        <f t="shared" si="106"/>
        <v>0</v>
      </c>
      <c r="K457">
        <f>IF(A457=0, $C$6, $C$7/12)</f>
        <v>0</v>
      </c>
      <c r="L457">
        <f t="shared" si="107"/>
        <v>100000</v>
      </c>
      <c r="M457" s="19">
        <f t="shared" si="108"/>
        <v>163238.01598987656</v>
      </c>
      <c r="N457" s="19">
        <f t="shared" si="109"/>
        <v>163238.01598987656</v>
      </c>
      <c r="O457" s="19">
        <f t="shared" si="115"/>
        <v>163208.98561240788</v>
      </c>
      <c r="P457" s="19">
        <f>IF(A457=0,K457*(1-$C$15),K457)</f>
        <v>0</v>
      </c>
      <c r="Q457" s="19">
        <f t="shared" si="110"/>
        <v>-77.881831546712519</v>
      </c>
      <c r="R457" s="19">
        <f t="shared" si="111"/>
        <v>135.94258648405096</v>
      </c>
      <c r="S457" s="3">
        <f>Return!Q441</f>
        <v>-4.7719083146358088E-4</v>
      </c>
      <c r="T457" s="9">
        <f>IF(A457=0,1,T456*(1+$F$5)^(1/12))</f>
        <v>1.1981735789118972</v>
      </c>
      <c r="U457">
        <f>IF(A457=0,$C$12,U456-V456-W456-X456)</f>
        <v>0</v>
      </c>
      <c r="V457">
        <f t="shared" si="101"/>
        <v>0</v>
      </c>
      <c r="W457">
        <f t="shared" si="112"/>
        <v>0</v>
      </c>
      <c r="X457">
        <f>IF(A457=12*$C$10-1,U457-V457-W457,0)</f>
        <v>0</v>
      </c>
      <c r="Y457">
        <f>FLOOR(A457/12,1)</f>
        <v>36</v>
      </c>
      <c r="Z457">
        <f t="shared" si="102"/>
        <v>5</v>
      </c>
      <c r="AA457">
        <f t="shared" si="113"/>
        <v>4.4447743005318063E-3</v>
      </c>
      <c r="AB457">
        <f t="shared" si="103"/>
        <v>5.2052520977761481E-2</v>
      </c>
      <c r="AC457">
        <f>VLOOKUP(AD457,mortality!$A$4:$G$76,saving_model!Z457+2,FALSE)</f>
        <v>2.602626048888074E-2</v>
      </c>
      <c r="AD457">
        <f t="shared" si="104"/>
        <v>85</v>
      </c>
      <c r="AE457" s="10">
        <f t="shared" si="114"/>
        <v>8.3717735912058888E-4</v>
      </c>
      <c r="AF457" s="8">
        <f>VLOOKUP(saving_model!Y457,lapse!$B$4:$C$134,2,FALSE)</f>
        <v>0.01</v>
      </c>
      <c r="AH457">
        <f>discount_curve!K442</f>
        <v>0.629940921239874</v>
      </c>
    </row>
    <row r="458" spans="1:34" x14ac:dyDescent="0.55000000000000004">
      <c r="A458">
        <f t="shared" si="116"/>
        <v>436</v>
      </c>
      <c r="B458">
        <f t="shared" si="105"/>
        <v>0</v>
      </c>
      <c r="C458">
        <f>K458*U458</f>
        <v>0</v>
      </c>
      <c r="D458">
        <f>M458*V458</f>
        <v>0</v>
      </c>
      <c r="E458">
        <f>N458*W458</f>
        <v>0</v>
      </c>
      <c r="F458">
        <f>(O458+P458+Q458-R458)*X458</f>
        <v>0</v>
      </c>
      <c r="G458">
        <f>U458*$F$6/12*T458</f>
        <v>0</v>
      </c>
      <c r="H458">
        <v>0</v>
      </c>
      <c r="I458">
        <f t="shared" si="106"/>
        <v>0</v>
      </c>
      <c r="K458">
        <f>IF(A458=0, $C$6, $C$7/12)</f>
        <v>0</v>
      </c>
      <c r="L458">
        <f t="shared" si="107"/>
        <v>100000</v>
      </c>
      <c r="M458" s="19">
        <f t="shared" si="108"/>
        <v>163152.81580403485</v>
      </c>
      <c r="N458" s="19">
        <f t="shared" si="109"/>
        <v>163152.81580403485</v>
      </c>
      <c r="O458" s="19">
        <f t="shared" si="115"/>
        <v>162995.16119437711</v>
      </c>
      <c r="P458" s="19">
        <f>IF(A458=0,K458*(1-$C$15),K458)</f>
        <v>0</v>
      </c>
      <c r="Q458" s="19">
        <f t="shared" si="110"/>
        <v>179.33047625663838</v>
      </c>
      <c r="R458" s="19">
        <f t="shared" si="111"/>
        <v>135.97874305886145</v>
      </c>
      <c r="S458" s="3">
        <f>Return!Q442</f>
        <v>1.1002196319360724E-3</v>
      </c>
      <c r="T458" s="9">
        <f>IF(A458=0,1,T457*(1+$F$5)^(1/12))</f>
        <v>1.1986716774552131</v>
      </c>
      <c r="U458">
        <f>IF(A458=0,$C$12,U457-V457-W457-X457)</f>
        <v>0</v>
      </c>
      <c r="V458">
        <f t="shared" si="101"/>
        <v>0</v>
      </c>
      <c r="W458">
        <f t="shared" si="112"/>
        <v>0</v>
      </c>
      <c r="X458">
        <f>IF(A458=12*$C$10-1,U458-V458-W458,0)</f>
        <v>0</v>
      </c>
      <c r="Y458">
        <f>FLOOR(A458/12,1)</f>
        <v>36</v>
      </c>
      <c r="Z458">
        <f t="shared" si="102"/>
        <v>5</v>
      </c>
      <c r="AA458">
        <f t="shared" si="113"/>
        <v>4.4447743005318063E-3</v>
      </c>
      <c r="AB458">
        <f t="shared" si="103"/>
        <v>5.2052520977761481E-2</v>
      </c>
      <c r="AC458">
        <f>VLOOKUP(AD458,mortality!$A$4:$G$76,saving_model!Z458+2,FALSE)</f>
        <v>2.602626048888074E-2</v>
      </c>
      <c r="AD458">
        <f t="shared" si="104"/>
        <v>85</v>
      </c>
      <c r="AE458" s="10">
        <f t="shared" si="114"/>
        <v>8.3717735912058888E-4</v>
      </c>
      <c r="AF458" s="8">
        <f>VLOOKUP(saving_model!Y458,lapse!$B$4:$C$134,2,FALSE)</f>
        <v>0.01</v>
      </c>
      <c r="AH458">
        <f>discount_curve!K443</f>
        <v>0.6292720487366148</v>
      </c>
    </row>
    <row r="459" spans="1:34" x14ac:dyDescent="0.55000000000000004">
      <c r="A459">
        <f t="shared" si="116"/>
        <v>437</v>
      </c>
      <c r="B459">
        <f t="shared" si="105"/>
        <v>0</v>
      </c>
      <c r="C459">
        <f>K459*U459</f>
        <v>0</v>
      </c>
      <c r="D459">
        <f>M459*V459</f>
        <v>0</v>
      </c>
      <c r="E459">
        <f>N459*W459</f>
        <v>0</v>
      </c>
      <c r="F459">
        <f>(O459+P459+Q459-R459)*X459</f>
        <v>0</v>
      </c>
      <c r="G459">
        <f>U459*$F$6/12*T459</f>
        <v>0</v>
      </c>
      <c r="H459">
        <v>0</v>
      </c>
      <c r="I459">
        <f t="shared" si="106"/>
        <v>0</v>
      </c>
      <c r="K459">
        <f>IF(A459=0, $C$6, $C$7/12)</f>
        <v>0</v>
      </c>
      <c r="L459">
        <f t="shared" si="107"/>
        <v>100000</v>
      </c>
      <c r="M459" s="19">
        <f t="shared" si="108"/>
        <v>162940.51531760665</v>
      </c>
      <c r="N459" s="19">
        <f t="shared" si="109"/>
        <v>162940.51531760665</v>
      </c>
      <c r="O459" s="19">
        <f t="shared" si="115"/>
        <v>163038.51292757489</v>
      </c>
      <c r="P459" s="19">
        <f>IF(A459=0,K459*(1-$C$15),K459)</f>
        <v>0</v>
      </c>
      <c r="Q459" s="19">
        <f t="shared" si="110"/>
        <v>-331.58432710349649</v>
      </c>
      <c r="R459" s="19">
        <f t="shared" si="111"/>
        <v>135.5891071670595</v>
      </c>
      <c r="S459" s="3">
        <f>Return!Q443</f>
        <v>-2.0337791430347085E-3</v>
      </c>
      <c r="T459" s="9">
        <f>IF(A459=0,1,T458*(1+$F$5)^(1/12))</f>
        <v>1.1991699830654874</v>
      </c>
      <c r="U459">
        <f>IF(A459=0,$C$12,U458-V458-W458-X458)</f>
        <v>0</v>
      </c>
      <c r="V459">
        <f t="shared" si="101"/>
        <v>0</v>
      </c>
      <c r="W459">
        <f t="shared" si="112"/>
        <v>0</v>
      </c>
      <c r="X459">
        <f>IF(A459=12*$C$10-1,U459-V459-W459,0)</f>
        <v>0</v>
      </c>
      <c r="Y459">
        <f>FLOOR(A459/12,1)</f>
        <v>36</v>
      </c>
      <c r="Z459">
        <f t="shared" si="102"/>
        <v>5</v>
      </c>
      <c r="AA459">
        <f t="shared" si="113"/>
        <v>4.4447743005318063E-3</v>
      </c>
      <c r="AB459">
        <f t="shared" si="103"/>
        <v>5.2052520977761481E-2</v>
      </c>
      <c r="AC459">
        <f>VLOOKUP(AD459,mortality!$A$4:$G$76,saving_model!Z459+2,FALSE)</f>
        <v>2.602626048888074E-2</v>
      </c>
      <c r="AD459">
        <f t="shared" si="104"/>
        <v>85</v>
      </c>
      <c r="AE459" s="10">
        <f t="shared" si="114"/>
        <v>8.3717735912058888E-4</v>
      </c>
      <c r="AF459" s="8">
        <f>VLOOKUP(saving_model!Y459,lapse!$B$4:$C$134,2,FALSE)</f>
        <v>0.01</v>
      </c>
      <c r="AH459">
        <f>discount_curve!K444</f>
        <v>0.62860388644348897</v>
      </c>
    </row>
    <row r="460" spans="1:34" x14ac:dyDescent="0.55000000000000004">
      <c r="A460">
        <f t="shared" si="116"/>
        <v>438</v>
      </c>
      <c r="B460">
        <f t="shared" si="105"/>
        <v>0</v>
      </c>
      <c r="C460">
        <f>K460*U460</f>
        <v>0</v>
      </c>
      <c r="D460">
        <f>M460*V460</f>
        <v>0</v>
      </c>
      <c r="E460">
        <f>N460*W460</f>
        <v>0</v>
      </c>
      <c r="F460">
        <f>(O460+P460+Q460-R460)*X460</f>
        <v>0</v>
      </c>
      <c r="G460">
        <f>U460*$F$6/12*T460</f>
        <v>0</v>
      </c>
      <c r="H460">
        <v>0</v>
      </c>
      <c r="I460">
        <f t="shared" si="106"/>
        <v>0</v>
      </c>
      <c r="K460">
        <f>IF(A460=0, $C$6, $C$7/12)</f>
        <v>0</v>
      </c>
      <c r="L460">
        <f t="shared" si="107"/>
        <v>100000</v>
      </c>
      <c r="M460" s="19">
        <f t="shared" si="108"/>
        <v>162699.60828135876</v>
      </c>
      <c r="N460" s="19">
        <f t="shared" si="109"/>
        <v>162699.60828135876</v>
      </c>
      <c r="O460" s="19">
        <f t="shared" si="115"/>
        <v>162571.33949330435</v>
      </c>
      <c r="P460" s="19">
        <f>IF(A460=0,K460*(1-$C$15),K460)</f>
        <v>0</v>
      </c>
      <c r="Q460" s="19">
        <f t="shared" si="110"/>
        <v>120.96065931501444</v>
      </c>
      <c r="R460" s="19">
        <f t="shared" si="111"/>
        <v>135.57691679384948</v>
      </c>
      <c r="S460" s="3">
        <f>Return!Q444</f>
        <v>7.4404664248950425E-4</v>
      </c>
      <c r="T460" s="9">
        <f>IF(A460=0,1,T459*(1+$F$5)^(1/12))</f>
        <v>1.1996684958288011</v>
      </c>
      <c r="U460">
        <f>IF(A460=0,$C$12,U459-V459-W459-X459)</f>
        <v>0</v>
      </c>
      <c r="V460">
        <f t="shared" si="101"/>
        <v>0</v>
      </c>
      <c r="W460">
        <f t="shared" si="112"/>
        <v>0</v>
      </c>
      <c r="X460">
        <f>IF(A460=12*$C$10-1,U460-V460-W460,0)</f>
        <v>0</v>
      </c>
      <c r="Y460">
        <f>FLOOR(A460/12,1)</f>
        <v>36</v>
      </c>
      <c r="Z460">
        <f t="shared" si="102"/>
        <v>5</v>
      </c>
      <c r="AA460">
        <f t="shared" si="113"/>
        <v>4.4447743005318063E-3</v>
      </c>
      <c r="AB460">
        <f t="shared" si="103"/>
        <v>5.2052520977761481E-2</v>
      </c>
      <c r="AC460">
        <f>VLOOKUP(AD460,mortality!$A$4:$G$76,saving_model!Z460+2,FALSE)</f>
        <v>2.602626048888074E-2</v>
      </c>
      <c r="AD460">
        <f t="shared" si="104"/>
        <v>85</v>
      </c>
      <c r="AE460" s="10">
        <f t="shared" si="114"/>
        <v>8.3717735912058888E-4</v>
      </c>
      <c r="AF460" s="8">
        <f>VLOOKUP(saving_model!Y460,lapse!$B$4:$C$134,2,FALSE)</f>
        <v>0.01</v>
      </c>
      <c r="AH460">
        <f>discount_curve!K445</f>
        <v>0.62793643360639395</v>
      </c>
    </row>
    <row r="461" spans="1:34" x14ac:dyDescent="0.55000000000000004">
      <c r="A461">
        <f t="shared" si="116"/>
        <v>439</v>
      </c>
      <c r="B461">
        <f t="shared" si="105"/>
        <v>0</v>
      </c>
      <c r="C461">
        <f>K461*U461</f>
        <v>0</v>
      </c>
      <c r="D461">
        <f>M461*V461</f>
        <v>0</v>
      </c>
      <c r="E461">
        <f>N461*W461</f>
        <v>0</v>
      </c>
      <c r="F461">
        <f>(O461+P461+Q461-R461)*X461</f>
        <v>0</v>
      </c>
      <c r="G461">
        <f>U461*$F$6/12*T461</f>
        <v>0</v>
      </c>
      <c r="H461">
        <v>0</v>
      </c>
      <c r="I461">
        <f t="shared" si="106"/>
        <v>0</v>
      </c>
      <c r="K461">
        <f>IF(A461=0, $C$6, $C$7/12)</f>
        <v>0</v>
      </c>
      <c r="L461">
        <f t="shared" si="107"/>
        <v>100000</v>
      </c>
      <c r="M461" s="19">
        <f t="shared" si="108"/>
        <v>163446.80058029131</v>
      </c>
      <c r="N461" s="19">
        <f t="shared" si="109"/>
        <v>163446.80058029131</v>
      </c>
      <c r="O461" s="19">
        <f t="shared" si="115"/>
        <v>162556.72323582551</v>
      </c>
      <c r="P461" s="19">
        <f>IF(A461=0,K461*(1-$C$15),K461)</f>
        <v>0</v>
      </c>
      <c r="Q461" s="19">
        <f t="shared" si="110"/>
        <v>1643.3213184697343</v>
      </c>
      <c r="R461" s="19">
        <f t="shared" si="111"/>
        <v>136.83337046191272</v>
      </c>
      <c r="S461" s="3">
        <f>Return!Q445</f>
        <v>1.0109217790307712E-2</v>
      </c>
      <c r="T461" s="9">
        <f>IF(A461=0,1,T460*(1+$F$5)^(1/12))</f>
        <v>1.2001672158312708</v>
      </c>
      <c r="U461">
        <f>IF(A461=0,$C$12,U460-V460-W460-X460)</f>
        <v>0</v>
      </c>
      <c r="V461">
        <f t="shared" si="101"/>
        <v>0</v>
      </c>
      <c r="W461">
        <f t="shared" si="112"/>
        <v>0</v>
      </c>
      <c r="X461">
        <f>IF(A461=12*$C$10-1,U461-V461-W461,0)</f>
        <v>0</v>
      </c>
      <c r="Y461">
        <f>FLOOR(A461/12,1)</f>
        <v>36</v>
      </c>
      <c r="Z461">
        <f t="shared" si="102"/>
        <v>5</v>
      </c>
      <c r="AA461">
        <f t="shared" si="113"/>
        <v>4.4447743005318063E-3</v>
      </c>
      <c r="AB461">
        <f t="shared" si="103"/>
        <v>5.2052520977761481E-2</v>
      </c>
      <c r="AC461">
        <f>VLOOKUP(AD461,mortality!$A$4:$G$76,saving_model!Z461+2,FALSE)</f>
        <v>2.602626048888074E-2</v>
      </c>
      <c r="AD461">
        <f t="shared" si="104"/>
        <v>85</v>
      </c>
      <c r="AE461" s="10">
        <f t="shared" si="114"/>
        <v>8.3717735912058888E-4</v>
      </c>
      <c r="AF461" s="8">
        <f>VLOOKUP(saving_model!Y461,lapse!$B$4:$C$134,2,FALSE)</f>
        <v>0.01</v>
      </c>
      <c r="AH461">
        <f>discount_curve!K446</f>
        <v>0.62726968947202788</v>
      </c>
    </row>
    <row r="462" spans="1:34" x14ac:dyDescent="0.55000000000000004">
      <c r="A462">
        <f t="shared" si="116"/>
        <v>440</v>
      </c>
      <c r="B462">
        <f t="shared" si="105"/>
        <v>0</v>
      </c>
      <c r="C462">
        <f>K462*U462</f>
        <v>0</v>
      </c>
      <c r="D462">
        <f>M462*V462</f>
        <v>0</v>
      </c>
      <c r="E462">
        <f>N462*W462</f>
        <v>0</v>
      </c>
      <c r="F462">
        <f>(O462+P462+Q462-R462)*X462</f>
        <v>0</v>
      </c>
      <c r="G462">
        <f>U462*$F$6/12*T462</f>
        <v>0</v>
      </c>
      <c r="H462">
        <v>0</v>
      </c>
      <c r="I462">
        <f t="shared" si="106"/>
        <v>0</v>
      </c>
      <c r="K462">
        <f>IF(A462=0, $C$6, $C$7/12)</f>
        <v>0</v>
      </c>
      <c r="L462">
        <f t="shared" si="107"/>
        <v>100000</v>
      </c>
      <c r="M462" s="19">
        <f t="shared" si="108"/>
        <v>164096.49702209764</v>
      </c>
      <c r="N462" s="19">
        <f t="shared" si="109"/>
        <v>164096.49702209764</v>
      </c>
      <c r="O462" s="19">
        <f t="shared" si="115"/>
        <v>164063.21118383334</v>
      </c>
      <c r="P462" s="19">
        <f>IF(A462=0,K462*(1-$C$15),K462)</f>
        <v>0</v>
      </c>
      <c r="Q462" s="19">
        <f t="shared" si="110"/>
        <v>-70.089258409250476</v>
      </c>
      <c r="R462" s="19">
        <f t="shared" si="111"/>
        <v>136.6609349378534</v>
      </c>
      <c r="S462" s="3">
        <f>Return!Q446</f>
        <v>-4.2720886604319386E-4</v>
      </c>
      <c r="T462" s="9">
        <f>IF(A462=0,1,T461*(1+$F$5)^(1/12))</f>
        <v>1.2006661431590491</v>
      </c>
      <c r="U462">
        <f>IF(A462=0,$C$12,U461-V461-W461-X461)</f>
        <v>0</v>
      </c>
      <c r="V462">
        <f t="shared" si="101"/>
        <v>0</v>
      </c>
      <c r="W462">
        <f t="shared" si="112"/>
        <v>0</v>
      </c>
      <c r="X462">
        <f>IF(A462=12*$C$10-1,U462-V462-W462,0)</f>
        <v>0</v>
      </c>
      <c r="Y462">
        <f>FLOOR(A462/12,1)</f>
        <v>36</v>
      </c>
      <c r="Z462">
        <f t="shared" si="102"/>
        <v>5</v>
      </c>
      <c r="AA462">
        <f t="shared" si="113"/>
        <v>4.4447743005318063E-3</v>
      </c>
      <c r="AB462">
        <f t="shared" si="103"/>
        <v>5.2052520977761481E-2</v>
      </c>
      <c r="AC462">
        <f>VLOOKUP(AD462,mortality!$A$4:$G$76,saving_model!Z462+2,FALSE)</f>
        <v>2.602626048888074E-2</v>
      </c>
      <c r="AD462">
        <f t="shared" si="104"/>
        <v>85</v>
      </c>
      <c r="AE462" s="10">
        <f t="shared" si="114"/>
        <v>8.3717735912058888E-4</v>
      </c>
      <c r="AF462" s="8">
        <f>VLOOKUP(saving_model!Y462,lapse!$B$4:$C$134,2,FALSE)</f>
        <v>0.01</v>
      </c>
      <c r="AH462">
        <f>discount_curve!K447</f>
        <v>0.62660365328788847</v>
      </c>
    </row>
    <row r="463" spans="1:34" x14ac:dyDescent="0.55000000000000004">
      <c r="A463">
        <f t="shared" si="116"/>
        <v>441</v>
      </c>
      <c r="B463">
        <f t="shared" si="105"/>
        <v>0</v>
      </c>
      <c r="C463">
        <f>K463*U463</f>
        <v>0</v>
      </c>
      <c r="D463">
        <f>M463*V463</f>
        <v>0</v>
      </c>
      <c r="E463">
        <f>N463*W463</f>
        <v>0</v>
      </c>
      <c r="F463">
        <f>(O463+P463+Q463-R463)*X463</f>
        <v>0</v>
      </c>
      <c r="G463">
        <f>U463*$F$6/12*T463</f>
        <v>0</v>
      </c>
      <c r="H463">
        <v>0</v>
      </c>
      <c r="I463">
        <f t="shared" si="106"/>
        <v>0</v>
      </c>
      <c r="K463">
        <f>IF(A463=0, $C$6, $C$7/12)</f>
        <v>0</v>
      </c>
      <c r="L463">
        <f t="shared" si="107"/>
        <v>100000</v>
      </c>
      <c r="M463" s="19">
        <f t="shared" si="108"/>
        <v>165023.1194602176</v>
      </c>
      <c r="N463" s="19">
        <f t="shared" si="109"/>
        <v>165023.1194602176</v>
      </c>
      <c r="O463" s="19">
        <f t="shared" si="115"/>
        <v>163856.46099048623</v>
      </c>
      <c r="P463" s="19">
        <f>IF(A463=0,K463*(1-$C$15),K463)</f>
        <v>0</v>
      </c>
      <c r="Q463" s="19">
        <f t="shared" si="110"/>
        <v>2194.940771327882</v>
      </c>
      <c r="R463" s="19">
        <f t="shared" si="111"/>
        <v>138.3761681348451</v>
      </c>
      <c r="S463" s="3">
        <f>Return!Q447</f>
        <v>1.3395509448085319E-2</v>
      </c>
      <c r="T463" s="9">
        <f>IF(A463=0,1,T462*(1+$F$5)^(1/12))</f>
        <v>1.2011652778983237</v>
      </c>
      <c r="U463">
        <f>IF(A463=0,$C$12,U462-V462-W462-X462)</f>
        <v>0</v>
      </c>
      <c r="V463">
        <f t="shared" si="101"/>
        <v>0</v>
      </c>
      <c r="W463">
        <f t="shared" si="112"/>
        <v>0</v>
      </c>
      <c r="X463">
        <f>IF(A463=12*$C$10-1,U463-V463-W463,0)</f>
        <v>0</v>
      </c>
      <c r="Y463">
        <f>FLOOR(A463/12,1)</f>
        <v>36</v>
      </c>
      <c r="Z463">
        <f t="shared" si="102"/>
        <v>5</v>
      </c>
      <c r="AA463">
        <f t="shared" si="113"/>
        <v>4.4447743005318063E-3</v>
      </c>
      <c r="AB463">
        <f t="shared" si="103"/>
        <v>5.2052520977761481E-2</v>
      </c>
      <c r="AC463">
        <f>VLOOKUP(AD463,mortality!$A$4:$G$76,saving_model!Z463+2,FALSE)</f>
        <v>2.602626048888074E-2</v>
      </c>
      <c r="AD463">
        <f t="shared" si="104"/>
        <v>85</v>
      </c>
      <c r="AE463" s="10">
        <f t="shared" si="114"/>
        <v>8.3717735912058888E-4</v>
      </c>
      <c r="AF463" s="8">
        <f>VLOOKUP(saving_model!Y463,lapse!$B$4:$C$134,2,FALSE)</f>
        <v>0.01</v>
      </c>
      <c r="AH463">
        <f>discount_curve!K448</f>
        <v>0.62593832430227325</v>
      </c>
    </row>
    <row r="464" spans="1:34" x14ac:dyDescent="0.55000000000000004">
      <c r="A464">
        <f t="shared" si="116"/>
        <v>442</v>
      </c>
      <c r="B464">
        <f t="shared" si="105"/>
        <v>0</v>
      </c>
      <c r="C464">
        <f>K464*U464</f>
        <v>0</v>
      </c>
      <c r="D464">
        <f>M464*V464</f>
        <v>0</v>
      </c>
      <c r="E464">
        <f>N464*W464</f>
        <v>0</v>
      </c>
      <c r="F464">
        <f>(O464+P464+Q464-R464)*X464</f>
        <v>0</v>
      </c>
      <c r="G464">
        <f>U464*$F$6/12*T464</f>
        <v>0</v>
      </c>
      <c r="H464">
        <v>0</v>
      </c>
      <c r="I464">
        <f t="shared" si="106"/>
        <v>0</v>
      </c>
      <c r="K464">
        <f>IF(A464=0, $C$6, $C$7/12)</f>
        <v>0</v>
      </c>
      <c r="L464">
        <f t="shared" si="107"/>
        <v>100000</v>
      </c>
      <c r="M464" s="19">
        <f t="shared" si="108"/>
        <v>166134.63035858641</v>
      </c>
      <c r="N464" s="19">
        <f t="shared" si="109"/>
        <v>166134.63035858641</v>
      </c>
      <c r="O464" s="19">
        <f t="shared" si="115"/>
        <v>165913.02559367925</v>
      </c>
      <c r="P464" s="19">
        <f>IF(A464=0,K464*(1-$C$15),K464)</f>
        <v>0</v>
      </c>
      <c r="Q464" s="19">
        <f t="shared" si="110"/>
        <v>304.69476285054435</v>
      </c>
      <c r="R464" s="19">
        <f t="shared" si="111"/>
        <v>138.51476696377486</v>
      </c>
      <c r="S464" s="3">
        <f>Return!Q448</f>
        <v>1.8364728252062701E-3</v>
      </c>
      <c r="T464" s="9">
        <f>IF(A464=0,1,T463*(1+$F$5)^(1/12))</f>
        <v>1.2016646201353192</v>
      </c>
      <c r="U464">
        <f>IF(A464=0,$C$12,U463-V463-W463-X463)</f>
        <v>0</v>
      </c>
      <c r="V464">
        <f t="shared" si="101"/>
        <v>0</v>
      </c>
      <c r="W464">
        <f t="shared" si="112"/>
        <v>0</v>
      </c>
      <c r="X464">
        <f>IF(A464=12*$C$10-1,U464-V464-W464,0)</f>
        <v>0</v>
      </c>
      <c r="Y464">
        <f>FLOOR(A464/12,1)</f>
        <v>36</v>
      </c>
      <c r="Z464">
        <f t="shared" si="102"/>
        <v>5</v>
      </c>
      <c r="AA464">
        <f t="shared" si="113"/>
        <v>4.4447743005318063E-3</v>
      </c>
      <c r="AB464">
        <f t="shared" si="103"/>
        <v>5.2052520977761481E-2</v>
      </c>
      <c r="AC464">
        <f>VLOOKUP(AD464,mortality!$A$4:$G$76,saving_model!Z464+2,FALSE)</f>
        <v>2.602626048888074E-2</v>
      </c>
      <c r="AD464">
        <f t="shared" si="104"/>
        <v>85</v>
      </c>
      <c r="AE464" s="10">
        <f t="shared" si="114"/>
        <v>8.3717735912058888E-4</v>
      </c>
      <c r="AF464" s="8">
        <f>VLOOKUP(saving_model!Y464,lapse!$B$4:$C$134,2,FALSE)</f>
        <v>0.01</v>
      </c>
      <c r="AH464">
        <f>discount_curve!K449</f>
        <v>0.62527370176427777</v>
      </c>
    </row>
    <row r="465" spans="1:34" x14ac:dyDescent="0.55000000000000004">
      <c r="A465">
        <f t="shared" si="116"/>
        <v>443</v>
      </c>
      <c r="B465">
        <f t="shared" si="105"/>
        <v>0</v>
      </c>
      <c r="C465">
        <f>K465*U465</f>
        <v>0</v>
      </c>
      <c r="D465">
        <f>M465*V465</f>
        <v>0</v>
      </c>
      <c r="E465">
        <f>N465*W465</f>
        <v>0</v>
      </c>
      <c r="F465">
        <f>(O465+P465+Q465-R465)*X465</f>
        <v>0</v>
      </c>
      <c r="G465">
        <f>U465*$F$6/12*T465</f>
        <v>0</v>
      </c>
      <c r="H465">
        <v>0</v>
      </c>
      <c r="I465">
        <f t="shared" si="106"/>
        <v>0</v>
      </c>
      <c r="K465">
        <f>IF(A465=0, $C$6, $C$7/12)</f>
        <v>0</v>
      </c>
      <c r="L465">
        <f t="shared" si="107"/>
        <v>100000</v>
      </c>
      <c r="M465" s="19">
        <f t="shared" si="108"/>
        <v>165018.31563357566</v>
      </c>
      <c r="N465" s="19">
        <f t="shared" si="109"/>
        <v>165018.31563357566</v>
      </c>
      <c r="O465" s="19">
        <f t="shared" si="115"/>
        <v>166079.20558956603</v>
      </c>
      <c r="P465" s="19">
        <f>IF(A465=0,K465*(1-$C$15),K465)</f>
        <v>0</v>
      </c>
      <c r="Q465" s="19">
        <f t="shared" si="110"/>
        <v>-2258.2973355257704</v>
      </c>
      <c r="R465" s="19">
        <f t="shared" si="111"/>
        <v>136.51742354503355</v>
      </c>
      <c r="S465" s="3">
        <f>Return!Q449</f>
        <v>-1.3597712775112458E-2</v>
      </c>
      <c r="T465" s="9">
        <f>IF(A465=0,1,T464*(1+$F$5)^(1/12))</f>
        <v>1.202164169956295</v>
      </c>
      <c r="U465">
        <f>IF(A465=0,$C$12,U464-V464-W464-X464)</f>
        <v>0</v>
      </c>
      <c r="V465">
        <f t="shared" si="101"/>
        <v>0</v>
      </c>
      <c r="W465">
        <f t="shared" si="112"/>
        <v>0</v>
      </c>
      <c r="X465">
        <f>IF(A465=12*$C$10-1,U465-V465-W465,0)</f>
        <v>0</v>
      </c>
      <c r="Y465">
        <f>FLOOR(A465/12,1)</f>
        <v>36</v>
      </c>
      <c r="Z465">
        <f t="shared" si="102"/>
        <v>5</v>
      </c>
      <c r="AA465">
        <f t="shared" si="113"/>
        <v>4.4447743005318063E-3</v>
      </c>
      <c r="AB465">
        <f t="shared" si="103"/>
        <v>5.2052520977761481E-2</v>
      </c>
      <c r="AC465">
        <f>VLOOKUP(AD465,mortality!$A$4:$G$76,saving_model!Z465+2,FALSE)</f>
        <v>2.602626048888074E-2</v>
      </c>
      <c r="AD465">
        <f t="shared" si="104"/>
        <v>85</v>
      </c>
      <c r="AE465" s="10">
        <f t="shared" si="114"/>
        <v>8.3717735912058888E-4</v>
      </c>
      <c r="AF465" s="8">
        <f>VLOOKUP(saving_model!Y465,lapse!$B$4:$C$134,2,FALSE)</f>
        <v>0.01</v>
      </c>
      <c r="AH465">
        <f>discount_curve!K450</f>
        <v>0.6246097849237936</v>
      </c>
    </row>
    <row r="466" spans="1:34" x14ac:dyDescent="0.55000000000000004">
      <c r="A466">
        <f t="shared" si="116"/>
        <v>444</v>
      </c>
      <c r="B466">
        <f t="shared" si="105"/>
        <v>0</v>
      </c>
      <c r="C466">
        <f>K466*U466</f>
        <v>0</v>
      </c>
      <c r="D466">
        <f>M466*V466</f>
        <v>0</v>
      </c>
      <c r="E466">
        <f>N466*W466</f>
        <v>0</v>
      </c>
      <c r="F466">
        <f>(O466+P466+Q466-R466)*X466</f>
        <v>0</v>
      </c>
      <c r="G466">
        <f>U466*$F$6/12*T466</f>
        <v>0</v>
      </c>
      <c r="H466">
        <v>0</v>
      </c>
      <c r="I466">
        <f t="shared" si="106"/>
        <v>0</v>
      </c>
      <c r="K466">
        <f>IF(A466=0, $C$6, $C$7/12)</f>
        <v>0</v>
      </c>
      <c r="L466">
        <f t="shared" si="107"/>
        <v>100000</v>
      </c>
      <c r="M466" s="19">
        <f t="shared" si="108"/>
        <v>163392.71934927825</v>
      </c>
      <c r="N466" s="19">
        <f t="shared" si="109"/>
        <v>163392.71934927825</v>
      </c>
      <c r="O466" s="19">
        <f t="shared" si="115"/>
        <v>163684.39083049522</v>
      </c>
      <c r="P466" s="19">
        <f>IF(A466=0,K466*(1-$C$15),K466)</f>
        <v>0</v>
      </c>
      <c r="Q466" s="19">
        <f t="shared" si="110"/>
        <v>-719.14733201598301</v>
      </c>
      <c r="R466" s="19">
        <f t="shared" si="111"/>
        <v>135.80436958206604</v>
      </c>
      <c r="S466" s="3">
        <f>Return!Q450</f>
        <v>-4.3934997611391191E-3</v>
      </c>
      <c r="T466" s="9">
        <f>IF(A466=0,1,T465*(1+$F$5)^(1/12))</f>
        <v>1.2026639274475472</v>
      </c>
      <c r="U466">
        <f>IF(A466=0,$C$12,U465-V465-W465-X465)</f>
        <v>0</v>
      </c>
      <c r="V466">
        <f t="shared" si="101"/>
        <v>0</v>
      </c>
      <c r="W466">
        <f t="shared" si="112"/>
        <v>0</v>
      </c>
      <c r="X466">
        <f>IF(A466=12*$C$10-1,U466-V466-W466,0)</f>
        <v>0</v>
      </c>
      <c r="Y466">
        <f>FLOOR(A466/12,1)</f>
        <v>37</v>
      </c>
      <c r="Z466">
        <f t="shared" si="102"/>
        <v>5</v>
      </c>
      <c r="AA466">
        <f t="shared" si="113"/>
        <v>4.9990033447522286E-3</v>
      </c>
      <c r="AB466">
        <f t="shared" si="103"/>
        <v>5.8365874752171691E-2</v>
      </c>
      <c r="AC466">
        <f>VLOOKUP(AD466,mortality!$A$4:$G$76,saving_model!Z466+2,FALSE)</f>
        <v>2.9182937376085846E-2</v>
      </c>
      <c r="AD466">
        <f t="shared" si="104"/>
        <v>86</v>
      </c>
      <c r="AE466" s="10">
        <f t="shared" si="114"/>
        <v>8.3717735912058888E-4</v>
      </c>
      <c r="AF466" s="8">
        <f>VLOOKUP(saving_model!Y466,lapse!$B$4:$C$134,2,FALSE)</f>
        <v>0.01</v>
      </c>
      <c r="AH466">
        <f>discount_curve!K451</f>
        <v>0.62668796963798923</v>
      </c>
    </row>
    <row r="467" spans="1:34" x14ac:dyDescent="0.55000000000000004">
      <c r="A467">
        <f t="shared" si="116"/>
        <v>445</v>
      </c>
      <c r="B467">
        <f t="shared" si="105"/>
        <v>0</v>
      </c>
      <c r="C467">
        <f>K467*U467</f>
        <v>0</v>
      </c>
      <c r="D467">
        <f>M467*V467</f>
        <v>0</v>
      </c>
      <c r="E467">
        <f>N467*W467</f>
        <v>0</v>
      </c>
      <c r="F467">
        <f>(O467+P467+Q467-R467)*X467</f>
        <v>0</v>
      </c>
      <c r="G467">
        <f>U467*$F$6/12*T467</f>
        <v>0</v>
      </c>
      <c r="H467">
        <v>0</v>
      </c>
      <c r="I467">
        <f t="shared" si="106"/>
        <v>0</v>
      </c>
      <c r="K467">
        <f>IF(A467=0, $C$6, $C$7/12)</f>
        <v>0</v>
      </c>
      <c r="L467">
        <f t="shared" si="107"/>
        <v>100000</v>
      </c>
      <c r="M467" s="19">
        <f t="shared" si="108"/>
        <v>162332.04896128594</v>
      </c>
      <c r="N467" s="19">
        <f t="shared" si="109"/>
        <v>162332.04896128594</v>
      </c>
      <c r="O467" s="19">
        <f t="shared" si="115"/>
        <v>162829.43912889718</v>
      </c>
      <c r="P467" s="19">
        <f>IF(A467=0,K467*(1-$C$15),K467)</f>
        <v>0</v>
      </c>
      <c r="Q467" s="19">
        <f t="shared" si="110"/>
        <v>-1129.5302592805087</v>
      </c>
      <c r="R467" s="19">
        <f t="shared" si="111"/>
        <v>134.7499240580139</v>
      </c>
      <c r="S467" s="3">
        <f>Return!Q451</f>
        <v>-6.9368921573595976E-3</v>
      </c>
      <c r="T467" s="9">
        <f>IF(A467=0,1,T466*(1+$F$5)^(1/12))</f>
        <v>1.2031638926954074</v>
      </c>
      <c r="U467">
        <f>IF(A467=0,$C$12,U466-V466-W466-X466)</f>
        <v>0</v>
      </c>
      <c r="V467">
        <f t="shared" si="101"/>
        <v>0</v>
      </c>
      <c r="W467">
        <f t="shared" si="112"/>
        <v>0</v>
      </c>
      <c r="X467">
        <f>IF(A467=12*$C$10-1,U467-V467-W467,0)</f>
        <v>0</v>
      </c>
      <c r="Y467">
        <f>FLOOR(A467/12,1)</f>
        <v>37</v>
      </c>
      <c r="Z467">
        <f t="shared" si="102"/>
        <v>5</v>
      </c>
      <c r="AA467">
        <f t="shared" si="113"/>
        <v>4.9990033447522286E-3</v>
      </c>
      <c r="AB467">
        <f t="shared" si="103"/>
        <v>5.8365874752171691E-2</v>
      </c>
      <c r="AC467">
        <f>VLOOKUP(AD467,mortality!$A$4:$G$76,saving_model!Z467+2,FALSE)</f>
        <v>2.9182937376085846E-2</v>
      </c>
      <c r="AD467">
        <f t="shared" si="104"/>
        <v>86</v>
      </c>
      <c r="AE467" s="10">
        <f t="shared" si="114"/>
        <v>8.3717735912058888E-4</v>
      </c>
      <c r="AF467" s="8">
        <f>VLOOKUP(saving_model!Y467,lapse!$B$4:$C$134,2,FALSE)</f>
        <v>0.01</v>
      </c>
      <c r="AH467">
        <f>discount_curve!K452</f>
        <v>0.62602873244606483</v>
      </c>
    </row>
    <row r="468" spans="1:34" x14ac:dyDescent="0.55000000000000004">
      <c r="A468">
        <f t="shared" si="116"/>
        <v>446</v>
      </c>
      <c r="B468">
        <f t="shared" si="105"/>
        <v>0</v>
      </c>
      <c r="C468">
        <f>K468*U468</f>
        <v>0</v>
      </c>
      <c r="D468">
        <f>M468*V468</f>
        <v>0</v>
      </c>
      <c r="E468">
        <f>N468*W468</f>
        <v>0</v>
      </c>
      <c r="F468">
        <f>(O468+P468+Q468-R468)*X468</f>
        <v>0</v>
      </c>
      <c r="G468">
        <f>U468*$F$6/12*T468</f>
        <v>0</v>
      </c>
      <c r="H468">
        <v>0</v>
      </c>
      <c r="I468">
        <f t="shared" si="106"/>
        <v>0</v>
      </c>
      <c r="K468">
        <f>IF(A468=0, $C$6, $C$7/12)</f>
        <v>0</v>
      </c>
      <c r="L468">
        <f t="shared" si="107"/>
        <v>100000</v>
      </c>
      <c r="M468" s="19">
        <f t="shared" si="108"/>
        <v>162175.83525410009</v>
      </c>
      <c r="N468" s="19">
        <f t="shared" si="109"/>
        <v>162175.83525410009</v>
      </c>
      <c r="O468" s="19">
        <f t="shared" si="115"/>
        <v>161565.15894555868</v>
      </c>
      <c r="P468" s="19">
        <f>IF(A468=0,K468*(1-$C$15),K468)</f>
        <v>0</v>
      </c>
      <c r="Q468" s="19">
        <f t="shared" si="110"/>
        <v>1085.8101428424714</v>
      </c>
      <c r="R468" s="19">
        <f t="shared" si="111"/>
        <v>135.54247424033429</v>
      </c>
      <c r="S468" s="3">
        <f>Return!Q452</f>
        <v>6.720571130118147E-3</v>
      </c>
      <c r="T468" s="9">
        <f>IF(A468=0,1,T467*(1+$F$5)^(1/12))</f>
        <v>1.2036640657862427</v>
      </c>
      <c r="U468">
        <f>IF(A468=0,$C$12,U467-V467-W467-X467)</f>
        <v>0</v>
      </c>
      <c r="V468">
        <f t="shared" si="101"/>
        <v>0</v>
      </c>
      <c r="W468">
        <f t="shared" si="112"/>
        <v>0</v>
      </c>
      <c r="X468">
        <f>IF(A468=12*$C$10-1,U468-V468-W468,0)</f>
        <v>0</v>
      </c>
      <c r="Y468">
        <f>FLOOR(A468/12,1)</f>
        <v>37</v>
      </c>
      <c r="Z468">
        <f t="shared" si="102"/>
        <v>5</v>
      </c>
      <c r="AA468">
        <f t="shared" si="113"/>
        <v>4.9990033447522286E-3</v>
      </c>
      <c r="AB468">
        <f t="shared" si="103"/>
        <v>5.8365874752171691E-2</v>
      </c>
      <c r="AC468">
        <f>VLOOKUP(AD468,mortality!$A$4:$G$76,saving_model!Z468+2,FALSE)</f>
        <v>2.9182937376085846E-2</v>
      </c>
      <c r="AD468">
        <f t="shared" si="104"/>
        <v>86</v>
      </c>
      <c r="AE468" s="10">
        <f t="shared" si="114"/>
        <v>8.3717735912058888E-4</v>
      </c>
      <c r="AF468" s="8">
        <f>VLOOKUP(saving_model!Y468,lapse!$B$4:$C$134,2,FALSE)</f>
        <v>0.01</v>
      </c>
      <c r="AH468">
        <f>discount_curve!K453</f>
        <v>0.62537018873111205</v>
      </c>
    </row>
    <row r="469" spans="1:34" x14ac:dyDescent="0.55000000000000004">
      <c r="A469">
        <f t="shared" si="116"/>
        <v>447</v>
      </c>
      <c r="B469">
        <f t="shared" si="105"/>
        <v>0</v>
      </c>
      <c r="C469">
        <f>K469*U469</f>
        <v>0</v>
      </c>
      <c r="D469">
        <f>M469*V469</f>
        <v>0</v>
      </c>
      <c r="E469">
        <f>N469*W469</f>
        <v>0</v>
      </c>
      <c r="F469">
        <f>(O469+P469+Q469-R469)*X469</f>
        <v>0</v>
      </c>
      <c r="G469">
        <f>U469*$F$6/12*T469</f>
        <v>0</v>
      </c>
      <c r="H469">
        <v>0</v>
      </c>
      <c r="I469">
        <f t="shared" si="106"/>
        <v>0</v>
      </c>
      <c r="K469">
        <f>IF(A469=0, $C$6, $C$7/12)</f>
        <v>0</v>
      </c>
      <c r="L469">
        <f t="shared" si="107"/>
        <v>100000</v>
      </c>
      <c r="M469" s="19">
        <f t="shared" si="108"/>
        <v>163231.17251138116</v>
      </c>
      <c r="N469" s="19">
        <f t="shared" si="109"/>
        <v>163231.17251138116</v>
      </c>
      <c r="O469" s="19">
        <f t="shared" si="115"/>
        <v>162515.42661416082</v>
      </c>
      <c r="P469" s="19">
        <f>IF(A469=0,K469*(1-$C$15),K469)</f>
        <v>0</v>
      </c>
      <c r="Q469" s="19">
        <f t="shared" si="110"/>
        <v>1294.9831196624914</v>
      </c>
      <c r="R469" s="19">
        <f t="shared" si="111"/>
        <v>136.5086747781861</v>
      </c>
      <c r="S469" s="3">
        <f>Return!Q453</f>
        <v>7.9683704288393553E-3</v>
      </c>
      <c r="T469" s="9">
        <f>IF(A469=0,1,T468*(1+$F$5)^(1/12))</f>
        <v>1.204164446806457</v>
      </c>
      <c r="U469">
        <f>IF(A469=0,$C$12,U468-V468-W468-X468)</f>
        <v>0</v>
      </c>
      <c r="V469">
        <f t="shared" si="101"/>
        <v>0</v>
      </c>
      <c r="W469">
        <f t="shared" si="112"/>
        <v>0</v>
      </c>
      <c r="X469">
        <f>IF(A469=12*$C$10-1,U469-V469-W469,0)</f>
        <v>0</v>
      </c>
      <c r="Y469">
        <f>FLOOR(A469/12,1)</f>
        <v>37</v>
      </c>
      <c r="Z469">
        <f t="shared" si="102"/>
        <v>5</v>
      </c>
      <c r="AA469">
        <f t="shared" si="113"/>
        <v>4.9990033447522286E-3</v>
      </c>
      <c r="AB469">
        <f t="shared" si="103"/>
        <v>5.8365874752171691E-2</v>
      </c>
      <c r="AC469">
        <f>VLOOKUP(AD469,mortality!$A$4:$G$76,saving_model!Z469+2,FALSE)</f>
        <v>2.9182937376085846E-2</v>
      </c>
      <c r="AD469">
        <f t="shared" si="104"/>
        <v>86</v>
      </c>
      <c r="AE469" s="10">
        <f t="shared" si="114"/>
        <v>8.3717735912058888E-4</v>
      </c>
      <c r="AF469" s="8">
        <f>VLOOKUP(saving_model!Y469,lapse!$B$4:$C$134,2,FALSE)</f>
        <v>0.01</v>
      </c>
      <c r="AH469">
        <f>discount_curve!K454</f>
        <v>0.62471233776363555</v>
      </c>
    </row>
    <row r="470" spans="1:34" x14ac:dyDescent="0.55000000000000004">
      <c r="A470">
        <f t="shared" si="116"/>
        <v>448</v>
      </c>
      <c r="B470">
        <f t="shared" si="105"/>
        <v>0</v>
      </c>
      <c r="C470">
        <f>K470*U470</f>
        <v>0</v>
      </c>
      <c r="D470">
        <f>M470*V470</f>
        <v>0</v>
      </c>
      <c r="E470">
        <f>N470*W470</f>
        <v>0</v>
      </c>
      <c r="F470">
        <f>(O470+P470+Q470-R470)*X470</f>
        <v>0</v>
      </c>
      <c r="G470">
        <f>U470*$F$6/12*T470</f>
        <v>0</v>
      </c>
      <c r="H470">
        <v>0</v>
      </c>
      <c r="I470">
        <f t="shared" si="106"/>
        <v>0</v>
      </c>
      <c r="K470">
        <f>IF(A470=0, $C$6, $C$7/12)</f>
        <v>0</v>
      </c>
      <c r="L470">
        <f t="shared" si="107"/>
        <v>100000</v>
      </c>
      <c r="M470" s="19">
        <f t="shared" si="108"/>
        <v>164266.81316545256</v>
      </c>
      <c r="N470" s="19">
        <f t="shared" si="109"/>
        <v>164266.81316545256</v>
      </c>
      <c r="O470" s="19">
        <f t="shared" si="115"/>
        <v>163673.90105904514</v>
      </c>
      <c r="P470" s="19">
        <f>IF(A470=0,K470*(1-$C$15),K470)</f>
        <v>0</v>
      </c>
      <c r="Q470" s="19">
        <f t="shared" si="110"/>
        <v>1048.5554990164894</v>
      </c>
      <c r="R470" s="19">
        <f t="shared" si="111"/>
        <v>137.26871379838468</v>
      </c>
      <c r="S470" s="3">
        <f>Return!Q454</f>
        <v>6.4063695691973788E-3</v>
      </c>
      <c r="T470" s="9">
        <f>IF(A470=0,1,T469*(1+$F$5)^(1/12))</f>
        <v>1.2046650358424893</v>
      </c>
      <c r="U470">
        <f>IF(A470=0,$C$12,U469-V469-W469-X469)</f>
        <v>0</v>
      </c>
      <c r="V470">
        <f t="shared" ref="V470:V533" si="117">IFERROR(U470*AA470,0)</f>
        <v>0</v>
      </c>
      <c r="W470">
        <f t="shared" si="112"/>
        <v>0</v>
      </c>
      <c r="X470">
        <f>IF(A470=12*$C$10-1,U470-V470-W470,0)</f>
        <v>0</v>
      </c>
      <c r="Y470">
        <f>FLOOR(A470/12,1)</f>
        <v>37</v>
      </c>
      <c r="Z470">
        <f t="shared" ref="Z470:Z533" si="118">MIN(Y470,5)</f>
        <v>5</v>
      </c>
      <c r="AA470">
        <f t="shared" si="113"/>
        <v>4.9990033447522286E-3</v>
      </c>
      <c r="AB470">
        <f t="shared" ref="AB470:AB533" si="119">MAX(0,MIN(1,AC470*(1+$C$13)))</f>
        <v>5.8365874752171691E-2</v>
      </c>
      <c r="AC470">
        <f>VLOOKUP(AD470,mortality!$A$4:$G$76,saving_model!Z470+2,FALSE)</f>
        <v>2.9182937376085846E-2</v>
      </c>
      <c r="AD470">
        <f t="shared" ref="AD470:AD533" si="120">$C$9+Y470</f>
        <v>86</v>
      </c>
      <c r="AE470" s="10">
        <f t="shared" si="114"/>
        <v>8.3717735912058888E-4</v>
      </c>
      <c r="AF470" s="8">
        <f>VLOOKUP(saving_model!Y470,lapse!$B$4:$C$134,2,FALSE)</f>
        <v>0.01</v>
      </c>
      <c r="AH470">
        <f>discount_curve!K455</f>
        <v>0.62405517881490757</v>
      </c>
    </row>
    <row r="471" spans="1:34" x14ac:dyDescent="0.55000000000000004">
      <c r="A471">
        <f t="shared" si="116"/>
        <v>449</v>
      </c>
      <c r="B471">
        <f t="shared" ref="B471:B534" si="121">-(M471-N471)*V471-G471-H471+I471+J471</f>
        <v>0</v>
      </c>
      <c r="C471">
        <f>K471*U471</f>
        <v>0</v>
      </c>
      <c r="D471">
        <f>M471*V471</f>
        <v>0</v>
      </c>
      <c r="E471">
        <f>N471*W471</f>
        <v>0</v>
      </c>
      <c r="F471">
        <f>(O471+P471+Q471-R471)*X471</f>
        <v>0</v>
      </c>
      <c r="G471">
        <f>U471*$F$6/12*T471</f>
        <v>0</v>
      </c>
      <c r="H471">
        <v>0</v>
      </c>
      <c r="I471">
        <f t="shared" ref="I471:I534" si="122">U472*R471</f>
        <v>0</v>
      </c>
      <c r="K471">
        <f>IF(A471=0, $C$6, $C$7/12)</f>
        <v>0</v>
      </c>
      <c r="L471">
        <f t="shared" ref="L471:L534" si="123">$C$8</f>
        <v>100000</v>
      </c>
      <c r="M471" s="19">
        <f t="shared" ref="M471:M534" si="124">MAX(L471, N471)</f>
        <v>163769.55454287591</v>
      </c>
      <c r="N471" s="19">
        <f t="shared" ref="N471:N534" si="125">O471+P471+Q471/2+R471/2</f>
        <v>163769.55454287591</v>
      </c>
      <c r="O471" s="19">
        <f t="shared" si="115"/>
        <v>164585.18784426324</v>
      </c>
      <c r="P471" s="19">
        <f>IF(A471=0,K471*(1-$C$15),K471)</f>
        <v>0</v>
      </c>
      <c r="Q471" s="19">
        <f t="shared" ref="Q471:Q534" si="126">(O471+P471)*S471</f>
        <v>-1766.9484689207522</v>
      </c>
      <c r="R471" s="19">
        <f t="shared" ref="R471:R534" si="127">SUM(O471:Q471)*$C$16/12</f>
        <v>135.68186614611875</v>
      </c>
      <c r="S471" s="3">
        <f>Return!Q455</f>
        <v>-1.0735768461695994E-2</v>
      </c>
      <c r="T471" s="9">
        <f>IF(A471=0,1,T470*(1+$F$5)^(1/12))</f>
        <v>1.205165832980815</v>
      </c>
      <c r="U471">
        <f>IF(A471=0,$C$12,U470-V470-W470-X470)</f>
        <v>0</v>
      </c>
      <c r="V471">
        <f t="shared" si="117"/>
        <v>0</v>
      </c>
      <c r="W471">
        <f t="shared" ref="W471:W534" si="128">(U471-V471)*AE471</f>
        <v>0</v>
      </c>
      <c r="X471">
        <f>IF(A471=12*$C$10-1,U471-V471-W471,0)</f>
        <v>0</v>
      </c>
      <c r="Y471">
        <f>FLOOR(A471/12,1)</f>
        <v>37</v>
      </c>
      <c r="Z471">
        <f t="shared" si="118"/>
        <v>5</v>
      </c>
      <c r="AA471">
        <f t="shared" ref="AA471:AA534" si="129">1-(1-AB471)^(1/12)</f>
        <v>4.9990033447522286E-3</v>
      </c>
      <c r="AB471">
        <f t="shared" si="119"/>
        <v>5.8365874752171691E-2</v>
      </c>
      <c r="AC471">
        <f>VLOOKUP(AD471,mortality!$A$4:$G$76,saving_model!Z471+2,FALSE)</f>
        <v>2.9182937376085846E-2</v>
      </c>
      <c r="AD471">
        <f t="shared" si="120"/>
        <v>86</v>
      </c>
      <c r="AE471" s="10">
        <f t="shared" ref="AE471:AE534" si="130">1-(1-AF471)^(1/12)</f>
        <v>8.3717735912058888E-4</v>
      </c>
      <c r="AF471" s="8">
        <f>VLOOKUP(saving_model!Y471,lapse!$B$4:$C$134,2,FALSE)</f>
        <v>0.01</v>
      </c>
      <c r="AH471">
        <f>discount_curve!K456</f>
        <v>0.6233987111569671</v>
      </c>
    </row>
    <row r="472" spans="1:34" x14ac:dyDescent="0.55000000000000004">
      <c r="A472">
        <f t="shared" si="116"/>
        <v>450</v>
      </c>
      <c r="B472">
        <f t="shared" si="121"/>
        <v>0</v>
      </c>
      <c r="C472">
        <f>K472*U472</f>
        <v>0</v>
      </c>
      <c r="D472">
        <f>M472*V472</f>
        <v>0</v>
      </c>
      <c r="E472">
        <f>N472*W472</f>
        <v>0</v>
      </c>
      <c r="F472">
        <f>(O472+P472+Q472-R472)*X472</f>
        <v>0</v>
      </c>
      <c r="G472">
        <f>U472*$F$6/12*T472</f>
        <v>0</v>
      </c>
      <c r="H472">
        <v>0</v>
      </c>
      <c r="I472">
        <f t="shared" si="122"/>
        <v>0</v>
      </c>
      <c r="K472">
        <f>IF(A472=0, $C$6, $C$7/12)</f>
        <v>0</v>
      </c>
      <c r="L472">
        <f t="shared" si="123"/>
        <v>100000</v>
      </c>
      <c r="M472" s="19">
        <f t="shared" si="124"/>
        <v>162946.69219088505</v>
      </c>
      <c r="N472" s="19">
        <f t="shared" si="125"/>
        <v>162946.69219088505</v>
      </c>
      <c r="O472" s="19">
        <f t="shared" si="115"/>
        <v>162682.55750919637</v>
      </c>
      <c r="P472" s="19">
        <f>IF(A472=0,K472*(1-$C$15),K472)</f>
        <v>0</v>
      </c>
      <c r="Q472" s="19">
        <f t="shared" si="126"/>
        <v>392.37358746343364</v>
      </c>
      <c r="R472" s="19">
        <f t="shared" si="127"/>
        <v>135.89577591388317</v>
      </c>
      <c r="S472" s="3">
        <f>Return!Q456</f>
        <v>2.4118970925401939E-3</v>
      </c>
      <c r="T472" s="9">
        <f>IF(A472=0,1,T471*(1+$F$5)^(1/12))</f>
        <v>1.2056668383079454</v>
      </c>
      <c r="U472">
        <f>IF(A472=0,$C$12,U471-V471-W471-X471)</f>
        <v>0</v>
      </c>
      <c r="V472">
        <f t="shared" si="117"/>
        <v>0</v>
      </c>
      <c r="W472">
        <f t="shared" si="128"/>
        <v>0</v>
      </c>
      <c r="X472">
        <f>IF(A472=12*$C$10-1,U472-V472-W472,0)</f>
        <v>0</v>
      </c>
      <c r="Y472">
        <f>FLOOR(A472/12,1)</f>
        <v>37</v>
      </c>
      <c r="Z472">
        <f t="shared" si="118"/>
        <v>5</v>
      </c>
      <c r="AA472">
        <f t="shared" si="129"/>
        <v>4.9990033447522286E-3</v>
      </c>
      <c r="AB472">
        <f t="shared" si="119"/>
        <v>5.8365874752171691E-2</v>
      </c>
      <c r="AC472">
        <f>VLOOKUP(AD472,mortality!$A$4:$G$76,saving_model!Z472+2,FALSE)</f>
        <v>2.9182937376085846E-2</v>
      </c>
      <c r="AD472">
        <f t="shared" si="120"/>
        <v>86</v>
      </c>
      <c r="AE472" s="10">
        <f t="shared" si="130"/>
        <v>8.3717735912058888E-4</v>
      </c>
      <c r="AF472" s="8">
        <f>VLOOKUP(saving_model!Y472,lapse!$B$4:$C$134,2,FALSE)</f>
        <v>0.01</v>
      </c>
      <c r="AH472">
        <f>discount_curve!K457</f>
        <v>0.6227429340626186</v>
      </c>
    </row>
    <row r="473" spans="1:34" x14ac:dyDescent="0.55000000000000004">
      <c r="A473">
        <f t="shared" si="116"/>
        <v>451</v>
      </c>
      <c r="B473">
        <f t="shared" si="121"/>
        <v>0</v>
      </c>
      <c r="C473">
        <f>K473*U473</f>
        <v>0</v>
      </c>
      <c r="D473">
        <f>M473*V473</f>
        <v>0</v>
      </c>
      <c r="E473">
        <f>N473*W473</f>
        <v>0</v>
      </c>
      <c r="F473">
        <f>(O473+P473+Q473-R473)*X473</f>
        <v>0</v>
      </c>
      <c r="G473">
        <f>U473*$F$6/12*T473</f>
        <v>0</v>
      </c>
      <c r="H473">
        <v>0</v>
      </c>
      <c r="I473">
        <f t="shared" si="122"/>
        <v>0</v>
      </c>
      <c r="K473">
        <f>IF(A473=0, $C$6, $C$7/12)</f>
        <v>0</v>
      </c>
      <c r="L473">
        <f t="shared" si="123"/>
        <v>100000</v>
      </c>
      <c r="M473" s="19">
        <f t="shared" si="124"/>
        <v>164369.21832416332</v>
      </c>
      <c r="N473" s="19">
        <f t="shared" si="125"/>
        <v>164369.21832416332</v>
      </c>
      <c r="O473" s="19">
        <f t="shared" si="115"/>
        <v>162939.03532074593</v>
      </c>
      <c r="P473" s="19">
        <f>IF(A473=0,K473*(1-$C$15),K473)</f>
        <v>0</v>
      </c>
      <c r="Q473" s="19">
        <f t="shared" si="126"/>
        <v>2722.3148816661201</v>
      </c>
      <c r="R473" s="19">
        <f t="shared" si="127"/>
        <v>138.05112516867672</v>
      </c>
      <c r="S473" s="3">
        <f>Return!Q457</f>
        <v>1.6707567197186579E-2</v>
      </c>
      <c r="T473" s="9">
        <f>IF(A473=0,1,T472*(1+$F$5)^(1/12))</f>
        <v>1.2061680519104274</v>
      </c>
      <c r="U473">
        <f>IF(A473=0,$C$12,U472-V472-W472-X472)</f>
        <v>0</v>
      </c>
      <c r="V473">
        <f t="shared" si="117"/>
        <v>0</v>
      </c>
      <c r="W473">
        <f t="shared" si="128"/>
        <v>0</v>
      </c>
      <c r="X473">
        <f>IF(A473=12*$C$10-1,U473-V473-W473,0)</f>
        <v>0</v>
      </c>
      <c r="Y473">
        <f>FLOOR(A473/12,1)</f>
        <v>37</v>
      </c>
      <c r="Z473">
        <f t="shared" si="118"/>
        <v>5</v>
      </c>
      <c r="AA473">
        <f t="shared" si="129"/>
        <v>4.9990033447522286E-3</v>
      </c>
      <c r="AB473">
        <f t="shared" si="119"/>
        <v>5.8365874752171691E-2</v>
      </c>
      <c r="AC473">
        <f>VLOOKUP(AD473,mortality!$A$4:$G$76,saving_model!Z473+2,FALSE)</f>
        <v>2.9182937376085846E-2</v>
      </c>
      <c r="AD473">
        <f t="shared" si="120"/>
        <v>86</v>
      </c>
      <c r="AE473" s="10">
        <f t="shared" si="130"/>
        <v>8.3717735912058888E-4</v>
      </c>
      <c r="AF473" s="8">
        <f>VLOOKUP(saving_model!Y473,lapse!$B$4:$C$134,2,FALSE)</f>
        <v>0.01</v>
      </c>
      <c r="AH473">
        <f>discount_curve!K458</f>
        <v>0.62208784680543172</v>
      </c>
    </row>
    <row r="474" spans="1:34" x14ac:dyDescent="0.55000000000000004">
      <c r="A474">
        <f t="shared" si="116"/>
        <v>452</v>
      </c>
      <c r="B474">
        <f t="shared" si="121"/>
        <v>0</v>
      </c>
      <c r="C474">
        <f>K474*U474</f>
        <v>0</v>
      </c>
      <c r="D474">
        <f>M474*V474</f>
        <v>0</v>
      </c>
      <c r="E474">
        <f>N474*W474</f>
        <v>0</v>
      </c>
      <c r="F474">
        <f>(O474+P474+Q474-R474)*X474</f>
        <v>0</v>
      </c>
      <c r="G474">
        <f>U474*$F$6/12*T474</f>
        <v>0</v>
      </c>
      <c r="H474">
        <v>0</v>
      </c>
      <c r="I474">
        <f t="shared" si="122"/>
        <v>0</v>
      </c>
      <c r="K474">
        <f>IF(A474=0, $C$6, $C$7/12)</f>
        <v>0</v>
      </c>
      <c r="L474">
        <f t="shared" si="123"/>
        <v>100000</v>
      </c>
      <c r="M474" s="19">
        <f t="shared" si="124"/>
        <v>165821.26917976525</v>
      </c>
      <c r="N474" s="19">
        <f t="shared" si="125"/>
        <v>165821.26917976525</v>
      </c>
      <c r="O474" s="19">
        <f t="shared" si="115"/>
        <v>165523.29907724337</v>
      </c>
      <c r="P474" s="19">
        <f>IF(A474=0,K474*(1-$C$15),K474)</f>
        <v>0</v>
      </c>
      <c r="Q474" s="19">
        <f t="shared" si="126"/>
        <v>457.62277017090611</v>
      </c>
      <c r="R474" s="19">
        <f t="shared" si="127"/>
        <v>138.31743487284524</v>
      </c>
      <c r="S474" s="3">
        <f>Return!Q458</f>
        <v>2.7647030522111038E-3</v>
      </c>
      <c r="T474" s="9">
        <f>IF(A474=0,1,T473*(1+$F$5)^(1/12))</f>
        <v>1.2066694738748445</v>
      </c>
      <c r="U474">
        <f>IF(A474=0,$C$12,U473-V473-W473-X473)</f>
        <v>0</v>
      </c>
      <c r="V474">
        <f t="shared" si="117"/>
        <v>0</v>
      </c>
      <c r="W474">
        <f t="shared" si="128"/>
        <v>0</v>
      </c>
      <c r="X474">
        <f>IF(A474=12*$C$10-1,U474-V474-W474,0)</f>
        <v>0</v>
      </c>
      <c r="Y474">
        <f>FLOOR(A474/12,1)</f>
        <v>37</v>
      </c>
      <c r="Z474">
        <f t="shared" si="118"/>
        <v>5</v>
      </c>
      <c r="AA474">
        <f t="shared" si="129"/>
        <v>4.9990033447522286E-3</v>
      </c>
      <c r="AB474">
        <f t="shared" si="119"/>
        <v>5.8365874752171691E-2</v>
      </c>
      <c r="AC474">
        <f>VLOOKUP(AD474,mortality!$A$4:$G$76,saving_model!Z474+2,FALSE)</f>
        <v>2.9182937376085846E-2</v>
      </c>
      <c r="AD474">
        <f t="shared" si="120"/>
        <v>86</v>
      </c>
      <c r="AE474" s="10">
        <f t="shared" si="130"/>
        <v>8.3717735912058888E-4</v>
      </c>
      <c r="AF474" s="8">
        <f>VLOOKUP(saving_model!Y474,lapse!$B$4:$C$134,2,FALSE)</f>
        <v>0.01</v>
      </c>
      <c r="AH474">
        <f>discount_curve!K459</f>
        <v>0.62143344865974026</v>
      </c>
    </row>
    <row r="475" spans="1:34" x14ac:dyDescent="0.55000000000000004">
      <c r="A475">
        <f t="shared" si="116"/>
        <v>453</v>
      </c>
      <c r="B475">
        <f t="shared" si="121"/>
        <v>0</v>
      </c>
      <c r="C475">
        <f>K475*U475</f>
        <v>0</v>
      </c>
      <c r="D475">
        <f>M475*V475</f>
        <v>0</v>
      </c>
      <c r="E475">
        <f>N475*W475</f>
        <v>0</v>
      </c>
      <c r="F475">
        <f>(O475+P475+Q475-R475)*X475</f>
        <v>0</v>
      </c>
      <c r="G475">
        <f>U475*$F$6/12*T475</f>
        <v>0</v>
      </c>
      <c r="H475">
        <v>0</v>
      </c>
      <c r="I475">
        <f t="shared" si="122"/>
        <v>0</v>
      </c>
      <c r="K475">
        <f>IF(A475=0, $C$6, $C$7/12)</f>
        <v>0</v>
      </c>
      <c r="L475">
        <f t="shared" si="123"/>
        <v>100000</v>
      </c>
      <c r="M475" s="19">
        <f t="shared" si="124"/>
        <v>166091.4032467707</v>
      </c>
      <c r="N475" s="19">
        <f t="shared" si="125"/>
        <v>166091.4032467707</v>
      </c>
      <c r="O475" s="19">
        <f t="shared" si="115"/>
        <v>165842.60441254143</v>
      </c>
      <c r="P475" s="19">
        <f>IF(A475=0,K475*(1-$C$15),K475)</f>
        <v>0</v>
      </c>
      <c r="Q475" s="19">
        <f t="shared" si="126"/>
        <v>359.09625123872894</v>
      </c>
      <c r="R475" s="19">
        <f t="shared" si="127"/>
        <v>138.5014172198168</v>
      </c>
      <c r="S475" s="3">
        <f>Return!Q459</f>
        <v>2.1652834777332597E-3</v>
      </c>
      <c r="T475" s="9">
        <f>IF(A475=0,1,T474*(1+$F$5)^(1/12))</f>
        <v>1.2071711042878155</v>
      </c>
      <c r="U475">
        <f>IF(A475=0,$C$12,U474-V474-W474-X474)</f>
        <v>0</v>
      </c>
      <c r="V475">
        <f t="shared" si="117"/>
        <v>0</v>
      </c>
      <c r="W475">
        <f t="shared" si="128"/>
        <v>0</v>
      </c>
      <c r="X475">
        <f>IF(A475=12*$C$10-1,U475-V475-W475,0)</f>
        <v>0</v>
      </c>
      <c r="Y475">
        <f>FLOOR(A475/12,1)</f>
        <v>37</v>
      </c>
      <c r="Z475">
        <f t="shared" si="118"/>
        <v>5</v>
      </c>
      <c r="AA475">
        <f t="shared" si="129"/>
        <v>4.9990033447522286E-3</v>
      </c>
      <c r="AB475">
        <f t="shared" si="119"/>
        <v>5.8365874752171691E-2</v>
      </c>
      <c r="AC475">
        <f>VLOOKUP(AD475,mortality!$A$4:$G$76,saving_model!Z475+2,FALSE)</f>
        <v>2.9182937376085846E-2</v>
      </c>
      <c r="AD475">
        <f t="shared" si="120"/>
        <v>86</v>
      </c>
      <c r="AE475" s="10">
        <f t="shared" si="130"/>
        <v>8.3717735912058888E-4</v>
      </c>
      <c r="AF475" s="8">
        <f>VLOOKUP(saving_model!Y475,lapse!$B$4:$C$134,2,FALSE)</f>
        <v>0.01</v>
      </c>
      <c r="AH475">
        <f>discount_curve!K460</f>
        <v>0.62077973890064131</v>
      </c>
    </row>
    <row r="476" spans="1:34" x14ac:dyDescent="0.55000000000000004">
      <c r="A476">
        <f t="shared" si="116"/>
        <v>454</v>
      </c>
      <c r="B476">
        <f t="shared" si="121"/>
        <v>0</v>
      </c>
      <c r="C476">
        <f>K476*U476</f>
        <v>0</v>
      </c>
      <c r="D476">
        <f>M476*V476</f>
        <v>0</v>
      </c>
      <c r="E476">
        <f>N476*W476</f>
        <v>0</v>
      </c>
      <c r="F476">
        <f>(O476+P476+Q476-R476)*X476</f>
        <v>0</v>
      </c>
      <c r="G476">
        <f>U476*$F$6/12*T476</f>
        <v>0</v>
      </c>
      <c r="H476">
        <v>0</v>
      </c>
      <c r="I476">
        <f t="shared" si="122"/>
        <v>0</v>
      </c>
      <c r="K476">
        <f>IF(A476=0, $C$6, $C$7/12)</f>
        <v>0</v>
      </c>
      <c r="L476">
        <f t="shared" si="123"/>
        <v>100000</v>
      </c>
      <c r="M476" s="19">
        <f t="shared" si="124"/>
        <v>165190.28009446809</v>
      </c>
      <c r="N476" s="19">
        <f t="shared" si="125"/>
        <v>165190.28009446809</v>
      </c>
      <c r="O476" s="19">
        <f t="shared" si="115"/>
        <v>166063.19924656034</v>
      </c>
      <c r="P476" s="19">
        <f>IF(A476=0,K476*(1-$C$15),K476)</f>
        <v>0</v>
      </c>
      <c r="Q476" s="19">
        <f t="shared" si="126"/>
        <v>-1882.6554240365836</v>
      </c>
      <c r="R476" s="19">
        <f t="shared" si="127"/>
        <v>136.81711985210313</v>
      </c>
      <c r="S476" s="3">
        <f>Return!Q460</f>
        <v>-1.133698153822349E-2</v>
      </c>
      <c r="T476" s="9">
        <f>IF(A476=0,1,T475*(1+$F$5)^(1/12))</f>
        <v>1.2076729432359958</v>
      </c>
      <c r="U476">
        <f>IF(A476=0,$C$12,U475-V475-W475-X475)</f>
        <v>0</v>
      </c>
      <c r="V476">
        <f t="shared" si="117"/>
        <v>0</v>
      </c>
      <c r="W476">
        <f t="shared" si="128"/>
        <v>0</v>
      </c>
      <c r="X476">
        <f>IF(A476=12*$C$10-1,U476-V476-W476,0)</f>
        <v>0</v>
      </c>
      <c r="Y476">
        <f>FLOOR(A476/12,1)</f>
        <v>37</v>
      </c>
      <c r="Z476">
        <f t="shared" si="118"/>
        <v>5</v>
      </c>
      <c r="AA476">
        <f t="shared" si="129"/>
        <v>4.9990033447522286E-3</v>
      </c>
      <c r="AB476">
        <f t="shared" si="119"/>
        <v>5.8365874752171691E-2</v>
      </c>
      <c r="AC476">
        <f>VLOOKUP(AD476,mortality!$A$4:$G$76,saving_model!Z476+2,FALSE)</f>
        <v>2.9182937376085846E-2</v>
      </c>
      <c r="AD476">
        <f t="shared" si="120"/>
        <v>86</v>
      </c>
      <c r="AE476" s="10">
        <f t="shared" si="130"/>
        <v>8.3717735912058888E-4</v>
      </c>
      <c r="AF476" s="8">
        <f>VLOOKUP(saving_model!Y476,lapse!$B$4:$C$134,2,FALSE)</f>
        <v>0.01</v>
      </c>
      <c r="AH476">
        <f>discount_curve!K461</f>
        <v>0.62012671680399456</v>
      </c>
    </row>
    <row r="477" spans="1:34" x14ac:dyDescent="0.55000000000000004">
      <c r="A477">
        <f t="shared" si="116"/>
        <v>455</v>
      </c>
      <c r="B477">
        <f t="shared" si="121"/>
        <v>0</v>
      </c>
      <c r="C477">
        <f>K477*U477</f>
        <v>0</v>
      </c>
      <c r="D477">
        <f>M477*V477</f>
        <v>0</v>
      </c>
      <c r="E477">
        <f>N477*W477</f>
        <v>0</v>
      </c>
      <c r="F477">
        <f>(O477+P477+Q477-R477)*X477</f>
        <v>0</v>
      </c>
      <c r="G477">
        <f>U477*$F$6/12*T477</f>
        <v>0</v>
      </c>
      <c r="H477">
        <v>0</v>
      </c>
      <c r="I477">
        <f t="shared" si="122"/>
        <v>0</v>
      </c>
      <c r="K477">
        <f>IF(A477=0, $C$6, $C$7/12)</f>
        <v>0</v>
      </c>
      <c r="L477">
        <f t="shared" si="123"/>
        <v>100000</v>
      </c>
      <c r="M477" s="19">
        <f t="shared" si="124"/>
        <v>164471.48295995157</v>
      </c>
      <c r="N477" s="19">
        <f t="shared" si="125"/>
        <v>164471.48295995157</v>
      </c>
      <c r="O477" s="19">
        <f t="shared" si="115"/>
        <v>164043.72670267164</v>
      </c>
      <c r="P477" s="19">
        <f>IF(A477=0,K477*(1-$C$15),K477)</f>
        <v>0</v>
      </c>
      <c r="Q477" s="19">
        <f t="shared" si="126"/>
        <v>718.21089989102006</v>
      </c>
      <c r="R477" s="19">
        <f t="shared" si="127"/>
        <v>137.30161466880222</v>
      </c>
      <c r="S477" s="3">
        <f>Return!Q461</f>
        <v>4.3781674211338384E-3</v>
      </c>
      <c r="T477" s="9">
        <f>IF(A477=0,1,T476*(1+$F$5)^(1/12))</f>
        <v>1.2081749908060766</v>
      </c>
      <c r="U477">
        <f>IF(A477=0,$C$12,U476-V476-W476-X476)</f>
        <v>0</v>
      </c>
      <c r="V477">
        <f t="shared" si="117"/>
        <v>0</v>
      </c>
      <c r="W477">
        <f t="shared" si="128"/>
        <v>0</v>
      </c>
      <c r="X477">
        <f>IF(A477=12*$C$10-1,U477-V477-W477,0)</f>
        <v>0</v>
      </c>
      <c r="Y477">
        <f>FLOOR(A477/12,1)</f>
        <v>37</v>
      </c>
      <c r="Z477">
        <f t="shared" si="118"/>
        <v>5</v>
      </c>
      <c r="AA477">
        <f t="shared" si="129"/>
        <v>4.9990033447522286E-3</v>
      </c>
      <c r="AB477">
        <f t="shared" si="119"/>
        <v>5.8365874752171691E-2</v>
      </c>
      <c r="AC477">
        <f>VLOOKUP(AD477,mortality!$A$4:$G$76,saving_model!Z477+2,FALSE)</f>
        <v>2.9182937376085846E-2</v>
      </c>
      <c r="AD477">
        <f t="shared" si="120"/>
        <v>86</v>
      </c>
      <c r="AE477" s="10">
        <f t="shared" si="130"/>
        <v>8.3717735912058888E-4</v>
      </c>
      <c r="AF477" s="8">
        <f>VLOOKUP(saving_model!Y477,lapse!$B$4:$C$134,2,FALSE)</f>
        <v>0.01</v>
      </c>
      <c r="AH477">
        <f>discount_curve!K462</f>
        <v>0.61947438164642121</v>
      </c>
    </row>
    <row r="478" spans="1:34" x14ac:dyDescent="0.55000000000000004">
      <c r="A478">
        <f t="shared" si="116"/>
        <v>456</v>
      </c>
      <c r="B478">
        <f t="shared" si="121"/>
        <v>0</v>
      </c>
      <c r="C478">
        <f>K478*U478</f>
        <v>0</v>
      </c>
      <c r="D478">
        <f>M478*V478</f>
        <v>0</v>
      </c>
      <c r="E478">
        <f>N478*W478</f>
        <v>0</v>
      </c>
      <c r="F478">
        <f>(O478+P478+Q478-R478)*X478</f>
        <v>0</v>
      </c>
      <c r="G478">
        <f>U478*$F$6/12*T478</f>
        <v>0</v>
      </c>
      <c r="H478">
        <v>0</v>
      </c>
      <c r="I478">
        <f t="shared" si="122"/>
        <v>0</v>
      </c>
      <c r="K478">
        <f>IF(A478=0, $C$6, $C$7/12)</f>
        <v>0</v>
      </c>
      <c r="L478">
        <f t="shared" si="123"/>
        <v>100000</v>
      </c>
      <c r="M478" s="19">
        <f t="shared" si="124"/>
        <v>165738.38223384004</v>
      </c>
      <c r="N478" s="19">
        <f t="shared" si="125"/>
        <v>165738.38223384004</v>
      </c>
      <c r="O478" s="19">
        <f t="shared" si="115"/>
        <v>164624.63598789385</v>
      </c>
      <c r="P478" s="19">
        <f>IF(A478=0,K478*(1-$C$15),K478)</f>
        <v>0</v>
      </c>
      <c r="Q478" s="19">
        <f t="shared" si="126"/>
        <v>2088.5648245486623</v>
      </c>
      <c r="R478" s="19">
        <f t="shared" si="127"/>
        <v>138.9276673437021</v>
      </c>
      <c r="S478" s="3">
        <f>Return!Q462</f>
        <v>1.2686830327766074E-2</v>
      </c>
      <c r="T478" s="9">
        <f>IF(A478=0,1,T477*(1+$F$5)^(1/12))</f>
        <v>1.2086772470847851</v>
      </c>
      <c r="U478">
        <f>IF(A478=0,$C$12,U477-V477-W477-X477)</f>
        <v>0</v>
      </c>
      <c r="V478">
        <f t="shared" si="117"/>
        <v>0</v>
      </c>
      <c r="W478">
        <f t="shared" si="128"/>
        <v>0</v>
      </c>
      <c r="X478">
        <f>IF(A478=12*$C$10-1,U478-V478-W478,0)</f>
        <v>0</v>
      </c>
      <c r="Y478">
        <f>FLOOR(A478/12,1)</f>
        <v>38</v>
      </c>
      <c r="Z478">
        <f t="shared" si="118"/>
        <v>5</v>
      </c>
      <c r="AA478">
        <f t="shared" si="129"/>
        <v>5.6338618034668109E-3</v>
      </c>
      <c r="AB478">
        <f t="shared" si="119"/>
        <v>6.5550321720638488E-2</v>
      </c>
      <c r="AC478">
        <f>VLOOKUP(AD478,mortality!$A$4:$G$76,saving_model!Z478+2,FALSE)</f>
        <v>3.2775160860319244E-2</v>
      </c>
      <c r="AD478">
        <f t="shared" si="120"/>
        <v>87</v>
      </c>
      <c r="AE478" s="10">
        <f t="shared" si="130"/>
        <v>8.3717735912058888E-4</v>
      </c>
      <c r="AF478" s="8">
        <f>VLOOKUP(saving_model!Y478,lapse!$B$4:$C$134,2,FALSE)</f>
        <v>0.01</v>
      </c>
      <c r="AH478">
        <f>discount_curve!K463</f>
        <v>0.62138236552948378</v>
      </c>
    </row>
    <row r="479" spans="1:34" x14ac:dyDescent="0.55000000000000004">
      <c r="A479">
        <f t="shared" si="116"/>
        <v>457</v>
      </c>
      <c r="B479">
        <f t="shared" si="121"/>
        <v>0</v>
      </c>
      <c r="C479">
        <f>K479*U479</f>
        <v>0</v>
      </c>
      <c r="D479">
        <f>M479*V479</f>
        <v>0</v>
      </c>
      <c r="E479">
        <f>N479*W479</f>
        <v>0</v>
      </c>
      <c r="F479">
        <f>(O479+P479+Q479-R479)*X479</f>
        <v>0</v>
      </c>
      <c r="G479">
        <f>U479*$F$6/12*T479</f>
        <v>0</v>
      </c>
      <c r="H479">
        <v>0</v>
      </c>
      <c r="I479">
        <f t="shared" si="122"/>
        <v>0</v>
      </c>
      <c r="K479">
        <f>IF(A479=0, $C$6, $C$7/12)</f>
        <v>0</v>
      </c>
      <c r="L479">
        <f t="shared" si="123"/>
        <v>100000</v>
      </c>
      <c r="M479" s="19">
        <f t="shared" si="124"/>
        <v>166224.94528398052</v>
      </c>
      <c r="N479" s="19">
        <f t="shared" si="125"/>
        <v>166224.94528398052</v>
      </c>
      <c r="O479" s="19">
        <f t="shared" si="115"/>
        <v>166574.27314509882</v>
      </c>
      <c r="P479" s="19">
        <f>IF(A479=0,K479*(1-$C$15),K479)</f>
        <v>0</v>
      </c>
      <c r="Q479" s="19">
        <f t="shared" si="126"/>
        <v>-836.77030793425183</v>
      </c>
      <c r="R479" s="19">
        <f t="shared" si="127"/>
        <v>138.11458569763712</v>
      </c>
      <c r="S479" s="3">
        <f>Return!Q463</f>
        <v>-5.0234066289778223E-3</v>
      </c>
      <c r="T479" s="9">
        <f>IF(A479=0,1,T478*(1+$F$5)^(1/12))</f>
        <v>1.2091797121588845</v>
      </c>
      <c r="U479">
        <f>IF(A479=0,$C$12,U478-V478-W478-X478)</f>
        <v>0</v>
      </c>
      <c r="V479">
        <f t="shared" si="117"/>
        <v>0</v>
      </c>
      <c r="W479">
        <f t="shared" si="128"/>
        <v>0</v>
      </c>
      <c r="X479">
        <f>IF(A479=12*$C$10-1,U479-V479-W479,0)</f>
        <v>0</v>
      </c>
      <c r="Y479">
        <f>FLOOR(A479/12,1)</f>
        <v>38</v>
      </c>
      <c r="Z479">
        <f t="shared" si="118"/>
        <v>5</v>
      </c>
      <c r="AA479">
        <f t="shared" si="129"/>
        <v>5.6338618034668109E-3</v>
      </c>
      <c r="AB479">
        <f t="shared" si="119"/>
        <v>6.5550321720638488E-2</v>
      </c>
      <c r="AC479">
        <f>VLOOKUP(AD479,mortality!$A$4:$G$76,saving_model!Z479+2,FALSE)</f>
        <v>3.2775160860319244E-2</v>
      </c>
      <c r="AD479">
        <f t="shared" si="120"/>
        <v>87</v>
      </c>
      <c r="AE479" s="10">
        <f t="shared" si="130"/>
        <v>8.3717735912058888E-4</v>
      </c>
      <c r="AF479" s="8">
        <f>VLOOKUP(saving_model!Y479,lapse!$B$4:$C$134,2,FALSE)</f>
        <v>0.01</v>
      </c>
      <c r="AH479">
        <f>discount_curve!K464</f>
        <v>0.62073432843804877</v>
      </c>
    </row>
    <row r="480" spans="1:34" x14ac:dyDescent="0.55000000000000004">
      <c r="A480">
        <f t="shared" si="116"/>
        <v>458</v>
      </c>
      <c r="B480">
        <f t="shared" si="121"/>
        <v>0</v>
      </c>
      <c r="C480">
        <f>K480*U480</f>
        <v>0</v>
      </c>
      <c r="D480">
        <f>M480*V480</f>
        <v>0</v>
      </c>
      <c r="E480">
        <f>N480*W480</f>
        <v>0</v>
      </c>
      <c r="F480">
        <f>(O480+P480+Q480-R480)*X480</f>
        <v>0</v>
      </c>
      <c r="G480">
        <f>U480*$F$6/12*T480</f>
        <v>0</v>
      </c>
      <c r="H480">
        <v>0</v>
      </c>
      <c r="I480">
        <f t="shared" si="122"/>
        <v>0</v>
      </c>
      <c r="K480">
        <f>IF(A480=0, $C$6, $C$7/12)</f>
        <v>0</v>
      </c>
      <c r="L480">
        <f t="shared" si="123"/>
        <v>100000</v>
      </c>
      <c r="M480" s="19">
        <f t="shared" si="124"/>
        <v>165722.9825433642</v>
      </c>
      <c r="N480" s="19">
        <f t="shared" si="125"/>
        <v>165722.9825433642</v>
      </c>
      <c r="O480" s="19">
        <f t="shared" si="115"/>
        <v>165599.38825146691</v>
      </c>
      <c r="P480" s="19">
        <f>IF(A480=0,K480*(1-$C$15),K480)</f>
        <v>0</v>
      </c>
      <c r="Q480" s="19">
        <f t="shared" si="126"/>
        <v>109.09817843631643</v>
      </c>
      <c r="R480" s="19">
        <f t="shared" si="127"/>
        <v>138.0904053582527</v>
      </c>
      <c r="S480" s="3">
        <f>Return!Q464</f>
        <v>6.5880785906435868E-4</v>
      </c>
      <c r="T480" s="9">
        <f>IF(A480=0,1,T479*(1+$F$5)^(1/12))</f>
        <v>1.2096823861151742</v>
      </c>
      <c r="U480">
        <f>IF(A480=0,$C$12,U479-V479-W479-X479)</f>
        <v>0</v>
      </c>
      <c r="V480">
        <f t="shared" si="117"/>
        <v>0</v>
      </c>
      <c r="W480">
        <f t="shared" si="128"/>
        <v>0</v>
      </c>
      <c r="X480">
        <f>IF(A480=12*$C$10-1,U480-V480-W480,0)</f>
        <v>0</v>
      </c>
      <c r="Y480">
        <f>FLOOR(A480/12,1)</f>
        <v>38</v>
      </c>
      <c r="Z480">
        <f t="shared" si="118"/>
        <v>5</v>
      </c>
      <c r="AA480">
        <f t="shared" si="129"/>
        <v>5.6338618034668109E-3</v>
      </c>
      <c r="AB480">
        <f t="shared" si="119"/>
        <v>6.5550321720638488E-2</v>
      </c>
      <c r="AC480">
        <f>VLOOKUP(AD480,mortality!$A$4:$G$76,saving_model!Z480+2,FALSE)</f>
        <v>3.2775160860319244E-2</v>
      </c>
      <c r="AD480">
        <f t="shared" si="120"/>
        <v>87</v>
      </c>
      <c r="AE480" s="10">
        <f t="shared" si="130"/>
        <v>8.3717735912058888E-4</v>
      </c>
      <c r="AF480" s="8">
        <f>VLOOKUP(saving_model!Y480,lapse!$B$4:$C$134,2,FALSE)</f>
        <v>0.01</v>
      </c>
      <c r="AH480">
        <f>discount_curve!K465</f>
        <v>0.62008696718180811</v>
      </c>
    </row>
    <row r="481" spans="1:34" x14ac:dyDescent="0.55000000000000004">
      <c r="A481">
        <f t="shared" si="116"/>
        <v>459</v>
      </c>
      <c r="B481">
        <f t="shared" si="121"/>
        <v>0</v>
      </c>
      <c r="C481">
        <f>K481*U481</f>
        <v>0</v>
      </c>
      <c r="D481">
        <f>M481*V481</f>
        <v>0</v>
      </c>
      <c r="E481">
        <f>N481*W481</f>
        <v>0</v>
      </c>
      <c r="F481">
        <f>(O481+P481+Q481-R481)*X481</f>
        <v>0</v>
      </c>
      <c r="G481">
        <f>U481*$F$6/12*T481</f>
        <v>0</v>
      </c>
      <c r="H481">
        <v>0</v>
      </c>
      <c r="I481">
        <f t="shared" si="122"/>
        <v>0</v>
      </c>
      <c r="K481">
        <f>IF(A481=0, $C$6, $C$7/12)</f>
        <v>0</v>
      </c>
      <c r="L481">
        <f t="shared" si="123"/>
        <v>100000</v>
      </c>
      <c r="M481" s="19">
        <f t="shared" si="124"/>
        <v>166521.51831615504</v>
      </c>
      <c r="N481" s="19">
        <f t="shared" si="125"/>
        <v>166521.51831615504</v>
      </c>
      <c r="O481" s="19">
        <f t="shared" si="115"/>
        <v>165570.39602454496</v>
      </c>
      <c r="P481" s="19">
        <f>IF(A481=0,K481*(1-$C$15),K481)</f>
        <v>0</v>
      </c>
      <c r="Q481" s="19">
        <f t="shared" si="126"/>
        <v>1762.8002529888854</v>
      </c>
      <c r="R481" s="19">
        <f t="shared" si="127"/>
        <v>139.4443302312782</v>
      </c>
      <c r="S481" s="3">
        <f>Return!Q465</f>
        <v>1.0646832376529192E-2</v>
      </c>
      <c r="T481" s="9">
        <f>IF(A481=0,1,T480*(1+$F$5)^(1/12))</f>
        <v>1.2101852690404895</v>
      </c>
      <c r="U481">
        <f>IF(A481=0,$C$12,U480-V480-W480-X480)</f>
        <v>0</v>
      </c>
      <c r="V481">
        <f t="shared" si="117"/>
        <v>0</v>
      </c>
      <c r="W481">
        <f t="shared" si="128"/>
        <v>0</v>
      </c>
      <c r="X481">
        <f>IF(A481=12*$C$10-1,U481-V481-W481,0)</f>
        <v>0</v>
      </c>
      <c r="Y481">
        <f>FLOOR(A481/12,1)</f>
        <v>38</v>
      </c>
      <c r="Z481">
        <f t="shared" si="118"/>
        <v>5</v>
      </c>
      <c r="AA481">
        <f t="shared" si="129"/>
        <v>5.6338618034668109E-3</v>
      </c>
      <c r="AB481">
        <f t="shared" si="119"/>
        <v>6.5550321720638488E-2</v>
      </c>
      <c r="AC481">
        <f>VLOOKUP(AD481,mortality!$A$4:$G$76,saving_model!Z481+2,FALSE)</f>
        <v>3.2775160860319244E-2</v>
      </c>
      <c r="AD481">
        <f t="shared" si="120"/>
        <v>87</v>
      </c>
      <c r="AE481" s="10">
        <f t="shared" si="130"/>
        <v>8.3717735912058888E-4</v>
      </c>
      <c r="AF481" s="8">
        <f>VLOOKUP(saving_model!Y481,lapse!$B$4:$C$134,2,FALSE)</f>
        <v>0.01</v>
      </c>
      <c r="AH481">
        <f>discount_curve!K466</f>
        <v>0.61944028105593629</v>
      </c>
    </row>
    <row r="482" spans="1:34" x14ac:dyDescent="0.55000000000000004">
      <c r="A482">
        <f t="shared" si="116"/>
        <v>460</v>
      </c>
      <c r="B482">
        <f t="shared" si="121"/>
        <v>0</v>
      </c>
      <c r="C482">
        <f>K482*U482</f>
        <v>0</v>
      </c>
      <c r="D482">
        <f>M482*V482</f>
        <v>0</v>
      </c>
      <c r="E482">
        <f>N482*W482</f>
        <v>0</v>
      </c>
      <c r="F482">
        <f>(O482+P482+Q482-R482)*X482</f>
        <v>0</v>
      </c>
      <c r="G482">
        <f>U482*$F$6/12*T482</f>
        <v>0</v>
      </c>
      <c r="H482">
        <v>0</v>
      </c>
      <c r="I482">
        <f t="shared" si="122"/>
        <v>0</v>
      </c>
      <c r="K482">
        <f>IF(A482=0, $C$6, $C$7/12)</f>
        <v>0</v>
      </c>
      <c r="L482">
        <f t="shared" si="123"/>
        <v>100000</v>
      </c>
      <c r="M482" s="19">
        <f t="shared" si="124"/>
        <v>166951.58337596877</v>
      </c>
      <c r="N482" s="19">
        <f t="shared" si="125"/>
        <v>166951.58337596877</v>
      </c>
      <c r="O482" s="19">
        <f t="shared" si="115"/>
        <v>167193.75194730255</v>
      </c>
      <c r="P482" s="19">
        <f>IF(A482=0,K482*(1-$C$15),K482)</f>
        <v>0</v>
      </c>
      <c r="Q482" s="19">
        <f t="shared" si="126"/>
        <v>-623.14598097288081</v>
      </c>
      <c r="R482" s="19">
        <f t="shared" si="127"/>
        <v>138.80883830527472</v>
      </c>
      <c r="S482" s="3">
        <f>Return!Q466</f>
        <v>-3.7270889235698768E-3</v>
      </c>
      <c r="T482" s="9">
        <f>IF(A482=0,1,T481*(1+$F$5)^(1/12))</f>
        <v>1.2106883610217021</v>
      </c>
      <c r="U482">
        <f>IF(A482=0,$C$12,U481-V481-W481-X481)</f>
        <v>0</v>
      </c>
      <c r="V482">
        <f t="shared" si="117"/>
        <v>0</v>
      </c>
      <c r="W482">
        <f t="shared" si="128"/>
        <v>0</v>
      </c>
      <c r="X482">
        <f>IF(A482=12*$C$10-1,U482-V482-W482,0)</f>
        <v>0</v>
      </c>
      <c r="Y482">
        <f>FLOOR(A482/12,1)</f>
        <v>38</v>
      </c>
      <c r="Z482">
        <f t="shared" si="118"/>
        <v>5</v>
      </c>
      <c r="AA482">
        <f t="shared" si="129"/>
        <v>5.6338618034668109E-3</v>
      </c>
      <c r="AB482">
        <f t="shared" si="119"/>
        <v>6.5550321720638488E-2</v>
      </c>
      <c r="AC482">
        <f>VLOOKUP(AD482,mortality!$A$4:$G$76,saving_model!Z482+2,FALSE)</f>
        <v>3.2775160860319244E-2</v>
      </c>
      <c r="AD482">
        <f t="shared" si="120"/>
        <v>87</v>
      </c>
      <c r="AE482" s="10">
        <f t="shared" si="130"/>
        <v>8.3717735912058888E-4</v>
      </c>
      <c r="AF482" s="8">
        <f>VLOOKUP(saving_model!Y482,lapse!$B$4:$C$134,2,FALSE)</f>
        <v>0.01</v>
      </c>
      <c r="AH482">
        <f>discount_curve!K467</f>
        <v>0.61879426935634263</v>
      </c>
    </row>
    <row r="483" spans="1:34" x14ac:dyDescent="0.55000000000000004">
      <c r="A483">
        <f t="shared" si="116"/>
        <v>461</v>
      </c>
      <c r="B483">
        <f t="shared" si="121"/>
        <v>0</v>
      </c>
      <c r="C483">
        <f>K483*U483</f>
        <v>0</v>
      </c>
      <c r="D483">
        <f>M483*V483</f>
        <v>0</v>
      </c>
      <c r="E483">
        <f>N483*W483</f>
        <v>0</v>
      </c>
      <c r="F483">
        <f>(O483+P483+Q483-R483)*X483</f>
        <v>0</v>
      </c>
      <c r="G483">
        <f>U483*$F$6/12*T483</f>
        <v>0</v>
      </c>
      <c r="H483">
        <v>0</v>
      </c>
      <c r="I483">
        <f t="shared" si="122"/>
        <v>0</v>
      </c>
      <c r="K483">
        <f>IF(A483=0, $C$6, $C$7/12)</f>
        <v>0</v>
      </c>
      <c r="L483">
        <f t="shared" si="123"/>
        <v>100000</v>
      </c>
      <c r="M483" s="19">
        <f t="shared" si="124"/>
        <v>165117.41335390182</v>
      </c>
      <c r="N483" s="19">
        <f t="shared" si="125"/>
        <v>165117.41335390182</v>
      </c>
      <c r="O483" s="19">
        <f t="shared" si="115"/>
        <v>166431.79712802439</v>
      </c>
      <c r="P483" s="19">
        <f>IF(A483=0,K483*(1-$C$15),K483)</f>
        <v>0</v>
      </c>
      <c r="Q483" s="19">
        <f t="shared" si="126"/>
        <v>-2765.1564155055562</v>
      </c>
      <c r="R483" s="19">
        <f t="shared" si="127"/>
        <v>136.38886726043236</v>
      </c>
      <c r="S483" s="3">
        <f>Return!Q467</f>
        <v>-1.6614351723778564E-2</v>
      </c>
      <c r="T483" s="9">
        <f>IF(A483=0,1,T482*(1+$F$5)^(1/12))</f>
        <v>1.2111916621457195</v>
      </c>
      <c r="U483">
        <f>IF(A483=0,$C$12,U482-V482-W482-X482)</f>
        <v>0</v>
      </c>
      <c r="V483">
        <f t="shared" si="117"/>
        <v>0</v>
      </c>
      <c r="W483">
        <f t="shared" si="128"/>
        <v>0</v>
      </c>
      <c r="X483">
        <f>IF(A483=12*$C$10-1,U483-V483-W483,0)</f>
        <v>0</v>
      </c>
      <c r="Y483">
        <f>FLOOR(A483/12,1)</f>
        <v>38</v>
      </c>
      <c r="Z483">
        <f t="shared" si="118"/>
        <v>5</v>
      </c>
      <c r="AA483">
        <f t="shared" si="129"/>
        <v>5.6338618034668109E-3</v>
      </c>
      <c r="AB483">
        <f t="shared" si="119"/>
        <v>6.5550321720638488E-2</v>
      </c>
      <c r="AC483">
        <f>VLOOKUP(AD483,mortality!$A$4:$G$76,saving_model!Z483+2,FALSE)</f>
        <v>3.2775160860319244E-2</v>
      </c>
      <c r="AD483">
        <f t="shared" si="120"/>
        <v>87</v>
      </c>
      <c r="AE483" s="10">
        <f t="shared" si="130"/>
        <v>8.3717735912058888E-4</v>
      </c>
      <c r="AF483" s="8">
        <f>VLOOKUP(saving_model!Y483,lapse!$B$4:$C$134,2,FALSE)</f>
        <v>0.01</v>
      </c>
      <c r="AH483">
        <f>discount_curve!K468</f>
        <v>0.61814893137967053</v>
      </c>
    </row>
    <row r="484" spans="1:34" x14ac:dyDescent="0.55000000000000004">
      <c r="A484">
        <f t="shared" si="116"/>
        <v>462</v>
      </c>
      <c r="B484">
        <f t="shared" si="121"/>
        <v>0</v>
      </c>
      <c r="C484">
        <f>K484*U484</f>
        <v>0</v>
      </c>
      <c r="D484">
        <f>M484*V484</f>
        <v>0</v>
      </c>
      <c r="E484">
        <f>N484*W484</f>
        <v>0</v>
      </c>
      <c r="F484">
        <f>(O484+P484+Q484-R484)*X484</f>
        <v>0</v>
      </c>
      <c r="G484">
        <f>U484*$F$6/12*T484</f>
        <v>0</v>
      </c>
      <c r="H484">
        <v>0</v>
      </c>
      <c r="I484">
        <f t="shared" si="122"/>
        <v>0</v>
      </c>
      <c r="K484">
        <f>IF(A484=0, $C$6, $C$7/12)</f>
        <v>0</v>
      </c>
      <c r="L484">
        <f t="shared" si="123"/>
        <v>100000</v>
      </c>
      <c r="M484" s="19">
        <f t="shared" si="124"/>
        <v>162966.72373322333</v>
      </c>
      <c r="N484" s="19">
        <f t="shared" si="125"/>
        <v>162966.72373322333</v>
      </c>
      <c r="O484" s="19">
        <f t="shared" si="115"/>
        <v>163530.2518452584</v>
      </c>
      <c r="P484" s="19">
        <f>IF(A484=0,K484*(1-$C$15),K484)</f>
        <v>0</v>
      </c>
      <c r="Q484" s="19">
        <f t="shared" si="126"/>
        <v>-1262.2795343292478</v>
      </c>
      <c r="R484" s="19">
        <f t="shared" si="127"/>
        <v>135.22331025910762</v>
      </c>
      <c r="S484" s="3">
        <f>Return!Q468</f>
        <v>-7.7189359160511062E-3</v>
      </c>
      <c r="T484" s="9">
        <f>IF(A484=0,1,T483*(1+$F$5)^(1/12))</f>
        <v>1.2116951724994856</v>
      </c>
      <c r="U484">
        <f>IF(A484=0,$C$12,U483-V483-W483-X483)</f>
        <v>0</v>
      </c>
      <c r="V484">
        <f t="shared" si="117"/>
        <v>0</v>
      </c>
      <c r="W484">
        <f t="shared" si="128"/>
        <v>0</v>
      </c>
      <c r="X484">
        <f>IF(A484=12*$C$10-1,U484-V484-W484,0)</f>
        <v>0</v>
      </c>
      <c r="Y484">
        <f>FLOOR(A484/12,1)</f>
        <v>38</v>
      </c>
      <c r="Z484">
        <f t="shared" si="118"/>
        <v>5</v>
      </c>
      <c r="AA484">
        <f t="shared" si="129"/>
        <v>5.6338618034668109E-3</v>
      </c>
      <c r="AB484">
        <f t="shared" si="119"/>
        <v>6.5550321720638488E-2</v>
      </c>
      <c r="AC484">
        <f>VLOOKUP(AD484,mortality!$A$4:$G$76,saving_model!Z484+2,FALSE)</f>
        <v>3.2775160860319244E-2</v>
      </c>
      <c r="AD484">
        <f t="shared" si="120"/>
        <v>87</v>
      </c>
      <c r="AE484" s="10">
        <f t="shared" si="130"/>
        <v>8.3717735912058888E-4</v>
      </c>
      <c r="AF484" s="8">
        <f>VLOOKUP(saving_model!Y484,lapse!$B$4:$C$134,2,FALSE)</f>
        <v>0.01</v>
      </c>
      <c r="AH484">
        <f>discount_curve!K469</f>
        <v>0.61750426642329781</v>
      </c>
    </row>
    <row r="485" spans="1:34" x14ac:dyDescent="0.55000000000000004">
      <c r="A485">
        <f t="shared" si="116"/>
        <v>463</v>
      </c>
      <c r="B485">
        <f t="shared" si="121"/>
        <v>0</v>
      </c>
      <c r="C485">
        <f>K485*U485</f>
        <v>0</v>
      </c>
      <c r="D485">
        <f>M485*V485</f>
        <v>0</v>
      </c>
      <c r="E485">
        <f>N485*W485</f>
        <v>0</v>
      </c>
      <c r="F485">
        <f>(O485+P485+Q485-R485)*X485</f>
        <v>0</v>
      </c>
      <c r="G485">
        <f>U485*$F$6/12*T485</f>
        <v>0</v>
      </c>
      <c r="H485">
        <v>0</v>
      </c>
      <c r="I485">
        <f t="shared" si="122"/>
        <v>0</v>
      </c>
      <c r="K485">
        <f>IF(A485=0, $C$6, $C$7/12)</f>
        <v>0</v>
      </c>
      <c r="L485">
        <f t="shared" si="123"/>
        <v>100000</v>
      </c>
      <c r="M485" s="19">
        <f t="shared" si="124"/>
        <v>163189.74980974381</v>
      </c>
      <c r="N485" s="19">
        <f t="shared" si="125"/>
        <v>163189.74980974381</v>
      </c>
      <c r="O485" s="19">
        <f t="shared" si="115"/>
        <v>162132.74900067004</v>
      </c>
      <c r="P485" s="19">
        <f>IF(A485=0,K485*(1-$C$15),K485)</f>
        <v>0</v>
      </c>
      <c r="Q485" s="19">
        <f t="shared" si="126"/>
        <v>1977.2432912376103</v>
      </c>
      <c r="R485" s="19">
        <f t="shared" si="127"/>
        <v>136.75832690992306</v>
      </c>
      <c r="S485" s="3">
        <f>Return!Q469</f>
        <v>1.219521227774556E-2</v>
      </c>
      <c r="T485" s="9">
        <f>IF(A485=0,1,T484*(1+$F$5)^(1/12))</f>
        <v>1.21219889216998</v>
      </c>
      <c r="U485">
        <f>IF(A485=0,$C$12,U484-V484-W484-X484)</f>
        <v>0</v>
      </c>
      <c r="V485">
        <f t="shared" si="117"/>
        <v>0</v>
      </c>
      <c r="W485">
        <f t="shared" si="128"/>
        <v>0</v>
      </c>
      <c r="X485">
        <f>IF(A485=12*$C$10-1,U485-V485-W485,0)</f>
        <v>0</v>
      </c>
      <c r="Y485">
        <f>FLOOR(A485/12,1)</f>
        <v>38</v>
      </c>
      <c r="Z485">
        <f t="shared" si="118"/>
        <v>5</v>
      </c>
      <c r="AA485">
        <f t="shared" si="129"/>
        <v>5.6338618034668109E-3</v>
      </c>
      <c r="AB485">
        <f t="shared" si="119"/>
        <v>6.5550321720638488E-2</v>
      </c>
      <c r="AC485">
        <f>VLOOKUP(AD485,mortality!$A$4:$G$76,saving_model!Z485+2,FALSE)</f>
        <v>3.2775160860319244E-2</v>
      </c>
      <c r="AD485">
        <f t="shared" si="120"/>
        <v>87</v>
      </c>
      <c r="AE485" s="10">
        <f t="shared" si="130"/>
        <v>8.3717735912058888E-4</v>
      </c>
      <c r="AF485" s="8">
        <f>VLOOKUP(saving_model!Y485,lapse!$B$4:$C$134,2,FALSE)</f>
        <v>0.01</v>
      </c>
      <c r="AH485">
        <f>discount_curve!K470</f>
        <v>0.61686027378533359</v>
      </c>
    </row>
    <row r="486" spans="1:34" x14ac:dyDescent="0.55000000000000004">
      <c r="A486">
        <f t="shared" si="116"/>
        <v>464</v>
      </c>
      <c r="B486">
        <f t="shared" si="121"/>
        <v>0</v>
      </c>
      <c r="C486">
        <f>K486*U486</f>
        <v>0</v>
      </c>
      <c r="D486">
        <f>M486*V486</f>
        <v>0</v>
      </c>
      <c r="E486">
        <f>N486*W486</f>
        <v>0</v>
      </c>
      <c r="F486">
        <f>(O486+P486+Q486-R486)*X486</f>
        <v>0</v>
      </c>
      <c r="G486">
        <f>U486*$F$6/12*T486</f>
        <v>0</v>
      </c>
      <c r="H486">
        <v>0</v>
      </c>
      <c r="I486">
        <f t="shared" si="122"/>
        <v>0</v>
      </c>
      <c r="K486">
        <f>IF(A486=0, $C$6, $C$7/12)</f>
        <v>0</v>
      </c>
      <c r="L486">
        <f t="shared" si="123"/>
        <v>100000</v>
      </c>
      <c r="M486" s="19">
        <f t="shared" si="124"/>
        <v>164685.02441193638</v>
      </c>
      <c r="N486" s="19">
        <f t="shared" si="125"/>
        <v>164685.02441193638</v>
      </c>
      <c r="O486" s="19">
        <f t="shared" si="115"/>
        <v>163973.23396499775</v>
      </c>
      <c r="P486" s="19">
        <f>IF(A486=0,K486*(1-$C$15),K486)</f>
        <v>0</v>
      </c>
      <c r="Q486" s="19">
        <f t="shared" si="126"/>
        <v>1285.8649780913345</v>
      </c>
      <c r="R486" s="19">
        <f t="shared" si="127"/>
        <v>137.71591578590758</v>
      </c>
      <c r="S486" s="3">
        <f>Return!Q470</f>
        <v>7.841919970705824E-3</v>
      </c>
      <c r="T486" s="9">
        <f>IF(A486=0,1,T485*(1+$F$5)^(1/12))</f>
        <v>1.2127028212442192</v>
      </c>
      <c r="U486">
        <f>IF(A486=0,$C$12,U485-V485-W485-X485)</f>
        <v>0</v>
      </c>
      <c r="V486">
        <f t="shared" si="117"/>
        <v>0</v>
      </c>
      <c r="W486">
        <f t="shared" si="128"/>
        <v>0</v>
      </c>
      <c r="X486">
        <f>IF(A486=12*$C$10-1,U486-V486-W486,0)</f>
        <v>0</v>
      </c>
      <c r="Y486">
        <f>FLOOR(A486/12,1)</f>
        <v>38</v>
      </c>
      <c r="Z486">
        <f t="shared" si="118"/>
        <v>5</v>
      </c>
      <c r="AA486">
        <f t="shared" si="129"/>
        <v>5.6338618034668109E-3</v>
      </c>
      <c r="AB486">
        <f t="shared" si="119"/>
        <v>6.5550321720638488E-2</v>
      </c>
      <c r="AC486">
        <f>VLOOKUP(AD486,mortality!$A$4:$G$76,saving_model!Z486+2,FALSE)</f>
        <v>3.2775160860319244E-2</v>
      </c>
      <c r="AD486">
        <f t="shared" si="120"/>
        <v>87</v>
      </c>
      <c r="AE486" s="10">
        <f t="shared" si="130"/>
        <v>8.3717735912058888E-4</v>
      </c>
      <c r="AF486" s="8">
        <f>VLOOKUP(saving_model!Y486,lapse!$B$4:$C$134,2,FALSE)</f>
        <v>0.01</v>
      </c>
      <c r="AH486">
        <f>discount_curve!K471</f>
        <v>0.61621695276462018</v>
      </c>
    </row>
    <row r="487" spans="1:34" x14ac:dyDescent="0.55000000000000004">
      <c r="A487">
        <f t="shared" si="116"/>
        <v>465</v>
      </c>
      <c r="B487">
        <f t="shared" si="121"/>
        <v>0</v>
      </c>
      <c r="C487">
        <f>K487*U487</f>
        <v>0</v>
      </c>
      <c r="D487">
        <f>M487*V487</f>
        <v>0</v>
      </c>
      <c r="E487">
        <f>N487*W487</f>
        <v>0</v>
      </c>
      <c r="F487">
        <f>(O487+P487+Q487-R487)*X487</f>
        <v>0</v>
      </c>
      <c r="G487">
        <f>U487*$F$6/12*T487</f>
        <v>0</v>
      </c>
      <c r="H487">
        <v>0</v>
      </c>
      <c r="I487">
        <f t="shared" si="122"/>
        <v>0</v>
      </c>
      <c r="K487">
        <f>IF(A487=0, $C$6, $C$7/12)</f>
        <v>0</v>
      </c>
      <c r="L487">
        <f t="shared" si="123"/>
        <v>100000</v>
      </c>
      <c r="M487" s="19">
        <f t="shared" si="124"/>
        <v>165523.08567861861</v>
      </c>
      <c r="N487" s="19">
        <f t="shared" si="125"/>
        <v>165523.08567861861</v>
      </c>
      <c r="O487" s="19">
        <f t="shared" si="115"/>
        <v>165121.38302730318</v>
      </c>
      <c r="P487" s="19">
        <f>IF(A487=0,K487*(1-$C$15),K487)</f>
        <v>0</v>
      </c>
      <c r="Q487" s="19">
        <f t="shared" si="126"/>
        <v>665.24977529539956</v>
      </c>
      <c r="R487" s="19">
        <f t="shared" si="127"/>
        <v>138.15552733549882</v>
      </c>
      <c r="S487" s="3">
        <f>Return!Q471</f>
        <v>4.0288529753012003E-3</v>
      </c>
      <c r="T487" s="9">
        <f>IF(A487=0,1,T486*(1+$F$5)^(1/12))</f>
        <v>1.2132069598092552</v>
      </c>
      <c r="U487">
        <f>IF(A487=0,$C$12,U486-V486-W486-X486)</f>
        <v>0</v>
      </c>
      <c r="V487">
        <f t="shared" si="117"/>
        <v>0</v>
      </c>
      <c r="W487">
        <f t="shared" si="128"/>
        <v>0</v>
      </c>
      <c r="X487">
        <f>IF(A487=12*$C$10-1,U487-V487-W487,0)</f>
        <v>0</v>
      </c>
      <c r="Y487">
        <f>FLOOR(A487/12,1)</f>
        <v>38</v>
      </c>
      <c r="Z487">
        <f t="shared" si="118"/>
        <v>5</v>
      </c>
      <c r="AA487">
        <f t="shared" si="129"/>
        <v>5.6338618034668109E-3</v>
      </c>
      <c r="AB487">
        <f t="shared" si="119"/>
        <v>6.5550321720638488E-2</v>
      </c>
      <c r="AC487">
        <f>VLOOKUP(AD487,mortality!$A$4:$G$76,saving_model!Z487+2,FALSE)</f>
        <v>3.2775160860319244E-2</v>
      </c>
      <c r="AD487">
        <f t="shared" si="120"/>
        <v>87</v>
      </c>
      <c r="AE487" s="10">
        <f t="shared" si="130"/>
        <v>8.3717735912058888E-4</v>
      </c>
      <c r="AF487" s="8">
        <f>VLOOKUP(saving_model!Y487,lapse!$B$4:$C$134,2,FALSE)</f>
        <v>0.01</v>
      </c>
      <c r="AH487">
        <f>discount_curve!K472</f>
        <v>0.61557430266073088</v>
      </c>
    </row>
    <row r="488" spans="1:34" x14ac:dyDescent="0.55000000000000004">
      <c r="A488">
        <f t="shared" si="116"/>
        <v>466</v>
      </c>
      <c r="B488">
        <f t="shared" si="121"/>
        <v>0</v>
      </c>
      <c r="C488">
        <f>K488*U488</f>
        <v>0</v>
      </c>
      <c r="D488">
        <f>M488*V488</f>
        <v>0</v>
      </c>
      <c r="E488">
        <f>N488*W488</f>
        <v>0</v>
      </c>
      <c r="F488">
        <f>(O488+P488+Q488-R488)*X488</f>
        <v>0</v>
      </c>
      <c r="G488">
        <f>U488*$F$6/12*T488</f>
        <v>0</v>
      </c>
      <c r="H488">
        <v>0</v>
      </c>
      <c r="I488">
        <f t="shared" si="122"/>
        <v>0</v>
      </c>
      <c r="K488">
        <f>IF(A488=0, $C$6, $C$7/12)</f>
        <v>0</v>
      </c>
      <c r="L488">
        <f t="shared" si="123"/>
        <v>100000</v>
      </c>
      <c r="M488" s="19">
        <f t="shared" si="124"/>
        <v>165608.44017066722</v>
      </c>
      <c r="N488" s="19">
        <f t="shared" si="125"/>
        <v>165608.44017066722</v>
      </c>
      <c r="O488" s="19">
        <f t="shared" si="115"/>
        <v>165648.47727526308</v>
      </c>
      <c r="P488" s="19">
        <f>IF(A488=0,K488*(1-$C$15),K488)</f>
        <v>0</v>
      </c>
      <c r="Q488" s="19">
        <f t="shared" si="126"/>
        <v>-217.93299609104321</v>
      </c>
      <c r="R488" s="19">
        <f t="shared" si="127"/>
        <v>137.85878689931002</v>
      </c>
      <c r="S488" s="3">
        <f>Return!Q472</f>
        <v>-1.3156353724211867E-3</v>
      </c>
      <c r="T488" s="9">
        <f>IF(A488=0,1,T487*(1+$F$5)^(1/12))</f>
        <v>1.2137113079521764</v>
      </c>
      <c r="U488">
        <f>IF(A488=0,$C$12,U487-V487-W487-X487)</f>
        <v>0</v>
      </c>
      <c r="V488">
        <f t="shared" si="117"/>
        <v>0</v>
      </c>
      <c r="W488">
        <f t="shared" si="128"/>
        <v>0</v>
      </c>
      <c r="X488">
        <f>IF(A488=12*$C$10-1,U488-V488-W488,0)</f>
        <v>0</v>
      </c>
      <c r="Y488">
        <f>FLOOR(A488/12,1)</f>
        <v>38</v>
      </c>
      <c r="Z488">
        <f t="shared" si="118"/>
        <v>5</v>
      </c>
      <c r="AA488">
        <f t="shared" si="129"/>
        <v>5.6338618034668109E-3</v>
      </c>
      <c r="AB488">
        <f t="shared" si="119"/>
        <v>6.5550321720638488E-2</v>
      </c>
      <c r="AC488">
        <f>VLOOKUP(AD488,mortality!$A$4:$G$76,saving_model!Z488+2,FALSE)</f>
        <v>3.2775160860319244E-2</v>
      </c>
      <c r="AD488">
        <f t="shared" si="120"/>
        <v>87</v>
      </c>
      <c r="AE488" s="10">
        <f t="shared" si="130"/>
        <v>8.3717735912058888E-4</v>
      </c>
      <c r="AF488" s="8">
        <f>VLOOKUP(saving_model!Y488,lapse!$B$4:$C$134,2,FALSE)</f>
        <v>0.01</v>
      </c>
      <c r="AH488">
        <f>discount_curve!K473</f>
        <v>0.61493232277396881</v>
      </c>
    </row>
    <row r="489" spans="1:34" x14ac:dyDescent="0.55000000000000004">
      <c r="A489">
        <f t="shared" si="116"/>
        <v>467</v>
      </c>
      <c r="B489">
        <f t="shared" si="121"/>
        <v>0</v>
      </c>
      <c r="C489">
        <f>K489*U489</f>
        <v>0</v>
      </c>
      <c r="D489">
        <f>M489*V489</f>
        <v>0</v>
      </c>
      <c r="E489">
        <f>N489*W489</f>
        <v>0</v>
      </c>
      <c r="F489">
        <f>(O489+P489+Q489-R489)*X489</f>
        <v>0</v>
      </c>
      <c r="G489">
        <f>U489*$F$6/12*T489</f>
        <v>0</v>
      </c>
      <c r="H489">
        <v>0</v>
      </c>
      <c r="I489">
        <f t="shared" si="122"/>
        <v>0</v>
      </c>
      <c r="K489">
        <f>IF(A489=0, $C$6, $C$7/12)</f>
        <v>0</v>
      </c>
      <c r="L489">
        <f t="shared" si="123"/>
        <v>100000</v>
      </c>
      <c r="M489" s="19">
        <f t="shared" si="124"/>
        <v>166736.84264464388</v>
      </c>
      <c r="N489" s="19">
        <f t="shared" si="125"/>
        <v>166736.84264464388</v>
      </c>
      <c r="O489" s="19">
        <f t="shared" ref="O489:O552" si="131">O488+P488+Q488-R488</f>
        <v>165292.68549227272</v>
      </c>
      <c r="P489" s="19">
        <f>IF(A489=0,K489*(1-$C$15),K489)</f>
        <v>0</v>
      </c>
      <c r="Q489" s="19">
        <f t="shared" si="126"/>
        <v>2748.2801666932182</v>
      </c>
      <c r="R489" s="19">
        <f t="shared" si="127"/>
        <v>140.03413804913828</v>
      </c>
      <c r="S489" s="3">
        <f>Return!Q473</f>
        <v>1.6626750049515637E-2</v>
      </c>
      <c r="T489" s="9">
        <f>IF(A489=0,1,T488*(1+$F$5)^(1/12))</f>
        <v>1.2142158657601076</v>
      </c>
      <c r="U489">
        <f>IF(A489=0,$C$12,U488-V488-W488-X488)</f>
        <v>0</v>
      </c>
      <c r="V489">
        <f t="shared" si="117"/>
        <v>0</v>
      </c>
      <c r="W489">
        <f t="shared" si="128"/>
        <v>0</v>
      </c>
      <c r="X489">
        <f>IF(A489=12*$C$10-1,U489-V489-W489,0)</f>
        <v>0</v>
      </c>
      <c r="Y489">
        <f>FLOOR(A489/12,1)</f>
        <v>38</v>
      </c>
      <c r="Z489">
        <f t="shared" si="118"/>
        <v>5</v>
      </c>
      <c r="AA489">
        <f t="shared" si="129"/>
        <v>5.6338618034668109E-3</v>
      </c>
      <c r="AB489">
        <f t="shared" si="119"/>
        <v>6.5550321720638488E-2</v>
      </c>
      <c r="AC489">
        <f>VLOOKUP(AD489,mortality!$A$4:$G$76,saving_model!Z489+2,FALSE)</f>
        <v>3.2775160860319244E-2</v>
      </c>
      <c r="AD489">
        <f t="shared" si="120"/>
        <v>87</v>
      </c>
      <c r="AE489" s="10">
        <f t="shared" si="130"/>
        <v>8.3717735912058888E-4</v>
      </c>
      <c r="AF489" s="8">
        <f>VLOOKUP(saving_model!Y489,lapse!$B$4:$C$134,2,FALSE)</f>
        <v>0.01</v>
      </c>
      <c r="AH489">
        <f>discount_curve!K474</f>
        <v>0.61429101240536776</v>
      </c>
    </row>
    <row r="490" spans="1:34" x14ac:dyDescent="0.55000000000000004">
      <c r="A490">
        <f t="shared" si="116"/>
        <v>468</v>
      </c>
      <c r="B490">
        <f t="shared" si="121"/>
        <v>0</v>
      </c>
      <c r="C490">
        <f>K490*U490</f>
        <v>0</v>
      </c>
      <c r="D490">
        <f>M490*V490</f>
        <v>0</v>
      </c>
      <c r="E490">
        <f>N490*W490</f>
        <v>0</v>
      </c>
      <c r="F490">
        <f>(O490+P490+Q490-R490)*X490</f>
        <v>0</v>
      </c>
      <c r="G490">
        <f>U490*$F$6/12*T490</f>
        <v>0</v>
      </c>
      <c r="H490">
        <v>0</v>
      </c>
      <c r="I490">
        <f t="shared" si="122"/>
        <v>0</v>
      </c>
      <c r="K490">
        <f>IF(A490=0, $C$6, $C$7/12)</f>
        <v>0</v>
      </c>
      <c r="L490">
        <f t="shared" si="123"/>
        <v>100000</v>
      </c>
      <c r="M490" s="19">
        <f t="shared" si="124"/>
        <v>167768.03667437521</v>
      </c>
      <c r="N490" s="19">
        <f t="shared" si="125"/>
        <v>167768.03667437521</v>
      </c>
      <c r="O490" s="19">
        <f t="shared" si="131"/>
        <v>167900.93152091678</v>
      </c>
      <c r="P490" s="19">
        <f>IF(A490=0,K490*(1-$C$15),K490)</f>
        <v>0</v>
      </c>
      <c r="Q490" s="19">
        <f t="shared" si="126"/>
        <v>-405.36932824369126</v>
      </c>
      <c r="R490" s="19">
        <f t="shared" si="127"/>
        <v>139.57963516056091</v>
      </c>
      <c r="S490" s="3">
        <f>Return!Q474</f>
        <v>-2.4143363861753864E-3</v>
      </c>
      <c r="T490" s="9">
        <f>IF(A490=0,1,T489*(1+$F$5)^(1/12))</f>
        <v>1.2147206333202096</v>
      </c>
      <c r="U490">
        <f>IF(A490=0,$C$12,U489-V489-W489-X489)</f>
        <v>0</v>
      </c>
      <c r="V490">
        <f t="shared" si="117"/>
        <v>0</v>
      </c>
      <c r="W490">
        <f t="shared" si="128"/>
        <v>0</v>
      </c>
      <c r="X490">
        <f>IF(A490=12*$C$10-1,U490-V490-W490,0)</f>
        <v>0</v>
      </c>
      <c r="Y490">
        <f>FLOOR(A490/12,1)</f>
        <v>39</v>
      </c>
      <c r="Z490">
        <f t="shared" si="118"/>
        <v>5</v>
      </c>
      <c r="AA490">
        <f t="shared" si="129"/>
        <v>6.3628423774976239E-3</v>
      </c>
      <c r="AB490">
        <f t="shared" si="119"/>
        <v>7.3737918006445219E-2</v>
      </c>
      <c r="AC490">
        <f>VLOOKUP(AD490,mortality!$A$4:$G$76,saving_model!Z490+2,FALSE)</f>
        <v>3.6868959003222609E-2</v>
      </c>
      <c r="AD490">
        <f t="shared" si="120"/>
        <v>88</v>
      </c>
      <c r="AE490" s="10">
        <f t="shared" si="130"/>
        <v>8.3717735912058888E-4</v>
      </c>
      <c r="AF490" s="8">
        <f>VLOOKUP(saving_model!Y490,lapse!$B$4:$C$134,2,FALSE)</f>
        <v>0.01</v>
      </c>
      <c r="AH490">
        <f>discount_curve!K475</f>
        <v>0.61601850214886256</v>
      </c>
    </row>
    <row r="491" spans="1:34" x14ac:dyDescent="0.55000000000000004">
      <c r="A491">
        <f t="shared" si="116"/>
        <v>469</v>
      </c>
      <c r="B491">
        <f t="shared" si="121"/>
        <v>0</v>
      </c>
      <c r="C491">
        <f>K491*U491</f>
        <v>0</v>
      </c>
      <c r="D491">
        <f>M491*V491</f>
        <v>0</v>
      </c>
      <c r="E491">
        <f>N491*W491</f>
        <v>0</v>
      </c>
      <c r="F491">
        <f>(O491+P491+Q491-R491)*X491</f>
        <v>0</v>
      </c>
      <c r="G491">
        <f>U491*$F$6/12*T491</f>
        <v>0</v>
      </c>
      <c r="H491">
        <v>0</v>
      </c>
      <c r="I491">
        <f t="shared" si="122"/>
        <v>0</v>
      </c>
      <c r="K491">
        <f>IF(A491=0, $C$6, $C$7/12)</f>
        <v>0</v>
      </c>
      <c r="L491">
        <f t="shared" si="123"/>
        <v>100000</v>
      </c>
      <c r="M491" s="19">
        <f t="shared" si="124"/>
        <v>166460.66243262441</v>
      </c>
      <c r="N491" s="19">
        <f t="shared" si="125"/>
        <v>166460.66243262441</v>
      </c>
      <c r="O491" s="19">
        <f t="shared" si="131"/>
        <v>167355.98255751253</v>
      </c>
      <c r="P491" s="19">
        <f>IF(A491=0,K491*(1-$C$15),K491)</f>
        <v>0</v>
      </c>
      <c r="Q491" s="19">
        <f t="shared" si="126"/>
        <v>-1928.4964881674009</v>
      </c>
      <c r="R491" s="19">
        <f t="shared" si="127"/>
        <v>137.85623839112094</v>
      </c>
      <c r="S491" s="3">
        <f>Return!Q475</f>
        <v>-1.1523319684760391E-2</v>
      </c>
      <c r="T491" s="9">
        <f>IF(A491=0,1,T490*(1+$F$5)^(1/12))</f>
        <v>1.2152256107196795</v>
      </c>
      <c r="U491">
        <f>IF(A491=0,$C$12,U490-V490-W490-X490)</f>
        <v>0</v>
      </c>
      <c r="V491">
        <f t="shared" si="117"/>
        <v>0</v>
      </c>
      <c r="W491">
        <f t="shared" si="128"/>
        <v>0</v>
      </c>
      <c r="X491">
        <f>IF(A491=12*$C$10-1,U491-V491-W491,0)</f>
        <v>0</v>
      </c>
      <c r="Y491">
        <f>FLOOR(A491/12,1)</f>
        <v>39</v>
      </c>
      <c r="Z491">
        <f t="shared" si="118"/>
        <v>5</v>
      </c>
      <c r="AA491">
        <f t="shared" si="129"/>
        <v>6.3628423774976239E-3</v>
      </c>
      <c r="AB491">
        <f t="shared" si="119"/>
        <v>7.3737918006445219E-2</v>
      </c>
      <c r="AC491">
        <f>VLOOKUP(AD491,mortality!$A$4:$G$76,saving_model!Z491+2,FALSE)</f>
        <v>3.6868959003222609E-2</v>
      </c>
      <c r="AD491">
        <f t="shared" si="120"/>
        <v>88</v>
      </c>
      <c r="AE491" s="10">
        <f t="shared" si="130"/>
        <v>8.3717735912058888E-4</v>
      </c>
      <c r="AF491" s="8">
        <f>VLOOKUP(saving_model!Y491,lapse!$B$4:$C$134,2,FALSE)</f>
        <v>0.01</v>
      </c>
      <c r="AH491">
        <f>discount_curve!K476</f>
        <v>0.61538112360257069</v>
      </c>
    </row>
    <row r="492" spans="1:34" x14ac:dyDescent="0.55000000000000004">
      <c r="A492">
        <f t="shared" si="116"/>
        <v>470</v>
      </c>
      <c r="B492">
        <f t="shared" si="121"/>
        <v>0</v>
      </c>
      <c r="C492">
        <f>K492*U492</f>
        <v>0</v>
      </c>
      <c r="D492">
        <f>M492*V492</f>
        <v>0</v>
      </c>
      <c r="E492">
        <f>N492*W492</f>
        <v>0</v>
      </c>
      <c r="F492">
        <f>(O492+P492+Q492-R492)*X492</f>
        <v>0</v>
      </c>
      <c r="G492">
        <f>U492*$F$6/12*T492</f>
        <v>0</v>
      </c>
      <c r="H492">
        <v>0</v>
      </c>
      <c r="I492">
        <f t="shared" si="122"/>
        <v>0</v>
      </c>
      <c r="K492">
        <f>IF(A492=0, $C$6, $C$7/12)</f>
        <v>0</v>
      </c>
      <c r="L492">
        <f t="shared" si="123"/>
        <v>100000</v>
      </c>
      <c r="M492" s="19">
        <f t="shared" si="124"/>
        <v>165510.19981142544</v>
      </c>
      <c r="N492" s="19">
        <f t="shared" si="125"/>
        <v>165510.19981142544</v>
      </c>
      <c r="O492" s="19">
        <f t="shared" si="131"/>
        <v>165289.62983095399</v>
      </c>
      <c r="P492" s="19">
        <f>IF(A492=0,K492*(1-$C$15),K492)</f>
        <v>0</v>
      </c>
      <c r="Q492" s="19">
        <f t="shared" si="126"/>
        <v>303.14598109950839</v>
      </c>
      <c r="R492" s="19">
        <f t="shared" si="127"/>
        <v>137.99397984337793</v>
      </c>
      <c r="S492" s="3">
        <f>Return!Q476</f>
        <v>1.8340290398710657E-3</v>
      </c>
      <c r="T492" s="9">
        <f>IF(A492=0,1,T491*(1+$F$5)^(1/12))</f>
        <v>1.2157307980457506</v>
      </c>
      <c r="U492">
        <f>IF(A492=0,$C$12,U491-V491-W491-X491)</f>
        <v>0</v>
      </c>
      <c r="V492">
        <f t="shared" si="117"/>
        <v>0</v>
      </c>
      <c r="W492">
        <f t="shared" si="128"/>
        <v>0</v>
      </c>
      <c r="X492">
        <f>IF(A492=12*$C$10-1,U492-V492-W492,0)</f>
        <v>0</v>
      </c>
      <c r="Y492">
        <f>FLOOR(A492/12,1)</f>
        <v>39</v>
      </c>
      <c r="Z492">
        <f t="shared" si="118"/>
        <v>5</v>
      </c>
      <c r="AA492">
        <f t="shared" si="129"/>
        <v>6.3628423774976239E-3</v>
      </c>
      <c r="AB492">
        <f t="shared" si="119"/>
        <v>7.3737918006445219E-2</v>
      </c>
      <c r="AC492">
        <f>VLOOKUP(AD492,mortality!$A$4:$G$76,saving_model!Z492+2,FALSE)</f>
        <v>3.6868959003222609E-2</v>
      </c>
      <c r="AD492">
        <f t="shared" si="120"/>
        <v>88</v>
      </c>
      <c r="AE492" s="10">
        <f t="shared" si="130"/>
        <v>8.3717735912058888E-4</v>
      </c>
      <c r="AF492" s="8">
        <f>VLOOKUP(saving_model!Y492,lapse!$B$4:$C$134,2,FALSE)</f>
        <v>0.01</v>
      </c>
      <c r="AH492">
        <f>discount_curve!K477</f>
        <v>0.61474440453551504</v>
      </c>
    </row>
    <row r="493" spans="1:34" x14ac:dyDescent="0.55000000000000004">
      <c r="A493">
        <f t="shared" si="116"/>
        <v>471</v>
      </c>
      <c r="B493">
        <f t="shared" si="121"/>
        <v>0</v>
      </c>
      <c r="C493">
        <f>K493*U493</f>
        <v>0</v>
      </c>
      <c r="D493">
        <f>M493*V493</f>
        <v>0</v>
      </c>
      <c r="E493">
        <f>N493*W493</f>
        <v>0</v>
      </c>
      <c r="F493">
        <f>(O493+P493+Q493-R493)*X493</f>
        <v>0</v>
      </c>
      <c r="G493">
        <f>U493*$F$6/12*T493</f>
        <v>0</v>
      </c>
      <c r="H493">
        <v>0</v>
      </c>
      <c r="I493">
        <f t="shared" si="122"/>
        <v>0</v>
      </c>
      <c r="K493">
        <f>IF(A493=0, $C$6, $C$7/12)</f>
        <v>0</v>
      </c>
      <c r="L493">
        <f t="shared" si="123"/>
        <v>100000</v>
      </c>
      <c r="M493" s="19">
        <f t="shared" si="124"/>
        <v>165681.51549241508</v>
      </c>
      <c r="N493" s="19">
        <f t="shared" si="125"/>
        <v>165681.51549241508</v>
      </c>
      <c r="O493" s="19">
        <f t="shared" si="131"/>
        <v>165454.78183221011</v>
      </c>
      <c r="P493" s="19">
        <f>IF(A493=0,K493*(1-$C$15),K493)</f>
        <v>0</v>
      </c>
      <c r="Q493" s="19">
        <f t="shared" si="126"/>
        <v>315.32556424621885</v>
      </c>
      <c r="R493" s="19">
        <f t="shared" si="127"/>
        <v>138.14175616371361</v>
      </c>
      <c r="S493" s="3">
        <f>Return!Q477</f>
        <v>1.9058111270908729E-3</v>
      </c>
      <c r="T493" s="9">
        <f>IF(A493=0,1,T492*(1+$F$5)^(1/12))</f>
        <v>1.2162361953856924</v>
      </c>
      <c r="U493">
        <f>IF(A493=0,$C$12,U492-V492-W492-X492)</f>
        <v>0</v>
      </c>
      <c r="V493">
        <f t="shared" si="117"/>
        <v>0</v>
      </c>
      <c r="W493">
        <f t="shared" si="128"/>
        <v>0</v>
      </c>
      <c r="X493">
        <f>IF(A493=12*$C$10-1,U493-V493-W493,0)</f>
        <v>0</v>
      </c>
      <c r="Y493">
        <f>FLOOR(A493/12,1)</f>
        <v>39</v>
      </c>
      <c r="Z493">
        <f t="shared" si="118"/>
        <v>5</v>
      </c>
      <c r="AA493">
        <f t="shared" si="129"/>
        <v>6.3628423774976239E-3</v>
      </c>
      <c r="AB493">
        <f t="shared" si="119"/>
        <v>7.3737918006445219E-2</v>
      </c>
      <c r="AC493">
        <f>VLOOKUP(AD493,mortality!$A$4:$G$76,saving_model!Z493+2,FALSE)</f>
        <v>3.6868959003222609E-2</v>
      </c>
      <c r="AD493">
        <f t="shared" si="120"/>
        <v>88</v>
      </c>
      <c r="AE493" s="10">
        <f t="shared" si="130"/>
        <v>8.3717735912058888E-4</v>
      </c>
      <c r="AF493" s="8">
        <f>VLOOKUP(saving_model!Y493,lapse!$B$4:$C$134,2,FALSE)</f>
        <v>0.01</v>
      </c>
      <c r="AH493">
        <f>discount_curve!K478</f>
        <v>0.61410834426534922</v>
      </c>
    </row>
    <row r="494" spans="1:34" x14ac:dyDescent="0.55000000000000004">
      <c r="A494">
        <f t="shared" si="116"/>
        <v>472</v>
      </c>
      <c r="B494">
        <f t="shared" si="121"/>
        <v>0</v>
      </c>
      <c r="C494">
        <f>K494*U494</f>
        <v>0</v>
      </c>
      <c r="D494">
        <f>M494*V494</f>
        <v>0</v>
      </c>
      <c r="E494">
        <f>N494*W494</f>
        <v>0</v>
      </c>
      <c r="F494">
        <f>(O494+P494+Q494-R494)*X494</f>
        <v>0</v>
      </c>
      <c r="G494">
        <f>U494*$F$6/12*T494</f>
        <v>0</v>
      </c>
      <c r="H494">
        <v>0</v>
      </c>
      <c r="I494">
        <f t="shared" si="122"/>
        <v>0</v>
      </c>
      <c r="K494">
        <f>IF(A494=0, $C$6, $C$7/12)</f>
        <v>0</v>
      </c>
      <c r="L494">
        <f t="shared" si="123"/>
        <v>100000</v>
      </c>
      <c r="M494" s="19">
        <f t="shared" si="124"/>
        <v>165328.97050766408</v>
      </c>
      <c r="N494" s="19">
        <f t="shared" si="125"/>
        <v>165328.97050766408</v>
      </c>
      <c r="O494" s="19">
        <f t="shared" si="131"/>
        <v>165631.96564029262</v>
      </c>
      <c r="P494" s="19">
        <f>IF(A494=0,K494*(1-$C$15),K494)</f>
        <v>0</v>
      </c>
      <c r="Q494" s="19">
        <f t="shared" si="126"/>
        <v>-743.39740545280608</v>
      </c>
      <c r="R494" s="19">
        <f t="shared" si="127"/>
        <v>137.40714019569987</v>
      </c>
      <c r="S494" s="3">
        <f>Return!Q478</f>
        <v>-4.4882484040988935E-3</v>
      </c>
      <c r="T494" s="9">
        <f>IF(A494=0,1,T493*(1+$F$5)^(1/12))</f>
        <v>1.2167418028268109</v>
      </c>
      <c r="U494">
        <f>IF(A494=0,$C$12,U493-V493-W493-X493)</f>
        <v>0</v>
      </c>
      <c r="V494">
        <f t="shared" si="117"/>
        <v>0</v>
      </c>
      <c r="W494">
        <f t="shared" si="128"/>
        <v>0</v>
      </c>
      <c r="X494">
        <f>IF(A494=12*$C$10-1,U494-V494-W494,0)</f>
        <v>0</v>
      </c>
      <c r="Y494">
        <f>FLOOR(A494/12,1)</f>
        <v>39</v>
      </c>
      <c r="Z494">
        <f t="shared" si="118"/>
        <v>5</v>
      </c>
      <c r="AA494">
        <f t="shared" si="129"/>
        <v>6.3628423774976239E-3</v>
      </c>
      <c r="AB494">
        <f t="shared" si="119"/>
        <v>7.3737918006445219E-2</v>
      </c>
      <c r="AC494">
        <f>VLOOKUP(AD494,mortality!$A$4:$G$76,saving_model!Z494+2,FALSE)</f>
        <v>3.6868959003222609E-2</v>
      </c>
      <c r="AD494">
        <f t="shared" si="120"/>
        <v>88</v>
      </c>
      <c r="AE494" s="10">
        <f t="shared" si="130"/>
        <v>8.3717735912058888E-4</v>
      </c>
      <c r="AF494" s="8">
        <f>VLOOKUP(saving_model!Y494,lapse!$B$4:$C$134,2,FALSE)</f>
        <v>0.01</v>
      </c>
      <c r="AH494">
        <f>discount_curve!K479</f>
        <v>0.61347294211043291</v>
      </c>
    </row>
    <row r="495" spans="1:34" x14ac:dyDescent="0.55000000000000004">
      <c r="A495">
        <f t="shared" si="116"/>
        <v>473</v>
      </c>
      <c r="B495">
        <f t="shared" si="121"/>
        <v>0</v>
      </c>
      <c r="C495">
        <f>K495*U495</f>
        <v>0</v>
      </c>
      <c r="D495">
        <f>M495*V495</f>
        <v>0</v>
      </c>
      <c r="E495">
        <f>N495*W495</f>
        <v>0</v>
      </c>
      <c r="F495">
        <f>(O495+P495+Q495-R495)*X495</f>
        <v>0</v>
      </c>
      <c r="G495">
        <f>U495*$F$6/12*T495</f>
        <v>0</v>
      </c>
      <c r="H495">
        <v>0</v>
      </c>
      <c r="I495">
        <f t="shared" si="122"/>
        <v>0</v>
      </c>
      <c r="K495">
        <f>IF(A495=0, $C$6, $C$7/12)</f>
        <v>0</v>
      </c>
      <c r="L495">
        <f t="shared" si="123"/>
        <v>100000</v>
      </c>
      <c r="M495" s="19">
        <f t="shared" si="124"/>
        <v>166238.76407530665</v>
      </c>
      <c r="N495" s="19">
        <f t="shared" si="125"/>
        <v>166238.76407530665</v>
      </c>
      <c r="O495" s="19">
        <f t="shared" si="131"/>
        <v>164751.16109464414</v>
      </c>
      <c r="P495" s="19">
        <f>IF(A495=0,K495*(1-$C$15),K495)</f>
        <v>0</v>
      </c>
      <c r="Q495" s="19">
        <f t="shared" si="126"/>
        <v>2835.5503684391274</v>
      </c>
      <c r="R495" s="19">
        <f t="shared" si="127"/>
        <v>139.65559288590271</v>
      </c>
      <c r="S495" s="3">
        <f>Return!Q479</f>
        <v>1.7211110074120795E-2</v>
      </c>
      <c r="T495" s="9">
        <f>IF(A495=0,1,T494*(1+$F$5)^(1/12))</f>
        <v>1.2172476204564484</v>
      </c>
      <c r="U495">
        <f>IF(A495=0,$C$12,U494-V494-W494-X494)</f>
        <v>0</v>
      </c>
      <c r="V495">
        <f t="shared" si="117"/>
        <v>0</v>
      </c>
      <c r="W495">
        <f t="shared" si="128"/>
        <v>0</v>
      </c>
      <c r="X495">
        <f>IF(A495=12*$C$10-1,U495-V495-W495,0)</f>
        <v>0</v>
      </c>
      <c r="Y495">
        <f>FLOOR(A495/12,1)</f>
        <v>39</v>
      </c>
      <c r="Z495">
        <f t="shared" si="118"/>
        <v>5</v>
      </c>
      <c r="AA495">
        <f t="shared" si="129"/>
        <v>6.3628423774976239E-3</v>
      </c>
      <c r="AB495">
        <f t="shared" si="119"/>
        <v>7.3737918006445219E-2</v>
      </c>
      <c r="AC495">
        <f>VLOOKUP(AD495,mortality!$A$4:$G$76,saving_model!Z495+2,FALSE)</f>
        <v>3.6868959003222609E-2</v>
      </c>
      <c r="AD495">
        <f t="shared" si="120"/>
        <v>88</v>
      </c>
      <c r="AE495" s="10">
        <f t="shared" si="130"/>
        <v>8.3717735912058888E-4</v>
      </c>
      <c r="AF495" s="8">
        <f>VLOOKUP(saving_model!Y495,lapse!$B$4:$C$134,2,FALSE)</f>
        <v>0.01</v>
      </c>
      <c r="AH495">
        <f>discount_curve!K480</f>
        <v>0.61283819738983158</v>
      </c>
    </row>
    <row r="496" spans="1:34" x14ac:dyDescent="0.55000000000000004">
      <c r="A496">
        <f t="shared" si="116"/>
        <v>474</v>
      </c>
      <c r="B496">
        <f t="shared" si="121"/>
        <v>0</v>
      </c>
      <c r="C496">
        <f>K496*U496</f>
        <v>0</v>
      </c>
      <c r="D496">
        <f>M496*V496</f>
        <v>0</v>
      </c>
      <c r="E496">
        <f>N496*W496</f>
        <v>0</v>
      </c>
      <c r="F496">
        <f>(O496+P496+Q496-R496)*X496</f>
        <v>0</v>
      </c>
      <c r="G496">
        <f>U496*$F$6/12*T496</f>
        <v>0</v>
      </c>
      <c r="H496">
        <v>0</v>
      </c>
      <c r="I496">
        <f t="shared" si="122"/>
        <v>0</v>
      </c>
      <c r="K496">
        <f>IF(A496=0, $C$6, $C$7/12)</f>
        <v>0</v>
      </c>
      <c r="L496">
        <f t="shared" si="123"/>
        <v>100000</v>
      </c>
      <c r="M496" s="19">
        <f t="shared" si="124"/>
        <v>167555.5270472375</v>
      </c>
      <c r="N496" s="19">
        <f t="shared" si="125"/>
        <v>167555.5270472375</v>
      </c>
      <c r="O496" s="19">
        <f t="shared" si="131"/>
        <v>167447.05587019734</v>
      </c>
      <c r="P496" s="19">
        <f>IF(A496=0,K496*(1-$C$15),K496)</f>
        <v>0</v>
      </c>
      <c r="Q496" s="19">
        <f t="shared" si="126"/>
        <v>77.338691945196871</v>
      </c>
      <c r="R496" s="19">
        <f t="shared" si="127"/>
        <v>139.60366213511875</v>
      </c>
      <c r="S496" s="3">
        <f>Return!Q480</f>
        <v>4.6186952373261647E-4</v>
      </c>
      <c r="T496" s="9">
        <f>IF(A496=0,1,T495*(1+$F$5)^(1/12))</f>
        <v>1.2177536483619833</v>
      </c>
      <c r="U496">
        <f>IF(A496=0,$C$12,U495-V495-W495-X495)</f>
        <v>0</v>
      </c>
      <c r="V496">
        <f t="shared" si="117"/>
        <v>0</v>
      </c>
      <c r="W496">
        <f t="shared" si="128"/>
        <v>0</v>
      </c>
      <c r="X496">
        <f>IF(A496=12*$C$10-1,U496-V496-W496,0)</f>
        <v>0</v>
      </c>
      <c r="Y496">
        <f>FLOOR(A496/12,1)</f>
        <v>39</v>
      </c>
      <c r="Z496">
        <f t="shared" si="118"/>
        <v>5</v>
      </c>
      <c r="AA496">
        <f t="shared" si="129"/>
        <v>6.3628423774976239E-3</v>
      </c>
      <c r="AB496">
        <f t="shared" si="119"/>
        <v>7.3737918006445219E-2</v>
      </c>
      <c r="AC496">
        <f>VLOOKUP(AD496,mortality!$A$4:$G$76,saving_model!Z496+2,FALSE)</f>
        <v>3.6868959003222609E-2</v>
      </c>
      <c r="AD496">
        <f t="shared" si="120"/>
        <v>88</v>
      </c>
      <c r="AE496" s="10">
        <f t="shared" si="130"/>
        <v>8.3717735912058888E-4</v>
      </c>
      <c r="AF496" s="8">
        <f>VLOOKUP(saving_model!Y496,lapse!$B$4:$C$134,2,FALSE)</f>
        <v>0.01</v>
      </c>
      <c r="AH496">
        <f>discount_curve!K481</f>
        <v>0.61220410942331438</v>
      </c>
    </row>
    <row r="497" spans="1:34" x14ac:dyDescent="0.55000000000000004">
      <c r="A497">
        <f t="shared" si="116"/>
        <v>475</v>
      </c>
      <c r="B497">
        <f t="shared" si="121"/>
        <v>0</v>
      </c>
      <c r="C497">
        <f>K497*U497</f>
        <v>0</v>
      </c>
      <c r="D497">
        <f>M497*V497</f>
        <v>0</v>
      </c>
      <c r="E497">
        <f>N497*W497</f>
        <v>0</v>
      </c>
      <c r="F497">
        <f>(O497+P497+Q497-R497)*X497</f>
        <v>0</v>
      </c>
      <c r="G497">
        <f>U497*$F$6/12*T497</f>
        <v>0</v>
      </c>
      <c r="H497">
        <v>0</v>
      </c>
      <c r="I497">
        <f t="shared" si="122"/>
        <v>0</v>
      </c>
      <c r="K497">
        <f>IF(A497=0, $C$6, $C$7/12)</f>
        <v>0</v>
      </c>
      <c r="L497">
        <f t="shared" si="123"/>
        <v>100000</v>
      </c>
      <c r="M497" s="19">
        <f t="shared" si="124"/>
        <v>168171.92580962024</v>
      </c>
      <c r="N497" s="19">
        <f t="shared" si="125"/>
        <v>168171.92580962024</v>
      </c>
      <c r="O497" s="19">
        <f t="shared" si="131"/>
        <v>167384.79090000741</v>
      </c>
      <c r="P497" s="19">
        <f>IF(A497=0,K497*(1-$C$15),K497)</f>
        <v>0</v>
      </c>
      <c r="Q497" s="19">
        <f t="shared" si="126"/>
        <v>1433.5878369448551</v>
      </c>
      <c r="R497" s="19">
        <f t="shared" si="127"/>
        <v>140.68198228079356</v>
      </c>
      <c r="S497" s="3">
        <f>Return!Q481</f>
        <v>8.5646242363874858E-3</v>
      </c>
      <c r="T497" s="9">
        <f>IF(A497=0,1,T496*(1+$F$5)^(1/12))</f>
        <v>1.2182598866308303</v>
      </c>
      <c r="U497">
        <f>IF(A497=0,$C$12,U496-V496-W496-X496)</f>
        <v>0</v>
      </c>
      <c r="V497">
        <f t="shared" si="117"/>
        <v>0</v>
      </c>
      <c r="W497">
        <f t="shared" si="128"/>
        <v>0</v>
      </c>
      <c r="X497">
        <f>IF(A497=12*$C$10-1,U497-V497-W497,0)</f>
        <v>0</v>
      </c>
      <c r="Y497">
        <f>FLOOR(A497/12,1)</f>
        <v>39</v>
      </c>
      <c r="Z497">
        <f t="shared" si="118"/>
        <v>5</v>
      </c>
      <c r="AA497">
        <f t="shared" si="129"/>
        <v>6.3628423774976239E-3</v>
      </c>
      <c r="AB497">
        <f t="shared" si="119"/>
        <v>7.3737918006445219E-2</v>
      </c>
      <c r="AC497">
        <f>VLOOKUP(AD497,mortality!$A$4:$G$76,saving_model!Z497+2,FALSE)</f>
        <v>3.6868959003222609E-2</v>
      </c>
      <c r="AD497">
        <f t="shared" si="120"/>
        <v>88</v>
      </c>
      <c r="AE497" s="10">
        <f t="shared" si="130"/>
        <v>8.3717735912058888E-4</v>
      </c>
      <c r="AF497" s="8">
        <f>VLOOKUP(saving_model!Y497,lapse!$B$4:$C$134,2,FALSE)</f>
        <v>0.01</v>
      </c>
      <c r="AH497">
        <f>discount_curve!K482</f>
        <v>0.61157067753135497</v>
      </c>
    </row>
    <row r="498" spans="1:34" x14ac:dyDescent="0.55000000000000004">
      <c r="A498">
        <f t="shared" si="116"/>
        <v>476</v>
      </c>
      <c r="B498">
        <f t="shared" si="121"/>
        <v>0</v>
      </c>
      <c r="C498">
        <f>K498*U498</f>
        <v>0</v>
      </c>
      <c r="D498">
        <f>M498*V498</f>
        <v>0</v>
      </c>
      <c r="E498">
        <f>N498*W498</f>
        <v>0</v>
      </c>
      <c r="F498">
        <f>(O498+P498+Q498-R498)*X498</f>
        <v>0</v>
      </c>
      <c r="G498">
        <f>U498*$F$6/12*T498</f>
        <v>0</v>
      </c>
      <c r="H498">
        <v>0</v>
      </c>
      <c r="I498">
        <f t="shared" si="122"/>
        <v>0</v>
      </c>
      <c r="K498">
        <f>IF(A498=0, $C$6, $C$7/12)</f>
        <v>0</v>
      </c>
      <c r="L498">
        <f t="shared" si="123"/>
        <v>100000</v>
      </c>
      <c r="M498" s="19">
        <f t="shared" si="124"/>
        <v>167903.14569060138</v>
      </c>
      <c r="N498" s="19">
        <f t="shared" si="125"/>
        <v>167903.14569060138</v>
      </c>
      <c r="O498" s="19">
        <f t="shared" si="131"/>
        <v>168677.69675467146</v>
      </c>
      <c r="P498" s="19">
        <f>IF(A498=0,K498*(1-$C$15),K498)</f>
        <v>0</v>
      </c>
      <c r="Q498" s="19">
        <f t="shared" si="126"/>
        <v>-1688.2599921089961</v>
      </c>
      <c r="R498" s="19">
        <f t="shared" si="127"/>
        <v>139.15786396880205</v>
      </c>
      <c r="S498" s="3">
        <f>Return!Q482</f>
        <v>-1.0008792060781091E-2</v>
      </c>
      <c r="T498" s="9">
        <f>IF(A498=0,1,T497*(1+$F$5)^(1/12))</f>
        <v>1.2187663353504405</v>
      </c>
      <c r="U498">
        <f>IF(A498=0,$C$12,U497-V497-W497-X497)</f>
        <v>0</v>
      </c>
      <c r="V498">
        <f t="shared" si="117"/>
        <v>0</v>
      </c>
      <c r="W498">
        <f t="shared" si="128"/>
        <v>0</v>
      </c>
      <c r="X498">
        <f>IF(A498=12*$C$10-1,U498-V498-W498,0)</f>
        <v>0</v>
      </c>
      <c r="Y498">
        <f>FLOOR(A498/12,1)</f>
        <v>39</v>
      </c>
      <c r="Z498">
        <f t="shared" si="118"/>
        <v>5</v>
      </c>
      <c r="AA498">
        <f t="shared" si="129"/>
        <v>6.3628423774976239E-3</v>
      </c>
      <c r="AB498">
        <f t="shared" si="119"/>
        <v>7.3737918006445219E-2</v>
      </c>
      <c r="AC498">
        <f>VLOOKUP(AD498,mortality!$A$4:$G$76,saving_model!Z498+2,FALSE)</f>
        <v>3.6868959003222609E-2</v>
      </c>
      <c r="AD498">
        <f t="shared" si="120"/>
        <v>88</v>
      </c>
      <c r="AE498" s="10">
        <f t="shared" si="130"/>
        <v>8.3717735912058888E-4</v>
      </c>
      <c r="AF498" s="8">
        <f>VLOOKUP(saving_model!Y498,lapse!$B$4:$C$134,2,FALSE)</f>
        <v>0.01</v>
      </c>
      <c r="AH498">
        <f>discount_curve!K483</f>
        <v>0.61093790103512946</v>
      </c>
    </row>
    <row r="499" spans="1:34" x14ac:dyDescent="0.55000000000000004">
      <c r="A499">
        <f t="shared" si="116"/>
        <v>477</v>
      </c>
      <c r="B499">
        <f t="shared" si="121"/>
        <v>0</v>
      </c>
      <c r="C499">
        <f>K499*U499</f>
        <v>0</v>
      </c>
      <c r="D499">
        <f>M499*V499</f>
        <v>0</v>
      </c>
      <c r="E499">
        <f>N499*W499</f>
        <v>0</v>
      </c>
      <c r="F499">
        <f>(O499+P499+Q499-R499)*X499</f>
        <v>0</v>
      </c>
      <c r="G499">
        <f>U499*$F$6/12*T499</f>
        <v>0</v>
      </c>
      <c r="H499">
        <v>0</v>
      </c>
      <c r="I499">
        <f t="shared" si="122"/>
        <v>0</v>
      </c>
      <c r="K499">
        <f>IF(A499=0, $C$6, $C$7/12)</f>
        <v>0</v>
      </c>
      <c r="L499">
        <f t="shared" si="123"/>
        <v>100000</v>
      </c>
      <c r="M499" s="19">
        <f t="shared" si="124"/>
        <v>167830.36637839567</v>
      </c>
      <c r="N499" s="19">
        <f t="shared" si="125"/>
        <v>167830.36637839567</v>
      </c>
      <c r="O499" s="19">
        <f t="shared" si="131"/>
        <v>166850.27889859365</v>
      </c>
      <c r="P499" s="19">
        <f>IF(A499=0,K499*(1-$C$15),K499)</f>
        <v>0</v>
      </c>
      <c r="Q499" s="19">
        <f t="shared" si="126"/>
        <v>1819.6167132608521</v>
      </c>
      <c r="R499" s="19">
        <f t="shared" si="127"/>
        <v>140.55824634321209</v>
      </c>
      <c r="S499" s="3">
        <f>Return!Q483</f>
        <v>1.0905685775729257E-2</v>
      </c>
      <c r="T499" s="9">
        <f>IF(A499=0,1,T498*(1+$F$5)^(1/12))</f>
        <v>1.2192729946083016</v>
      </c>
      <c r="U499">
        <f>IF(A499=0,$C$12,U498-V498-W498-X498)</f>
        <v>0</v>
      </c>
      <c r="V499">
        <f t="shared" si="117"/>
        <v>0</v>
      </c>
      <c r="W499">
        <f t="shared" si="128"/>
        <v>0</v>
      </c>
      <c r="X499">
        <f>IF(A499=12*$C$10-1,U499-V499-W499,0)</f>
        <v>0</v>
      </c>
      <c r="Y499">
        <f>FLOOR(A499/12,1)</f>
        <v>39</v>
      </c>
      <c r="Z499">
        <f t="shared" si="118"/>
        <v>5</v>
      </c>
      <c r="AA499">
        <f t="shared" si="129"/>
        <v>6.3628423774976239E-3</v>
      </c>
      <c r="AB499">
        <f t="shared" si="119"/>
        <v>7.3737918006445219E-2</v>
      </c>
      <c r="AC499">
        <f>VLOOKUP(AD499,mortality!$A$4:$G$76,saving_model!Z499+2,FALSE)</f>
        <v>3.6868959003222609E-2</v>
      </c>
      <c r="AD499">
        <f t="shared" si="120"/>
        <v>88</v>
      </c>
      <c r="AE499" s="10">
        <f t="shared" si="130"/>
        <v>8.3717735912058888E-4</v>
      </c>
      <c r="AF499" s="8">
        <f>VLOOKUP(saving_model!Y499,lapse!$B$4:$C$134,2,FALSE)</f>
        <v>0.01</v>
      </c>
      <c r="AH499">
        <f>discount_curve!K484</f>
        <v>0.61030577925651708</v>
      </c>
    </row>
    <row r="500" spans="1:34" x14ac:dyDescent="0.55000000000000004">
      <c r="A500">
        <f t="shared" si="116"/>
        <v>478</v>
      </c>
      <c r="B500">
        <f t="shared" si="121"/>
        <v>0</v>
      </c>
      <c r="C500">
        <f>K500*U500</f>
        <v>0</v>
      </c>
      <c r="D500">
        <f>M500*V500</f>
        <v>0</v>
      </c>
      <c r="E500">
        <f>N500*W500</f>
        <v>0</v>
      </c>
      <c r="F500">
        <f>(O500+P500+Q500-R500)*X500</f>
        <v>0</v>
      </c>
      <c r="G500">
        <f>U500*$F$6/12*T500</f>
        <v>0</v>
      </c>
      <c r="H500">
        <v>0</v>
      </c>
      <c r="I500">
        <f t="shared" si="122"/>
        <v>0</v>
      </c>
      <c r="K500">
        <f>IF(A500=0, $C$6, $C$7/12)</f>
        <v>0</v>
      </c>
      <c r="L500">
        <f t="shared" si="123"/>
        <v>100000</v>
      </c>
      <c r="M500" s="19">
        <f t="shared" si="124"/>
        <v>167905.04297500118</v>
      </c>
      <c r="N500" s="19">
        <f t="shared" si="125"/>
        <v>167905.04297500118</v>
      </c>
      <c r="O500" s="19">
        <f t="shared" si="131"/>
        <v>168529.33736551128</v>
      </c>
      <c r="P500" s="19">
        <f>IF(A500=0,K500*(1-$C$15),K500)</f>
        <v>0</v>
      </c>
      <c r="Q500" s="19">
        <f t="shared" si="126"/>
        <v>-1387.8733343794522</v>
      </c>
      <c r="R500" s="19">
        <f t="shared" si="127"/>
        <v>139.28455335927652</v>
      </c>
      <c r="S500" s="3">
        <f>Return!Q484</f>
        <v>-8.2352031763430755E-3</v>
      </c>
      <c r="T500" s="9">
        <f>IF(A500=0,1,T499*(1+$F$5)^(1/12))</f>
        <v>1.2197798644919375</v>
      </c>
      <c r="U500">
        <f>IF(A500=0,$C$12,U499-V499-W499-X499)</f>
        <v>0</v>
      </c>
      <c r="V500">
        <f t="shared" si="117"/>
        <v>0</v>
      </c>
      <c r="W500">
        <f t="shared" si="128"/>
        <v>0</v>
      </c>
      <c r="X500">
        <f>IF(A500=12*$C$10-1,U500-V500-W500,0)</f>
        <v>0</v>
      </c>
      <c r="Y500">
        <f>FLOOR(A500/12,1)</f>
        <v>39</v>
      </c>
      <c r="Z500">
        <f t="shared" si="118"/>
        <v>5</v>
      </c>
      <c r="AA500">
        <f t="shared" si="129"/>
        <v>6.3628423774976239E-3</v>
      </c>
      <c r="AB500">
        <f t="shared" si="119"/>
        <v>7.3737918006445219E-2</v>
      </c>
      <c r="AC500">
        <f>VLOOKUP(AD500,mortality!$A$4:$G$76,saving_model!Z500+2,FALSE)</f>
        <v>3.6868959003222609E-2</v>
      </c>
      <c r="AD500">
        <f t="shared" si="120"/>
        <v>88</v>
      </c>
      <c r="AE500" s="10">
        <f t="shared" si="130"/>
        <v>8.3717735912058888E-4</v>
      </c>
      <c r="AF500" s="8">
        <f>VLOOKUP(saving_model!Y500,lapse!$B$4:$C$134,2,FALSE)</f>
        <v>0.01</v>
      </c>
      <c r="AH500">
        <f>discount_curve!K485</f>
        <v>0.60967431151809837</v>
      </c>
    </row>
    <row r="501" spans="1:34" x14ac:dyDescent="0.55000000000000004">
      <c r="A501">
        <f t="shared" si="116"/>
        <v>479</v>
      </c>
      <c r="B501">
        <f t="shared" si="121"/>
        <v>0</v>
      </c>
      <c r="C501">
        <f>K501*U501</f>
        <v>0</v>
      </c>
      <c r="D501">
        <f>M501*V501</f>
        <v>0</v>
      </c>
      <c r="E501">
        <f>N501*W501</f>
        <v>0</v>
      </c>
      <c r="F501">
        <f>(O501+P501+Q501-R501)*X501</f>
        <v>0</v>
      </c>
      <c r="G501">
        <f>U501*$F$6/12*T501</f>
        <v>0</v>
      </c>
      <c r="H501">
        <v>0</v>
      </c>
      <c r="I501">
        <f t="shared" si="122"/>
        <v>0</v>
      </c>
      <c r="K501">
        <f>IF(A501=0, $C$6, $C$7/12)</f>
        <v>0</v>
      </c>
      <c r="L501">
        <f t="shared" si="123"/>
        <v>100000</v>
      </c>
      <c r="M501" s="19">
        <f t="shared" si="124"/>
        <v>167418.4043090778</v>
      </c>
      <c r="N501" s="19">
        <f t="shared" si="125"/>
        <v>167418.4043090778</v>
      </c>
      <c r="O501" s="19">
        <f t="shared" si="131"/>
        <v>167002.17947777256</v>
      </c>
      <c r="P501" s="19">
        <f>IF(A501=0,K501*(1-$C$15),K501)</f>
        <v>0</v>
      </c>
      <c r="Q501" s="19">
        <f t="shared" si="126"/>
        <v>692.70392644031483</v>
      </c>
      <c r="R501" s="19">
        <f t="shared" si="127"/>
        <v>139.74573617017742</v>
      </c>
      <c r="S501" s="3">
        <f>Return!Q485</f>
        <v>4.1478735703117664E-3</v>
      </c>
      <c r="T501" s="9">
        <f>IF(A501=0,1,T500*(1+$F$5)^(1/12))</f>
        <v>1.2202869450889084</v>
      </c>
      <c r="U501">
        <f>IF(A501=0,$C$12,U500-V500-W500-X500)</f>
        <v>0</v>
      </c>
      <c r="V501">
        <f t="shared" si="117"/>
        <v>0</v>
      </c>
      <c r="W501">
        <f t="shared" si="128"/>
        <v>0</v>
      </c>
      <c r="X501">
        <f>IF(A501=12*$C$10-1,U501-V501-W501,0)</f>
        <v>0</v>
      </c>
      <c r="Y501">
        <f>FLOOR(A501/12,1)</f>
        <v>39</v>
      </c>
      <c r="Z501">
        <f t="shared" si="118"/>
        <v>5</v>
      </c>
      <c r="AA501">
        <f t="shared" si="129"/>
        <v>6.3628423774976239E-3</v>
      </c>
      <c r="AB501">
        <f t="shared" si="119"/>
        <v>7.3737918006445219E-2</v>
      </c>
      <c r="AC501">
        <f>VLOOKUP(AD501,mortality!$A$4:$G$76,saving_model!Z501+2,FALSE)</f>
        <v>3.6868959003222609E-2</v>
      </c>
      <c r="AD501">
        <f t="shared" si="120"/>
        <v>88</v>
      </c>
      <c r="AE501" s="10">
        <f t="shared" si="130"/>
        <v>8.3717735912058888E-4</v>
      </c>
      <c r="AF501" s="8">
        <f>VLOOKUP(saving_model!Y501,lapse!$B$4:$C$134,2,FALSE)</f>
        <v>0.01</v>
      </c>
      <c r="AH501">
        <f>discount_curve!K486</f>
        <v>0.60904349714315453</v>
      </c>
    </row>
    <row r="502" spans="1:34" x14ac:dyDescent="0.55000000000000004">
      <c r="A502">
        <f t="shared" si="116"/>
        <v>480</v>
      </c>
      <c r="B502">
        <f t="shared" si="121"/>
        <v>0</v>
      </c>
      <c r="C502">
        <f>K502*U502</f>
        <v>0</v>
      </c>
      <c r="D502">
        <f>M502*V502</f>
        <v>0</v>
      </c>
      <c r="E502">
        <f>N502*W502</f>
        <v>0</v>
      </c>
      <c r="F502">
        <f>(O502+P502+Q502-R502)*X502</f>
        <v>0</v>
      </c>
      <c r="G502">
        <f>U502*$F$6/12*T502</f>
        <v>0</v>
      </c>
      <c r="H502">
        <v>0</v>
      </c>
      <c r="I502">
        <f t="shared" si="122"/>
        <v>0</v>
      </c>
      <c r="K502">
        <f>IF(A502=0, $C$6, $C$7/12)</f>
        <v>0</v>
      </c>
      <c r="L502">
        <f t="shared" si="123"/>
        <v>100000</v>
      </c>
      <c r="M502" s="19">
        <f t="shared" si="124"/>
        <v>167124.6000438976</v>
      </c>
      <c r="N502" s="19">
        <f t="shared" si="125"/>
        <v>167124.6000438976</v>
      </c>
      <c r="O502" s="19">
        <f t="shared" si="131"/>
        <v>167555.13766804271</v>
      </c>
      <c r="P502" s="19">
        <f>IF(A502=0,K502*(1-$C$15),K502)</f>
        <v>0</v>
      </c>
      <c r="Q502" s="19">
        <f t="shared" si="126"/>
        <v>-999.87130359390767</v>
      </c>
      <c r="R502" s="19">
        <f t="shared" si="127"/>
        <v>138.79605530370733</v>
      </c>
      <c r="S502" s="3">
        <f>Return!Q486</f>
        <v>-5.9674165621518283E-3</v>
      </c>
      <c r="T502" s="9">
        <f>IF(A502=0,1,T501*(1+$F$5)^(1/12))</f>
        <v>1.220794236486811</v>
      </c>
      <c r="U502">
        <f>IF(A502=0,$C$12,U501-V501-W501-X501)</f>
        <v>0</v>
      </c>
      <c r="V502">
        <f t="shared" si="117"/>
        <v>0</v>
      </c>
      <c r="W502">
        <f t="shared" si="128"/>
        <v>0</v>
      </c>
      <c r="X502">
        <f>IF(A502=12*$C$10-1,U502-V502-W502,0)</f>
        <v>0</v>
      </c>
      <c r="Y502">
        <f>FLOOR(A502/12,1)</f>
        <v>40</v>
      </c>
      <c r="Z502">
        <f t="shared" si="118"/>
        <v>5</v>
      </c>
      <c r="AA502">
        <f t="shared" si="129"/>
        <v>7.2020737068914098E-3</v>
      </c>
      <c r="AB502">
        <f t="shared" si="119"/>
        <v>8.3082342308328269E-2</v>
      </c>
      <c r="AC502">
        <f>VLOOKUP(AD502,mortality!$A$4:$G$76,saving_model!Z502+2,FALSE)</f>
        <v>4.1541171154164135E-2</v>
      </c>
      <c r="AD502">
        <f t="shared" si="120"/>
        <v>89</v>
      </c>
      <c r="AE502" s="10">
        <f t="shared" si="130"/>
        <v>8.3717735912058888E-4</v>
      </c>
      <c r="AF502" s="8">
        <f>VLOOKUP(saving_model!Y502,lapse!$B$4:$C$134,2,FALSE)</f>
        <v>0.01</v>
      </c>
      <c r="AH502">
        <f>discount_curve!K487</f>
        <v>0.61058052969833954</v>
      </c>
    </row>
    <row r="503" spans="1:34" x14ac:dyDescent="0.55000000000000004">
      <c r="A503">
        <f t="shared" si="116"/>
        <v>481</v>
      </c>
      <c r="B503">
        <f t="shared" si="121"/>
        <v>0</v>
      </c>
      <c r="C503">
        <f>K503*U503</f>
        <v>0</v>
      </c>
      <c r="D503">
        <f>M503*V503</f>
        <v>0</v>
      </c>
      <c r="E503">
        <f>N503*W503</f>
        <v>0</v>
      </c>
      <c r="F503">
        <f>(O503+P503+Q503-R503)*X503</f>
        <v>0</v>
      </c>
      <c r="G503">
        <f>U503*$F$6/12*T503</f>
        <v>0</v>
      </c>
      <c r="H503">
        <v>0</v>
      </c>
      <c r="I503">
        <f t="shared" si="122"/>
        <v>0</v>
      </c>
      <c r="K503">
        <f>IF(A503=0, $C$6, $C$7/12)</f>
        <v>0</v>
      </c>
      <c r="L503">
        <f t="shared" si="123"/>
        <v>100000</v>
      </c>
      <c r="M503" s="19">
        <f t="shared" si="124"/>
        <v>165583.26977302306</v>
      </c>
      <c r="N503" s="19">
        <f t="shared" si="125"/>
        <v>165583.26977302306</v>
      </c>
      <c r="O503" s="19">
        <f t="shared" si="131"/>
        <v>166416.47030914508</v>
      </c>
      <c r="P503" s="19">
        <f>IF(A503=0,K503*(1-$C$15),K503)</f>
        <v>0</v>
      </c>
      <c r="Q503" s="19">
        <f t="shared" si="126"/>
        <v>-1803.5784820999179</v>
      </c>
      <c r="R503" s="19">
        <f t="shared" si="127"/>
        <v>137.17740985587096</v>
      </c>
      <c r="S503" s="3">
        <f>Return!Q487</f>
        <v>-1.0837740271437579E-2</v>
      </c>
      <c r="T503" s="9">
        <f>IF(A503=0,1,T502*(1+$F$5)^(1/12))</f>
        <v>1.2213017387732781</v>
      </c>
      <c r="U503">
        <f>IF(A503=0,$C$12,U502-V502-W502-X502)</f>
        <v>0</v>
      </c>
      <c r="V503">
        <f t="shared" si="117"/>
        <v>0</v>
      </c>
      <c r="W503">
        <f t="shared" si="128"/>
        <v>0</v>
      </c>
      <c r="X503">
        <f>IF(A503=12*$C$10-1,U503-V503-W503,0)</f>
        <v>0</v>
      </c>
      <c r="Y503">
        <f>FLOOR(A503/12,1)</f>
        <v>40</v>
      </c>
      <c r="Z503">
        <f t="shared" si="118"/>
        <v>5</v>
      </c>
      <c r="AA503">
        <f t="shared" si="129"/>
        <v>7.2020737068914098E-3</v>
      </c>
      <c r="AB503">
        <f t="shared" si="119"/>
        <v>8.3082342308328269E-2</v>
      </c>
      <c r="AC503">
        <f>VLOOKUP(AD503,mortality!$A$4:$G$76,saving_model!Z503+2,FALSE)</f>
        <v>4.1541171154164135E-2</v>
      </c>
      <c r="AD503">
        <f t="shared" si="120"/>
        <v>89</v>
      </c>
      <c r="AE503" s="10">
        <f t="shared" si="130"/>
        <v>8.3717735912058888E-4</v>
      </c>
      <c r="AF503" s="8">
        <f>VLOOKUP(saving_model!Y503,lapse!$B$4:$C$134,2,FALSE)</f>
        <v>0.01</v>
      </c>
      <c r="AH503">
        <f>discount_curve!K488</f>
        <v>0.60995329603933202</v>
      </c>
    </row>
    <row r="504" spans="1:34" x14ac:dyDescent="0.55000000000000004">
      <c r="A504">
        <f t="shared" si="116"/>
        <v>482</v>
      </c>
      <c r="B504">
        <f t="shared" si="121"/>
        <v>0</v>
      </c>
      <c r="C504">
        <f>K504*U504</f>
        <v>0</v>
      </c>
      <c r="D504">
        <f>M504*V504</f>
        <v>0</v>
      </c>
      <c r="E504">
        <f>N504*W504</f>
        <v>0</v>
      </c>
      <c r="F504">
        <f>(O504+P504+Q504-R504)*X504</f>
        <v>0</v>
      </c>
      <c r="G504">
        <f>U504*$F$6/12*T504</f>
        <v>0</v>
      </c>
      <c r="H504">
        <v>0</v>
      </c>
      <c r="I504">
        <f t="shared" si="122"/>
        <v>0</v>
      </c>
      <c r="K504">
        <f>IF(A504=0, $C$6, $C$7/12)</f>
        <v>0</v>
      </c>
      <c r="L504">
        <f t="shared" si="123"/>
        <v>100000</v>
      </c>
      <c r="M504" s="19">
        <f t="shared" si="124"/>
        <v>165050.94437167581</v>
      </c>
      <c r="N504" s="19">
        <f t="shared" si="125"/>
        <v>165050.94437167581</v>
      </c>
      <c r="O504" s="19">
        <f t="shared" si="131"/>
        <v>164475.71441718927</v>
      </c>
      <c r="P504" s="19">
        <f>IF(A504=0,K504*(1-$C$15),K504)</f>
        <v>0</v>
      </c>
      <c r="Q504" s="19">
        <f t="shared" si="126"/>
        <v>1012.5530194425113</v>
      </c>
      <c r="R504" s="19">
        <f t="shared" si="127"/>
        <v>137.90688953052648</v>
      </c>
      <c r="S504" s="3">
        <f>Return!Q488</f>
        <v>6.1562463676199108E-3</v>
      </c>
      <c r="T504" s="9">
        <f>IF(A504=0,1,T503*(1+$F$5)^(1/12))</f>
        <v>1.2218094520359795</v>
      </c>
      <c r="U504">
        <f>IF(A504=0,$C$12,U503-V503-W503-X503)</f>
        <v>0</v>
      </c>
      <c r="V504">
        <f t="shared" si="117"/>
        <v>0</v>
      </c>
      <c r="W504">
        <f t="shared" si="128"/>
        <v>0</v>
      </c>
      <c r="X504">
        <f>IF(A504=12*$C$10-1,U504-V504-W504,0)</f>
        <v>0</v>
      </c>
      <c r="Y504">
        <f>FLOOR(A504/12,1)</f>
        <v>40</v>
      </c>
      <c r="Z504">
        <f t="shared" si="118"/>
        <v>5</v>
      </c>
      <c r="AA504">
        <f t="shared" si="129"/>
        <v>7.2020737068914098E-3</v>
      </c>
      <c r="AB504">
        <f t="shared" si="119"/>
        <v>8.3082342308328269E-2</v>
      </c>
      <c r="AC504">
        <f>VLOOKUP(AD504,mortality!$A$4:$G$76,saving_model!Z504+2,FALSE)</f>
        <v>4.1541171154164135E-2</v>
      </c>
      <c r="AD504">
        <f t="shared" si="120"/>
        <v>89</v>
      </c>
      <c r="AE504" s="10">
        <f t="shared" si="130"/>
        <v>8.3717735912058888E-4</v>
      </c>
      <c r="AF504" s="8">
        <f>VLOOKUP(saving_model!Y504,lapse!$B$4:$C$134,2,FALSE)</f>
        <v>0.01</v>
      </c>
      <c r="AH504">
        <f>discount_curve!K489</f>
        <v>0.6093267067213145</v>
      </c>
    </row>
    <row r="505" spans="1:34" x14ac:dyDescent="0.55000000000000004">
      <c r="A505">
        <f t="shared" si="116"/>
        <v>483</v>
      </c>
      <c r="B505">
        <f t="shared" si="121"/>
        <v>0</v>
      </c>
      <c r="C505">
        <f>K505*U505</f>
        <v>0</v>
      </c>
      <c r="D505">
        <f>M505*V505</f>
        <v>0</v>
      </c>
      <c r="E505">
        <f>N505*W505</f>
        <v>0</v>
      </c>
      <c r="F505">
        <f>(O505+P505+Q505-R505)*X505</f>
        <v>0</v>
      </c>
      <c r="G505">
        <f>U505*$F$6/12*T505</f>
        <v>0</v>
      </c>
      <c r="H505">
        <v>0</v>
      </c>
      <c r="I505">
        <f t="shared" si="122"/>
        <v>0</v>
      </c>
      <c r="K505">
        <f>IF(A505=0, $C$6, $C$7/12)</f>
        <v>0</v>
      </c>
      <c r="L505">
        <f t="shared" si="123"/>
        <v>100000</v>
      </c>
      <c r="M505" s="19">
        <f t="shared" si="124"/>
        <v>164872.71993026315</v>
      </c>
      <c r="N505" s="19">
        <f t="shared" si="125"/>
        <v>164872.71993026315</v>
      </c>
      <c r="O505" s="19">
        <f t="shared" si="131"/>
        <v>165350.36054710124</v>
      </c>
      <c r="P505" s="19">
        <f>IF(A505=0,K505*(1-$C$15),K505)</f>
        <v>0</v>
      </c>
      <c r="Q505" s="19">
        <f t="shared" si="126"/>
        <v>-1092.1630649113006</v>
      </c>
      <c r="R505" s="19">
        <f t="shared" si="127"/>
        <v>136.8818312351583</v>
      </c>
      <c r="S505" s="3">
        <f>Return!Q489</f>
        <v>-6.6051447441518585E-3</v>
      </c>
      <c r="T505" s="9">
        <f>IF(A505=0,1,T504*(1+$F$5)^(1/12))</f>
        <v>1.2223173763626209</v>
      </c>
      <c r="U505">
        <f>IF(A505=0,$C$12,U504-V504-W504-X504)</f>
        <v>0</v>
      </c>
      <c r="V505">
        <f t="shared" si="117"/>
        <v>0</v>
      </c>
      <c r="W505">
        <f t="shared" si="128"/>
        <v>0</v>
      </c>
      <c r="X505">
        <f>IF(A505=12*$C$10-1,U505-V505-W505,0)</f>
        <v>0</v>
      </c>
      <c r="Y505">
        <f>FLOOR(A505/12,1)</f>
        <v>40</v>
      </c>
      <c r="Z505">
        <f t="shared" si="118"/>
        <v>5</v>
      </c>
      <c r="AA505">
        <f t="shared" si="129"/>
        <v>7.2020737068914098E-3</v>
      </c>
      <c r="AB505">
        <f t="shared" si="119"/>
        <v>8.3082342308328269E-2</v>
      </c>
      <c r="AC505">
        <f>VLOOKUP(AD505,mortality!$A$4:$G$76,saving_model!Z505+2,FALSE)</f>
        <v>4.1541171154164135E-2</v>
      </c>
      <c r="AD505">
        <f t="shared" si="120"/>
        <v>89</v>
      </c>
      <c r="AE505" s="10">
        <f t="shared" si="130"/>
        <v>8.3717735912058888E-4</v>
      </c>
      <c r="AF505" s="8">
        <f>VLOOKUP(saving_model!Y505,lapse!$B$4:$C$134,2,FALSE)</f>
        <v>0.01</v>
      </c>
      <c r="AH505">
        <f>discount_curve!K490</f>
        <v>0.60870076108237214</v>
      </c>
    </row>
    <row r="506" spans="1:34" x14ac:dyDescent="0.55000000000000004">
      <c r="A506">
        <f t="shared" si="116"/>
        <v>484</v>
      </c>
      <c r="B506">
        <f t="shared" si="121"/>
        <v>0</v>
      </c>
      <c r="C506">
        <f>K506*U506</f>
        <v>0</v>
      </c>
      <c r="D506">
        <f>M506*V506</f>
        <v>0</v>
      </c>
      <c r="E506">
        <f>N506*W506</f>
        <v>0</v>
      </c>
      <c r="F506">
        <f>(O506+P506+Q506-R506)*X506</f>
        <v>0</v>
      </c>
      <c r="G506">
        <f>U506*$F$6/12*T506</f>
        <v>0</v>
      </c>
      <c r="H506">
        <v>0</v>
      </c>
      <c r="I506">
        <f t="shared" si="122"/>
        <v>0</v>
      </c>
      <c r="K506">
        <f>IF(A506=0, $C$6, $C$7/12)</f>
        <v>0</v>
      </c>
      <c r="L506">
        <f t="shared" si="123"/>
        <v>100000</v>
      </c>
      <c r="M506" s="19">
        <f t="shared" si="124"/>
        <v>163982.62126762088</v>
      </c>
      <c r="N506" s="19">
        <f t="shared" si="125"/>
        <v>163982.62126762088</v>
      </c>
      <c r="O506" s="19">
        <f t="shared" si="131"/>
        <v>164121.31565095478</v>
      </c>
      <c r="P506" s="19">
        <f>IF(A506=0,K506*(1-$C$15),K506)</f>
        <v>0</v>
      </c>
      <c r="Q506" s="19">
        <f t="shared" si="126"/>
        <v>-413.81168663805067</v>
      </c>
      <c r="R506" s="19">
        <f t="shared" si="127"/>
        <v>136.42291997026396</v>
      </c>
      <c r="S506" s="3">
        <f>Return!Q490</f>
        <v>-2.5213768546562543E-3</v>
      </c>
      <c r="T506" s="9">
        <f>IF(A506=0,1,T505*(1+$F$5)^(1/12))</f>
        <v>1.222825511840945</v>
      </c>
      <c r="U506">
        <f>IF(A506=0,$C$12,U505-V505-W505-X505)</f>
        <v>0</v>
      </c>
      <c r="V506">
        <f t="shared" si="117"/>
        <v>0</v>
      </c>
      <c r="W506">
        <f t="shared" si="128"/>
        <v>0</v>
      </c>
      <c r="X506">
        <f>IF(A506=12*$C$10-1,U506-V506-W506,0)</f>
        <v>0</v>
      </c>
      <c r="Y506">
        <f>FLOOR(A506/12,1)</f>
        <v>40</v>
      </c>
      <c r="Z506">
        <f t="shared" si="118"/>
        <v>5</v>
      </c>
      <c r="AA506">
        <f t="shared" si="129"/>
        <v>7.2020737068914098E-3</v>
      </c>
      <c r="AB506">
        <f t="shared" si="119"/>
        <v>8.3082342308328269E-2</v>
      </c>
      <c r="AC506">
        <f>VLOOKUP(AD506,mortality!$A$4:$G$76,saving_model!Z506+2,FALSE)</f>
        <v>4.1541171154164135E-2</v>
      </c>
      <c r="AD506">
        <f t="shared" si="120"/>
        <v>89</v>
      </c>
      <c r="AE506" s="10">
        <f t="shared" si="130"/>
        <v>8.3717735912058888E-4</v>
      </c>
      <c r="AF506" s="8">
        <f>VLOOKUP(saving_model!Y506,lapse!$B$4:$C$134,2,FALSE)</f>
        <v>0.01</v>
      </c>
      <c r="AH506">
        <f>discount_curve!K491</f>
        <v>0.60807545846126987</v>
      </c>
    </row>
    <row r="507" spans="1:34" x14ac:dyDescent="0.55000000000000004">
      <c r="A507">
        <f t="shared" si="116"/>
        <v>485</v>
      </c>
      <c r="B507">
        <f t="shared" si="121"/>
        <v>0</v>
      </c>
      <c r="C507">
        <f>K507*U507</f>
        <v>0</v>
      </c>
      <c r="D507">
        <f>M507*V507</f>
        <v>0</v>
      </c>
      <c r="E507">
        <f>N507*W507</f>
        <v>0</v>
      </c>
      <c r="F507">
        <f>(O507+P507+Q507-R507)*X507</f>
        <v>0</v>
      </c>
      <c r="G507">
        <f>U507*$F$6/12*T507</f>
        <v>0</v>
      </c>
      <c r="H507">
        <v>0</v>
      </c>
      <c r="I507">
        <f t="shared" si="122"/>
        <v>0</v>
      </c>
      <c r="K507">
        <f>IF(A507=0, $C$6, $C$7/12)</f>
        <v>0</v>
      </c>
      <c r="L507">
        <f t="shared" si="123"/>
        <v>100000</v>
      </c>
      <c r="M507" s="19">
        <f t="shared" si="124"/>
        <v>163724.50993253841</v>
      </c>
      <c r="N507" s="19">
        <f t="shared" si="125"/>
        <v>163724.50993253841</v>
      </c>
      <c r="O507" s="19">
        <f t="shared" si="131"/>
        <v>163571.08104434647</v>
      </c>
      <c r="P507" s="19">
        <f>IF(A507=0,K507*(1-$C$15),K507)</f>
        <v>0</v>
      </c>
      <c r="Q507" s="19">
        <f t="shared" si="126"/>
        <v>170.40653673298834</v>
      </c>
      <c r="R507" s="19">
        <f t="shared" si="127"/>
        <v>136.45123965089954</v>
      </c>
      <c r="S507" s="3">
        <f>Return!Q491</f>
        <v>1.0417889008558223E-3</v>
      </c>
      <c r="T507" s="9">
        <f>IF(A507=0,1,T506*(1+$F$5)^(1/12))</f>
        <v>1.2233338585587306</v>
      </c>
      <c r="U507">
        <f>IF(A507=0,$C$12,U506-V506-W506-X506)</f>
        <v>0</v>
      </c>
      <c r="V507">
        <f t="shared" si="117"/>
        <v>0</v>
      </c>
      <c r="W507">
        <f t="shared" si="128"/>
        <v>0</v>
      </c>
      <c r="X507">
        <f>IF(A507=12*$C$10-1,U507-V507-W507,0)</f>
        <v>0</v>
      </c>
      <c r="Y507">
        <f>FLOOR(A507/12,1)</f>
        <v>40</v>
      </c>
      <c r="Z507">
        <f t="shared" si="118"/>
        <v>5</v>
      </c>
      <c r="AA507">
        <f t="shared" si="129"/>
        <v>7.2020737068914098E-3</v>
      </c>
      <c r="AB507">
        <f t="shared" si="119"/>
        <v>8.3082342308328269E-2</v>
      </c>
      <c r="AC507">
        <f>VLOOKUP(AD507,mortality!$A$4:$G$76,saving_model!Z507+2,FALSE)</f>
        <v>4.1541171154164135E-2</v>
      </c>
      <c r="AD507">
        <f t="shared" si="120"/>
        <v>89</v>
      </c>
      <c r="AE507" s="10">
        <f t="shared" si="130"/>
        <v>8.3717735912058888E-4</v>
      </c>
      <c r="AF507" s="8">
        <f>VLOOKUP(saving_model!Y507,lapse!$B$4:$C$134,2,FALSE)</f>
        <v>0.01</v>
      </c>
      <c r="AH507">
        <f>discount_curve!K492</f>
        <v>0.60745079819745207</v>
      </c>
    </row>
    <row r="508" spans="1:34" x14ac:dyDescent="0.55000000000000004">
      <c r="A508">
        <f t="shared" si="116"/>
        <v>486</v>
      </c>
      <c r="B508">
        <f t="shared" si="121"/>
        <v>0</v>
      </c>
      <c r="C508">
        <f>K508*U508</f>
        <v>0</v>
      </c>
      <c r="D508">
        <f>M508*V508</f>
        <v>0</v>
      </c>
      <c r="E508">
        <f>N508*W508</f>
        <v>0</v>
      </c>
      <c r="F508">
        <f>(O508+P508+Q508-R508)*X508</f>
        <v>0</v>
      </c>
      <c r="G508">
        <f>U508*$F$6/12*T508</f>
        <v>0</v>
      </c>
      <c r="H508">
        <v>0</v>
      </c>
      <c r="I508">
        <f t="shared" si="122"/>
        <v>0</v>
      </c>
      <c r="K508">
        <f>IF(A508=0, $C$6, $C$7/12)</f>
        <v>0</v>
      </c>
      <c r="L508">
        <f t="shared" si="123"/>
        <v>100000</v>
      </c>
      <c r="M508" s="19">
        <f t="shared" si="124"/>
        <v>163375.79483707581</v>
      </c>
      <c r="N508" s="19">
        <f t="shared" si="125"/>
        <v>163375.79483707581</v>
      </c>
      <c r="O508" s="19">
        <f t="shared" si="131"/>
        <v>163605.03634142855</v>
      </c>
      <c r="P508" s="19">
        <f>IF(A508=0,K508*(1-$C$15),K508)</f>
        <v>0</v>
      </c>
      <c r="Q508" s="19">
        <f t="shared" si="126"/>
        <v>-594.32526793344971</v>
      </c>
      <c r="R508" s="19">
        <f t="shared" si="127"/>
        <v>135.84225922791259</v>
      </c>
      <c r="S508" s="3">
        <f>Return!Q492</f>
        <v>-3.6326832059934144E-3</v>
      </c>
      <c r="T508" s="9">
        <f>IF(A508=0,1,T507*(1+$F$5)^(1/12))</f>
        <v>1.2238424166037931</v>
      </c>
      <c r="U508">
        <f>IF(A508=0,$C$12,U507-V507-W507-X507)</f>
        <v>0</v>
      </c>
      <c r="V508">
        <f t="shared" si="117"/>
        <v>0</v>
      </c>
      <c r="W508">
        <f t="shared" si="128"/>
        <v>0</v>
      </c>
      <c r="X508">
        <f>IF(A508=12*$C$10-1,U508-V508-W508,0)</f>
        <v>0</v>
      </c>
      <c r="Y508">
        <f>FLOOR(A508/12,1)</f>
        <v>40</v>
      </c>
      <c r="Z508">
        <f t="shared" si="118"/>
        <v>5</v>
      </c>
      <c r="AA508">
        <f t="shared" si="129"/>
        <v>7.2020737068914098E-3</v>
      </c>
      <c r="AB508">
        <f t="shared" si="119"/>
        <v>8.3082342308328269E-2</v>
      </c>
      <c r="AC508">
        <f>VLOOKUP(AD508,mortality!$A$4:$G$76,saving_model!Z508+2,FALSE)</f>
        <v>4.1541171154164135E-2</v>
      </c>
      <c r="AD508">
        <f t="shared" si="120"/>
        <v>89</v>
      </c>
      <c r="AE508" s="10">
        <f t="shared" si="130"/>
        <v>8.3717735912058888E-4</v>
      </c>
      <c r="AF508" s="8">
        <f>VLOOKUP(saving_model!Y508,lapse!$B$4:$C$134,2,FALSE)</f>
        <v>0.01</v>
      </c>
      <c r="AH508">
        <f>discount_curve!K493</f>
        <v>0.60682677963104159</v>
      </c>
    </row>
    <row r="509" spans="1:34" x14ac:dyDescent="0.55000000000000004">
      <c r="A509">
        <f t="shared" si="116"/>
        <v>487</v>
      </c>
      <c r="B509">
        <f t="shared" si="121"/>
        <v>0</v>
      </c>
      <c r="C509">
        <f>K509*U509</f>
        <v>0</v>
      </c>
      <c r="D509">
        <f>M509*V509</f>
        <v>0</v>
      </c>
      <c r="E509">
        <f>N509*W509</f>
        <v>0</v>
      </c>
      <c r="F509">
        <f>(O509+P509+Q509-R509)*X509</f>
        <v>0</v>
      </c>
      <c r="G509">
        <f>U509*$F$6/12*T509</f>
        <v>0</v>
      </c>
      <c r="H509">
        <v>0</v>
      </c>
      <c r="I509">
        <f t="shared" si="122"/>
        <v>0</v>
      </c>
      <c r="K509">
        <f>IF(A509=0, $C$6, $C$7/12)</f>
        <v>0</v>
      </c>
      <c r="L509">
        <f t="shared" si="123"/>
        <v>100000</v>
      </c>
      <c r="M509" s="19">
        <f t="shared" si="124"/>
        <v>162552.25805412672</v>
      </c>
      <c r="N509" s="19">
        <f t="shared" si="125"/>
        <v>162552.25805412672</v>
      </c>
      <c r="O509" s="19">
        <f t="shared" si="131"/>
        <v>162874.86881426719</v>
      </c>
      <c r="P509" s="19">
        <f>IF(A509=0,K509*(1-$C$15),K509)</f>
        <v>0</v>
      </c>
      <c r="Q509" s="19">
        <f t="shared" si="126"/>
        <v>-780.30032735336226</v>
      </c>
      <c r="R509" s="19">
        <f t="shared" si="127"/>
        <v>135.07880707242819</v>
      </c>
      <c r="S509" s="3">
        <f>Return!Q493</f>
        <v>-4.7907963520337216E-3</v>
      </c>
      <c r="T509" s="9">
        <f>IF(A509=0,1,T508*(1+$F$5)^(1/12))</f>
        <v>1.2243511860639844</v>
      </c>
      <c r="U509">
        <f>IF(A509=0,$C$12,U508-V508-W508-X508)</f>
        <v>0</v>
      </c>
      <c r="V509">
        <f t="shared" si="117"/>
        <v>0</v>
      </c>
      <c r="W509">
        <f t="shared" si="128"/>
        <v>0</v>
      </c>
      <c r="X509">
        <f>IF(A509=12*$C$10-1,U509-V509-W509,0)</f>
        <v>0</v>
      </c>
      <c r="Y509">
        <f>FLOOR(A509/12,1)</f>
        <v>40</v>
      </c>
      <c r="Z509">
        <f t="shared" si="118"/>
        <v>5</v>
      </c>
      <c r="AA509">
        <f t="shared" si="129"/>
        <v>7.2020737068914098E-3</v>
      </c>
      <c r="AB509">
        <f t="shared" si="119"/>
        <v>8.3082342308328269E-2</v>
      </c>
      <c r="AC509">
        <f>VLOOKUP(AD509,mortality!$A$4:$G$76,saving_model!Z509+2,FALSE)</f>
        <v>4.1541171154164135E-2</v>
      </c>
      <c r="AD509">
        <f t="shared" si="120"/>
        <v>89</v>
      </c>
      <c r="AE509" s="10">
        <f t="shared" si="130"/>
        <v>8.3717735912058888E-4</v>
      </c>
      <c r="AF509" s="8">
        <f>VLOOKUP(saving_model!Y509,lapse!$B$4:$C$134,2,FALSE)</f>
        <v>0.01</v>
      </c>
      <c r="AH509">
        <f>discount_curve!K494</f>
        <v>0.60620340210283952</v>
      </c>
    </row>
    <row r="510" spans="1:34" x14ac:dyDescent="0.55000000000000004">
      <c r="A510">
        <f t="shared" si="116"/>
        <v>488</v>
      </c>
      <c r="B510">
        <f t="shared" si="121"/>
        <v>0</v>
      </c>
      <c r="C510">
        <f>K510*U510</f>
        <v>0</v>
      </c>
      <c r="D510">
        <f>M510*V510</f>
        <v>0</v>
      </c>
      <c r="E510">
        <f>N510*W510</f>
        <v>0</v>
      </c>
      <c r="F510">
        <f>(O510+P510+Q510-R510)*X510</f>
        <v>0</v>
      </c>
      <c r="G510">
        <f>U510*$F$6/12*T510</f>
        <v>0</v>
      </c>
      <c r="H510">
        <v>0</v>
      </c>
      <c r="I510">
        <f t="shared" si="122"/>
        <v>0</v>
      </c>
      <c r="K510">
        <f>IF(A510=0, $C$6, $C$7/12)</f>
        <v>0</v>
      </c>
      <c r="L510">
        <f t="shared" si="123"/>
        <v>100000</v>
      </c>
      <c r="M510" s="19">
        <f t="shared" si="124"/>
        <v>161802.81336145449</v>
      </c>
      <c r="N510" s="19">
        <f t="shared" si="125"/>
        <v>161802.81336145449</v>
      </c>
      <c r="O510" s="19">
        <f t="shared" si="131"/>
        <v>161959.48967984141</v>
      </c>
      <c r="P510" s="19">
        <f>IF(A510=0,K510*(1-$C$15),K510)</f>
        <v>0</v>
      </c>
      <c r="Q510" s="19">
        <f t="shared" si="126"/>
        <v>-447.94559018187817</v>
      </c>
      <c r="R510" s="19">
        <f t="shared" si="127"/>
        <v>134.59295340804962</v>
      </c>
      <c r="S510" s="3">
        <f>Return!Q494</f>
        <v>-2.7657878588489559E-3</v>
      </c>
      <c r="T510" s="9">
        <f>IF(A510=0,1,T509*(1+$F$5)^(1/12))</f>
        <v>1.2248601670271928</v>
      </c>
      <c r="U510">
        <f>IF(A510=0,$C$12,U509-V509-W509-X509)</f>
        <v>0</v>
      </c>
      <c r="V510">
        <f t="shared" si="117"/>
        <v>0</v>
      </c>
      <c r="W510">
        <f t="shared" si="128"/>
        <v>0</v>
      </c>
      <c r="X510">
        <f>IF(A510=12*$C$10-1,U510-V510-W510,0)</f>
        <v>0</v>
      </c>
      <c r="Y510">
        <f>FLOOR(A510/12,1)</f>
        <v>40</v>
      </c>
      <c r="Z510">
        <f t="shared" si="118"/>
        <v>5</v>
      </c>
      <c r="AA510">
        <f t="shared" si="129"/>
        <v>7.2020737068914098E-3</v>
      </c>
      <c r="AB510">
        <f t="shared" si="119"/>
        <v>8.3082342308328269E-2</v>
      </c>
      <c r="AC510">
        <f>VLOOKUP(AD510,mortality!$A$4:$G$76,saving_model!Z510+2,FALSE)</f>
        <v>4.1541171154164135E-2</v>
      </c>
      <c r="AD510">
        <f t="shared" si="120"/>
        <v>89</v>
      </c>
      <c r="AE510" s="10">
        <f t="shared" si="130"/>
        <v>8.3717735912058888E-4</v>
      </c>
      <c r="AF510" s="8">
        <f>VLOOKUP(saving_model!Y510,lapse!$B$4:$C$134,2,FALSE)</f>
        <v>0.01</v>
      </c>
      <c r="AH510">
        <f>discount_curve!K495</f>
        <v>0.6055806649543235</v>
      </c>
    </row>
    <row r="511" spans="1:34" x14ac:dyDescent="0.55000000000000004">
      <c r="A511">
        <f t="shared" si="116"/>
        <v>489</v>
      </c>
      <c r="B511">
        <f t="shared" si="121"/>
        <v>0</v>
      </c>
      <c r="C511">
        <f>K511*U511</f>
        <v>0</v>
      </c>
      <c r="D511">
        <f>M511*V511</f>
        <v>0</v>
      </c>
      <c r="E511">
        <f>N511*W511</f>
        <v>0</v>
      </c>
      <c r="F511">
        <f>(O511+P511+Q511-R511)*X511</f>
        <v>0</v>
      </c>
      <c r="G511">
        <f>U511*$F$6/12*T511</f>
        <v>0</v>
      </c>
      <c r="H511">
        <v>0</v>
      </c>
      <c r="I511">
        <f t="shared" si="122"/>
        <v>0</v>
      </c>
      <c r="K511">
        <f>IF(A511=0, $C$6, $C$7/12)</f>
        <v>0</v>
      </c>
      <c r="L511">
        <f t="shared" si="123"/>
        <v>100000</v>
      </c>
      <c r="M511" s="19">
        <f t="shared" si="124"/>
        <v>163280.02822200404</v>
      </c>
      <c r="N511" s="19">
        <f t="shared" si="125"/>
        <v>163280.02822200404</v>
      </c>
      <c r="O511" s="19">
        <f t="shared" si="131"/>
        <v>161376.95113625147</v>
      </c>
      <c r="P511" s="19">
        <f>IF(A511=0,K511*(1-$C$15),K511)</f>
        <v>0</v>
      </c>
      <c r="Q511" s="19">
        <f t="shared" si="126"/>
        <v>3668.6161987260202</v>
      </c>
      <c r="R511" s="19">
        <f t="shared" si="127"/>
        <v>137.53797277914791</v>
      </c>
      <c r="S511" s="3">
        <f>Return!Q495</f>
        <v>2.2733210491928224E-2</v>
      </c>
      <c r="T511" s="9">
        <f>IF(A511=0,1,T510*(1+$F$5)^(1/12))</f>
        <v>1.2253693595813433</v>
      </c>
      <c r="U511">
        <f>IF(A511=0,$C$12,U510-V510-W510-X510)</f>
        <v>0</v>
      </c>
      <c r="V511">
        <f t="shared" si="117"/>
        <v>0</v>
      </c>
      <c r="W511">
        <f t="shared" si="128"/>
        <v>0</v>
      </c>
      <c r="X511">
        <f>IF(A511=12*$C$10-1,U511-V511-W511,0)</f>
        <v>0</v>
      </c>
      <c r="Y511">
        <f>FLOOR(A511/12,1)</f>
        <v>40</v>
      </c>
      <c r="Z511">
        <f t="shared" si="118"/>
        <v>5</v>
      </c>
      <c r="AA511">
        <f t="shared" si="129"/>
        <v>7.2020737068914098E-3</v>
      </c>
      <c r="AB511">
        <f t="shared" si="119"/>
        <v>8.3082342308328269E-2</v>
      </c>
      <c r="AC511">
        <f>VLOOKUP(AD511,mortality!$A$4:$G$76,saving_model!Z511+2,FALSE)</f>
        <v>4.1541171154164135E-2</v>
      </c>
      <c r="AD511">
        <f t="shared" si="120"/>
        <v>89</v>
      </c>
      <c r="AE511" s="10">
        <f t="shared" si="130"/>
        <v>8.3717735912058888E-4</v>
      </c>
      <c r="AF511" s="8">
        <f>VLOOKUP(saving_model!Y511,lapse!$B$4:$C$134,2,FALSE)</f>
        <v>0.01</v>
      </c>
      <c r="AH511">
        <f>discount_curve!K496</f>
        <v>0.60495856752764787</v>
      </c>
    </row>
    <row r="512" spans="1:34" x14ac:dyDescent="0.55000000000000004">
      <c r="A512">
        <f t="shared" si="116"/>
        <v>490</v>
      </c>
      <c r="B512">
        <f t="shared" si="121"/>
        <v>0</v>
      </c>
      <c r="C512">
        <f>K512*U512</f>
        <v>0</v>
      </c>
      <c r="D512">
        <f>M512*V512</f>
        <v>0</v>
      </c>
      <c r="E512">
        <f>N512*W512</f>
        <v>0</v>
      </c>
      <c r="F512">
        <f>(O512+P512+Q512-R512)*X512</f>
        <v>0</v>
      </c>
      <c r="G512">
        <f>U512*$F$6/12*T512</f>
        <v>0</v>
      </c>
      <c r="H512">
        <v>0</v>
      </c>
      <c r="I512">
        <f t="shared" si="122"/>
        <v>0</v>
      </c>
      <c r="K512">
        <f>IF(A512=0, $C$6, $C$7/12)</f>
        <v>0</v>
      </c>
      <c r="L512">
        <f t="shared" si="123"/>
        <v>100000</v>
      </c>
      <c r="M512" s="19">
        <f t="shared" si="124"/>
        <v>164323.31112120021</v>
      </c>
      <c r="N512" s="19">
        <f t="shared" si="125"/>
        <v>164323.31112120021</v>
      </c>
      <c r="O512" s="19">
        <f t="shared" si="131"/>
        <v>164908.02936219834</v>
      </c>
      <c r="P512" s="19">
        <f>IF(A512=0,K512*(1-$C$15),K512)</f>
        <v>0</v>
      </c>
      <c r="Q512" s="19">
        <f t="shared" si="126"/>
        <v>-1305.7716967174672</v>
      </c>
      <c r="R512" s="19">
        <f t="shared" si="127"/>
        <v>136.33521472123405</v>
      </c>
      <c r="S512" s="3">
        <f>Return!Q496</f>
        <v>-7.9181814358445513E-3</v>
      </c>
      <c r="T512" s="9">
        <f>IF(A512=0,1,T511*(1+$F$5)^(1/12))</f>
        <v>1.2258787638143973</v>
      </c>
      <c r="U512">
        <f>IF(A512=0,$C$12,U511-V511-W511-X511)</f>
        <v>0</v>
      </c>
      <c r="V512">
        <f t="shared" si="117"/>
        <v>0</v>
      </c>
      <c r="W512">
        <f t="shared" si="128"/>
        <v>0</v>
      </c>
      <c r="X512">
        <f>IF(A512=12*$C$10-1,U512-V512-W512,0)</f>
        <v>0</v>
      </c>
      <c r="Y512">
        <f>FLOOR(A512/12,1)</f>
        <v>40</v>
      </c>
      <c r="Z512">
        <f t="shared" si="118"/>
        <v>5</v>
      </c>
      <c r="AA512">
        <f t="shared" si="129"/>
        <v>7.2020737068914098E-3</v>
      </c>
      <c r="AB512">
        <f t="shared" si="119"/>
        <v>8.3082342308328269E-2</v>
      </c>
      <c r="AC512">
        <f>VLOOKUP(AD512,mortality!$A$4:$G$76,saving_model!Z512+2,FALSE)</f>
        <v>4.1541171154164135E-2</v>
      </c>
      <c r="AD512">
        <f t="shared" si="120"/>
        <v>89</v>
      </c>
      <c r="AE512" s="10">
        <f t="shared" si="130"/>
        <v>8.3717735912058888E-4</v>
      </c>
      <c r="AF512" s="8">
        <f>VLOOKUP(saving_model!Y512,lapse!$B$4:$C$134,2,FALSE)</f>
        <v>0.01</v>
      </c>
      <c r="AH512">
        <f>discount_curve!K497</f>
        <v>0.60433710916564309</v>
      </c>
    </row>
    <row r="513" spans="1:34" x14ac:dyDescent="0.55000000000000004">
      <c r="A513">
        <f t="shared" si="116"/>
        <v>491</v>
      </c>
      <c r="B513">
        <f t="shared" si="121"/>
        <v>0</v>
      </c>
      <c r="C513">
        <f>K513*U513</f>
        <v>0</v>
      </c>
      <c r="D513">
        <f>M513*V513</f>
        <v>0</v>
      </c>
      <c r="E513">
        <f>N513*W513</f>
        <v>0</v>
      </c>
      <c r="F513">
        <f>(O513+P513+Q513-R513)*X513</f>
        <v>0</v>
      </c>
      <c r="G513">
        <f>U513*$F$6/12*T513</f>
        <v>0</v>
      </c>
      <c r="H513">
        <v>0</v>
      </c>
      <c r="I513">
        <f t="shared" si="122"/>
        <v>0</v>
      </c>
      <c r="K513">
        <f>IF(A513=0, $C$6, $C$7/12)</f>
        <v>0</v>
      </c>
      <c r="L513">
        <f t="shared" si="123"/>
        <v>100000</v>
      </c>
      <c r="M513" s="19">
        <f t="shared" si="124"/>
        <v>163974.97222601771</v>
      </c>
      <c r="N513" s="19">
        <f t="shared" si="125"/>
        <v>163974.97222601771</v>
      </c>
      <c r="O513" s="19">
        <f t="shared" si="131"/>
        <v>163465.92245075962</v>
      </c>
      <c r="P513" s="19">
        <f>IF(A513=0,K513*(1-$C$15),K513)</f>
        <v>0</v>
      </c>
      <c r="Q513" s="19">
        <f t="shared" si="126"/>
        <v>881.14366208879426</v>
      </c>
      <c r="R513" s="19">
        <f t="shared" si="127"/>
        <v>136.95588842737368</v>
      </c>
      <c r="S513" s="3">
        <f>Return!Q497</f>
        <v>5.3903813643740861E-3</v>
      </c>
      <c r="T513" s="9">
        <f>IF(A513=0,1,T512*(1+$F$5)^(1/12))</f>
        <v>1.2263883798143531</v>
      </c>
      <c r="U513">
        <f>IF(A513=0,$C$12,U512-V512-W512-X512)</f>
        <v>0</v>
      </c>
      <c r="V513">
        <f t="shared" si="117"/>
        <v>0</v>
      </c>
      <c r="W513">
        <f t="shared" si="128"/>
        <v>0</v>
      </c>
      <c r="X513">
        <f>IF(A513=12*$C$10-1,U513-V513-W513,0)</f>
        <v>0</v>
      </c>
      <c r="Y513">
        <f>FLOOR(A513/12,1)</f>
        <v>40</v>
      </c>
      <c r="Z513">
        <f t="shared" si="118"/>
        <v>5</v>
      </c>
      <c r="AA513">
        <f t="shared" si="129"/>
        <v>7.2020737068914098E-3</v>
      </c>
      <c r="AB513">
        <f t="shared" si="119"/>
        <v>8.3082342308328269E-2</v>
      </c>
      <c r="AC513">
        <f>VLOOKUP(AD513,mortality!$A$4:$G$76,saving_model!Z513+2,FALSE)</f>
        <v>4.1541171154164135E-2</v>
      </c>
      <c r="AD513">
        <f t="shared" si="120"/>
        <v>89</v>
      </c>
      <c r="AE513" s="10">
        <f t="shared" si="130"/>
        <v>8.3717735912058888E-4</v>
      </c>
      <c r="AF513" s="8">
        <f>VLOOKUP(saving_model!Y513,lapse!$B$4:$C$134,2,FALSE)</f>
        <v>0.01</v>
      </c>
      <c r="AH513">
        <f>discount_curve!K498</f>
        <v>0.60371628921181431</v>
      </c>
    </row>
    <row r="514" spans="1:34" x14ac:dyDescent="0.55000000000000004">
      <c r="A514">
        <f t="shared" si="116"/>
        <v>492</v>
      </c>
      <c r="B514">
        <f t="shared" si="121"/>
        <v>0</v>
      </c>
      <c r="C514">
        <f>K514*U514</f>
        <v>0</v>
      </c>
      <c r="D514">
        <f>M514*V514</f>
        <v>0</v>
      </c>
      <c r="E514">
        <f>N514*W514</f>
        <v>0</v>
      </c>
      <c r="F514">
        <f>(O514+P514+Q514-R514)*X514</f>
        <v>0</v>
      </c>
      <c r="G514">
        <f>U514*$F$6/12*T514</f>
        <v>0</v>
      </c>
      <c r="H514">
        <v>0</v>
      </c>
      <c r="I514">
        <f t="shared" si="122"/>
        <v>0</v>
      </c>
      <c r="K514">
        <f>IF(A514=0, $C$6, $C$7/12)</f>
        <v>0</v>
      </c>
      <c r="L514">
        <f t="shared" si="123"/>
        <v>100000</v>
      </c>
      <c r="M514" s="19">
        <f t="shared" si="124"/>
        <v>163952.33269987645</v>
      </c>
      <c r="N514" s="19">
        <f t="shared" si="125"/>
        <v>163952.33269987645</v>
      </c>
      <c r="O514" s="19">
        <f t="shared" si="131"/>
        <v>164210.11022442102</v>
      </c>
      <c r="P514" s="19">
        <f>IF(A514=0,K514*(1-$C$15),K514)</f>
        <v>0</v>
      </c>
      <c r="Q514" s="19">
        <f t="shared" si="126"/>
        <v>-651.85359627920127</v>
      </c>
      <c r="R514" s="19">
        <f t="shared" si="127"/>
        <v>136.2985471901182</v>
      </c>
      <c r="S514" s="3">
        <f>Return!Q498</f>
        <v>-3.9696313180006548E-3</v>
      </c>
      <c r="T514" s="9">
        <f>IF(A514=0,1,T513*(1+$F$5)^(1/12))</f>
        <v>1.2268982076692452</v>
      </c>
      <c r="U514">
        <f>IF(A514=0,$C$12,U513-V513-W513-X513)</f>
        <v>0</v>
      </c>
      <c r="V514">
        <f t="shared" si="117"/>
        <v>0</v>
      </c>
      <c r="W514">
        <f t="shared" si="128"/>
        <v>0</v>
      </c>
      <c r="X514">
        <f>IF(A514=12*$C$10-1,U514-V514-W514,0)</f>
        <v>0</v>
      </c>
      <c r="Y514">
        <f>FLOOR(A514/12,1)</f>
        <v>41</v>
      </c>
      <c r="Z514">
        <f t="shared" si="118"/>
        <v>5</v>
      </c>
      <c r="AA514">
        <f t="shared" si="129"/>
        <v>8.1709400070986149E-3</v>
      </c>
      <c r="AB514">
        <f t="shared" si="119"/>
        <v>9.376267690156434E-2</v>
      </c>
      <c r="AC514">
        <f>VLOOKUP(AD514,mortality!$A$4:$G$76,saving_model!Z514+2,FALSE)</f>
        <v>4.688133845078217E-2</v>
      </c>
      <c r="AD514">
        <f t="shared" si="120"/>
        <v>90</v>
      </c>
      <c r="AE514" s="10">
        <f t="shared" si="130"/>
        <v>8.3717735912058888E-4</v>
      </c>
      <c r="AF514" s="8">
        <f>VLOOKUP(saving_model!Y514,lapse!$B$4:$C$134,2,FALSE)</f>
        <v>0.01</v>
      </c>
      <c r="AH514">
        <f>discount_curve!K499</f>
        <v>0.60456336280107414</v>
      </c>
    </row>
    <row r="515" spans="1:34" x14ac:dyDescent="0.55000000000000004">
      <c r="A515">
        <f t="shared" si="116"/>
        <v>493</v>
      </c>
      <c r="B515">
        <f t="shared" si="121"/>
        <v>0</v>
      </c>
      <c r="C515">
        <f>K515*U515</f>
        <v>0</v>
      </c>
      <c r="D515">
        <f>M515*V515</f>
        <v>0</v>
      </c>
      <c r="E515">
        <f>N515*W515</f>
        <v>0</v>
      </c>
      <c r="F515">
        <f>(O515+P515+Q515-R515)*X515</f>
        <v>0</v>
      </c>
      <c r="G515">
        <f>U515*$F$6/12*T515</f>
        <v>0</v>
      </c>
      <c r="H515">
        <v>0</v>
      </c>
      <c r="I515">
        <f t="shared" si="122"/>
        <v>0</v>
      </c>
      <c r="K515">
        <f>IF(A515=0, $C$6, $C$7/12)</f>
        <v>0</v>
      </c>
      <c r="L515">
        <f t="shared" si="123"/>
        <v>100000</v>
      </c>
      <c r="M515" s="19">
        <f t="shared" si="124"/>
        <v>164653.61812493764</v>
      </c>
      <c r="N515" s="19">
        <f t="shared" si="125"/>
        <v>164653.61812493764</v>
      </c>
      <c r="O515" s="19">
        <f t="shared" si="131"/>
        <v>163421.95808095171</v>
      </c>
      <c r="P515" s="19">
        <f>IF(A515=0,K515*(1-$C$15),K515)</f>
        <v>0</v>
      </c>
      <c r="Q515" s="19">
        <f t="shared" si="126"/>
        <v>2325.1974583557585</v>
      </c>
      <c r="R515" s="19">
        <f t="shared" si="127"/>
        <v>138.12262961608954</v>
      </c>
      <c r="S515" s="3">
        <f>Return!Q499</f>
        <v>1.4228182587336047E-2</v>
      </c>
      <c r="T515" s="9">
        <f>IF(A515=0,1,T514*(1+$F$5)^(1/12))</f>
        <v>1.2274082474671446</v>
      </c>
      <c r="U515">
        <f>IF(A515=0,$C$12,U514-V514-W514-X514)</f>
        <v>0</v>
      </c>
      <c r="V515">
        <f t="shared" si="117"/>
        <v>0</v>
      </c>
      <c r="W515">
        <f t="shared" si="128"/>
        <v>0</v>
      </c>
      <c r="X515">
        <f>IF(A515=12*$C$10-1,U515-V515-W515,0)</f>
        <v>0</v>
      </c>
      <c r="Y515">
        <f>FLOOR(A515/12,1)</f>
        <v>41</v>
      </c>
      <c r="Z515">
        <f t="shared" si="118"/>
        <v>5</v>
      </c>
      <c r="AA515">
        <f t="shared" si="129"/>
        <v>8.1709400070986149E-3</v>
      </c>
      <c r="AB515">
        <f t="shared" si="119"/>
        <v>9.376267690156434E-2</v>
      </c>
      <c r="AC515">
        <f>VLOOKUP(AD515,mortality!$A$4:$G$76,saving_model!Z515+2,FALSE)</f>
        <v>4.688133845078217E-2</v>
      </c>
      <c r="AD515">
        <f t="shared" si="120"/>
        <v>90</v>
      </c>
      <c r="AE515" s="10">
        <f t="shared" si="130"/>
        <v>8.3717735912058888E-4</v>
      </c>
      <c r="AF515" s="8">
        <f>VLOOKUP(saving_model!Y515,lapse!$B$4:$C$134,2,FALSE)</f>
        <v>0.01</v>
      </c>
      <c r="AH515">
        <f>discount_curve!K500</f>
        <v>0.60394529321475521</v>
      </c>
    </row>
    <row r="516" spans="1:34" x14ac:dyDescent="0.55000000000000004">
      <c r="A516">
        <f t="shared" si="116"/>
        <v>494</v>
      </c>
      <c r="B516">
        <f t="shared" si="121"/>
        <v>0</v>
      </c>
      <c r="C516">
        <f>K516*U516</f>
        <v>0</v>
      </c>
      <c r="D516">
        <f>M516*V516</f>
        <v>0</v>
      </c>
      <c r="E516">
        <f>N516*W516</f>
        <v>0</v>
      </c>
      <c r="F516">
        <f>(O516+P516+Q516-R516)*X516</f>
        <v>0</v>
      </c>
      <c r="G516">
        <f>U516*$F$6/12*T516</f>
        <v>0</v>
      </c>
      <c r="H516">
        <v>0</v>
      </c>
      <c r="I516">
        <f t="shared" si="122"/>
        <v>0</v>
      </c>
      <c r="K516">
        <f>IF(A516=0, $C$6, $C$7/12)</f>
        <v>0</v>
      </c>
      <c r="L516">
        <f t="shared" si="123"/>
        <v>100000</v>
      </c>
      <c r="M516" s="19">
        <f t="shared" si="124"/>
        <v>164817.81572635981</v>
      </c>
      <c r="N516" s="19">
        <f t="shared" si="125"/>
        <v>164817.81572635981</v>
      </c>
      <c r="O516" s="19">
        <f t="shared" si="131"/>
        <v>165609.03290969136</v>
      </c>
      <c r="P516" s="19">
        <f>IF(A516=0,K516*(1-$C$15),K516)</f>
        <v>0</v>
      </c>
      <c r="Q516" s="19">
        <f t="shared" si="126"/>
        <v>-1719.0093862659478</v>
      </c>
      <c r="R516" s="19">
        <f t="shared" si="127"/>
        <v>136.57501960285452</v>
      </c>
      <c r="S516" s="3">
        <f>Return!Q500</f>
        <v>-1.0379925273782287E-2</v>
      </c>
      <c r="T516" s="9">
        <f>IF(A516=0,1,T515*(1+$F$5)^(1/12))</f>
        <v>1.2279184992961596</v>
      </c>
      <c r="U516">
        <f>IF(A516=0,$C$12,U515-V515-W515-X515)</f>
        <v>0</v>
      </c>
      <c r="V516">
        <f t="shared" si="117"/>
        <v>0</v>
      </c>
      <c r="W516">
        <f t="shared" si="128"/>
        <v>0</v>
      </c>
      <c r="X516">
        <f>IF(A516=12*$C$10-1,U516-V516-W516,0)</f>
        <v>0</v>
      </c>
      <c r="Y516">
        <f>FLOOR(A516/12,1)</f>
        <v>41</v>
      </c>
      <c r="Z516">
        <f t="shared" si="118"/>
        <v>5</v>
      </c>
      <c r="AA516">
        <f t="shared" si="129"/>
        <v>8.1709400070986149E-3</v>
      </c>
      <c r="AB516">
        <f t="shared" si="119"/>
        <v>9.376267690156434E-2</v>
      </c>
      <c r="AC516">
        <f>VLOOKUP(AD516,mortality!$A$4:$G$76,saving_model!Z516+2,FALSE)</f>
        <v>4.688133845078217E-2</v>
      </c>
      <c r="AD516">
        <f t="shared" si="120"/>
        <v>90</v>
      </c>
      <c r="AE516" s="10">
        <f t="shared" si="130"/>
        <v>8.3717735912058888E-4</v>
      </c>
      <c r="AF516" s="8">
        <f>VLOOKUP(saving_model!Y516,lapse!$B$4:$C$134,2,FALSE)</f>
        <v>0.01</v>
      </c>
      <c r="AH516">
        <f>discount_curve!K501</f>
        <v>0.60332785550598111</v>
      </c>
    </row>
    <row r="517" spans="1:34" x14ac:dyDescent="0.55000000000000004">
      <c r="A517">
        <f t="shared" si="116"/>
        <v>495</v>
      </c>
      <c r="B517">
        <f t="shared" si="121"/>
        <v>0</v>
      </c>
      <c r="C517">
        <f>K517*U517</f>
        <v>0</v>
      </c>
      <c r="D517">
        <f>M517*V517</f>
        <v>0</v>
      </c>
      <c r="E517">
        <f>N517*W517</f>
        <v>0</v>
      </c>
      <c r="F517">
        <f>(O517+P517+Q517-R517)*X517</f>
        <v>0</v>
      </c>
      <c r="G517">
        <f>U517*$F$6/12*T517</f>
        <v>0</v>
      </c>
      <c r="H517">
        <v>0</v>
      </c>
      <c r="I517">
        <f t="shared" si="122"/>
        <v>0</v>
      </c>
      <c r="K517">
        <f>IF(A517=0, $C$6, $C$7/12)</f>
        <v>0</v>
      </c>
      <c r="L517">
        <f t="shared" si="123"/>
        <v>100000</v>
      </c>
      <c r="M517" s="19">
        <f t="shared" si="124"/>
        <v>163491.37245216087</v>
      </c>
      <c r="N517" s="19">
        <f t="shared" si="125"/>
        <v>163491.37245216087</v>
      </c>
      <c r="O517" s="19">
        <f t="shared" si="131"/>
        <v>163753.44850382255</v>
      </c>
      <c r="P517" s="19">
        <f>IF(A517=0,K517*(1-$C$15),K517)</f>
        <v>0</v>
      </c>
      <c r="Q517" s="19">
        <f t="shared" si="126"/>
        <v>-660.06325769509078</v>
      </c>
      <c r="R517" s="19">
        <f t="shared" si="127"/>
        <v>135.91115437177288</v>
      </c>
      <c r="S517" s="3">
        <f>Return!Q501</f>
        <v>-4.0308357700307162E-3</v>
      </c>
      <c r="T517" s="9">
        <f>IF(A517=0,1,T516*(1+$F$5)^(1/12))</f>
        <v>1.2284289632444343</v>
      </c>
      <c r="U517">
        <f>IF(A517=0,$C$12,U516-V516-W516-X516)</f>
        <v>0</v>
      </c>
      <c r="V517">
        <f t="shared" si="117"/>
        <v>0</v>
      </c>
      <c r="W517">
        <f t="shared" si="128"/>
        <v>0</v>
      </c>
      <c r="X517">
        <f>IF(A517=12*$C$10-1,U517-V517-W517,0)</f>
        <v>0</v>
      </c>
      <c r="Y517">
        <f>FLOOR(A517/12,1)</f>
        <v>41</v>
      </c>
      <c r="Z517">
        <f t="shared" si="118"/>
        <v>5</v>
      </c>
      <c r="AA517">
        <f t="shared" si="129"/>
        <v>8.1709400070986149E-3</v>
      </c>
      <c r="AB517">
        <f t="shared" si="119"/>
        <v>9.376267690156434E-2</v>
      </c>
      <c r="AC517">
        <f>VLOOKUP(AD517,mortality!$A$4:$G$76,saving_model!Z517+2,FALSE)</f>
        <v>4.688133845078217E-2</v>
      </c>
      <c r="AD517">
        <f t="shared" si="120"/>
        <v>90</v>
      </c>
      <c r="AE517" s="10">
        <f t="shared" si="130"/>
        <v>8.3717735912058888E-4</v>
      </c>
      <c r="AF517" s="8">
        <f>VLOOKUP(saving_model!Y517,lapse!$B$4:$C$134,2,FALSE)</f>
        <v>0.01</v>
      </c>
      <c r="AH517">
        <f>discount_curve!K502</f>
        <v>0.60271104902875816</v>
      </c>
    </row>
    <row r="518" spans="1:34" x14ac:dyDescent="0.55000000000000004">
      <c r="A518">
        <f t="shared" si="116"/>
        <v>496</v>
      </c>
      <c r="B518">
        <f t="shared" si="121"/>
        <v>0</v>
      </c>
      <c r="C518">
        <f>K518*U518</f>
        <v>0</v>
      </c>
      <c r="D518">
        <f>M518*V518</f>
        <v>0</v>
      </c>
      <c r="E518">
        <f>N518*W518</f>
        <v>0</v>
      </c>
      <c r="F518">
        <f>(O518+P518+Q518-R518)*X518</f>
        <v>0</v>
      </c>
      <c r="G518">
        <f>U518*$F$6/12*T518</f>
        <v>0</v>
      </c>
      <c r="H518">
        <v>0</v>
      </c>
      <c r="I518">
        <f t="shared" si="122"/>
        <v>0</v>
      </c>
      <c r="K518">
        <f>IF(A518=0, $C$6, $C$7/12)</f>
        <v>0</v>
      </c>
      <c r="L518">
        <f t="shared" si="123"/>
        <v>100000</v>
      </c>
      <c r="M518" s="19">
        <f t="shared" si="124"/>
        <v>163525.95395108365</v>
      </c>
      <c r="N518" s="19">
        <f t="shared" si="125"/>
        <v>163525.95395108365</v>
      </c>
      <c r="O518" s="19">
        <f t="shared" si="131"/>
        <v>162957.47409175569</v>
      </c>
      <c r="P518" s="19">
        <f>IF(A518=0,K518*(1-$C$15),K518)</f>
        <v>0</v>
      </c>
      <c r="Q518" s="19">
        <f t="shared" si="126"/>
        <v>1000.3282167321649</v>
      </c>
      <c r="R518" s="19">
        <f t="shared" si="127"/>
        <v>136.63150192373988</v>
      </c>
      <c r="S518" s="3">
        <f>Return!Q502</f>
        <v>6.1385844516030907E-3</v>
      </c>
      <c r="T518" s="9">
        <f>IF(A518=0,1,T517*(1+$F$5)^(1/12))</f>
        <v>1.2289396394001502</v>
      </c>
      <c r="U518">
        <f>IF(A518=0,$C$12,U517-V517-W517-X517)</f>
        <v>0</v>
      </c>
      <c r="V518">
        <f t="shared" si="117"/>
        <v>0</v>
      </c>
      <c r="W518">
        <f t="shared" si="128"/>
        <v>0</v>
      </c>
      <c r="X518">
        <f>IF(A518=12*$C$10-1,U518-V518-W518,0)</f>
        <v>0</v>
      </c>
      <c r="Y518">
        <f>FLOOR(A518/12,1)</f>
        <v>41</v>
      </c>
      <c r="Z518">
        <f t="shared" si="118"/>
        <v>5</v>
      </c>
      <c r="AA518">
        <f t="shared" si="129"/>
        <v>8.1709400070986149E-3</v>
      </c>
      <c r="AB518">
        <f t="shared" si="119"/>
        <v>9.376267690156434E-2</v>
      </c>
      <c r="AC518">
        <f>VLOOKUP(AD518,mortality!$A$4:$G$76,saving_model!Z518+2,FALSE)</f>
        <v>4.688133845078217E-2</v>
      </c>
      <c r="AD518">
        <f t="shared" si="120"/>
        <v>90</v>
      </c>
      <c r="AE518" s="10">
        <f t="shared" si="130"/>
        <v>8.3717735912058888E-4</v>
      </c>
      <c r="AF518" s="8">
        <f>VLOOKUP(saving_model!Y518,lapse!$B$4:$C$134,2,FALSE)</f>
        <v>0.01</v>
      </c>
      <c r="AH518">
        <f>discount_curve!K503</f>
        <v>0.60209487313775278</v>
      </c>
    </row>
    <row r="519" spans="1:34" x14ac:dyDescent="0.55000000000000004">
      <c r="A519">
        <f t="shared" ref="A519:A582" si="132">A518+1</f>
        <v>497</v>
      </c>
      <c r="B519">
        <f t="shared" si="121"/>
        <v>0</v>
      </c>
      <c r="C519">
        <f>K519*U519</f>
        <v>0</v>
      </c>
      <c r="D519">
        <f>M519*V519</f>
        <v>0</v>
      </c>
      <c r="E519">
        <f>N519*W519</f>
        <v>0</v>
      </c>
      <c r="F519">
        <f>(O519+P519+Q519-R519)*X519</f>
        <v>0</v>
      </c>
      <c r="G519">
        <f>U519*$F$6/12*T519</f>
        <v>0</v>
      </c>
      <c r="H519">
        <v>0</v>
      </c>
      <c r="I519">
        <f t="shared" si="122"/>
        <v>0</v>
      </c>
      <c r="K519">
        <f>IF(A519=0, $C$6, $C$7/12)</f>
        <v>0</v>
      </c>
      <c r="L519">
        <f t="shared" si="123"/>
        <v>100000</v>
      </c>
      <c r="M519" s="19">
        <f t="shared" si="124"/>
        <v>163367.46792181072</v>
      </c>
      <c r="N519" s="19">
        <f t="shared" si="125"/>
        <v>163367.46792181072</v>
      </c>
      <c r="O519" s="19">
        <f t="shared" si="131"/>
        <v>163821.1708065641</v>
      </c>
      <c r="P519" s="19">
        <f>IF(A519=0,K519*(1-$C$15),K519)</f>
        <v>0</v>
      </c>
      <c r="Q519" s="19">
        <f t="shared" si="126"/>
        <v>-1043.0542000122614</v>
      </c>
      <c r="R519" s="19">
        <f t="shared" si="127"/>
        <v>135.64843050545986</v>
      </c>
      <c r="S519" s="3">
        <f>Return!Q503</f>
        <v>-6.3670293337353412E-3</v>
      </c>
      <c r="T519" s="9">
        <f>IF(A519=0,1,T518*(1+$F$5)^(1/12))</f>
        <v>1.2294505278515246</v>
      </c>
      <c r="U519">
        <f>IF(A519=0,$C$12,U518-V518-W518-X518)</f>
        <v>0</v>
      </c>
      <c r="V519">
        <f t="shared" si="117"/>
        <v>0</v>
      </c>
      <c r="W519">
        <f t="shared" si="128"/>
        <v>0</v>
      </c>
      <c r="X519">
        <f>IF(A519=12*$C$10-1,U519-V519-W519,0)</f>
        <v>0</v>
      </c>
      <c r="Y519">
        <f>FLOOR(A519/12,1)</f>
        <v>41</v>
      </c>
      <c r="Z519">
        <f t="shared" si="118"/>
        <v>5</v>
      </c>
      <c r="AA519">
        <f t="shared" si="129"/>
        <v>8.1709400070986149E-3</v>
      </c>
      <c r="AB519">
        <f t="shared" si="119"/>
        <v>9.376267690156434E-2</v>
      </c>
      <c r="AC519">
        <f>VLOOKUP(AD519,mortality!$A$4:$G$76,saving_model!Z519+2,FALSE)</f>
        <v>4.688133845078217E-2</v>
      </c>
      <c r="AD519">
        <f t="shared" si="120"/>
        <v>90</v>
      </c>
      <c r="AE519" s="10">
        <f t="shared" si="130"/>
        <v>8.3717735912058888E-4</v>
      </c>
      <c r="AF519" s="8">
        <f>VLOOKUP(saving_model!Y519,lapse!$B$4:$C$134,2,FALSE)</f>
        <v>0.01</v>
      </c>
      <c r="AH519">
        <f>discount_curve!K504</f>
        <v>0.60147932718829134</v>
      </c>
    </row>
    <row r="520" spans="1:34" x14ac:dyDescent="0.55000000000000004">
      <c r="A520">
        <f t="shared" si="132"/>
        <v>498</v>
      </c>
      <c r="B520">
        <f t="shared" si="121"/>
        <v>0</v>
      </c>
      <c r="C520">
        <f>K520*U520</f>
        <v>0</v>
      </c>
      <c r="D520">
        <f>M520*V520</f>
        <v>0</v>
      </c>
      <c r="E520">
        <f>N520*W520</f>
        <v>0</v>
      </c>
      <c r="F520">
        <f>(O520+P520+Q520-R520)*X520</f>
        <v>0</v>
      </c>
      <c r="G520">
        <f>U520*$F$6/12*T520</f>
        <v>0</v>
      </c>
      <c r="H520">
        <v>0</v>
      </c>
      <c r="I520">
        <f t="shared" si="122"/>
        <v>0</v>
      </c>
      <c r="K520">
        <f>IF(A520=0, $C$6, $C$7/12)</f>
        <v>0</v>
      </c>
      <c r="L520">
        <f t="shared" si="123"/>
        <v>100000</v>
      </c>
      <c r="M520" s="19">
        <f t="shared" si="124"/>
        <v>163352.76850107932</v>
      </c>
      <c r="N520" s="19">
        <f t="shared" si="125"/>
        <v>163352.76850107932</v>
      </c>
      <c r="O520" s="19">
        <f t="shared" si="131"/>
        <v>162642.46817604639</v>
      </c>
      <c r="P520" s="19">
        <f>IF(A520=0,K520*(1-$C$15),K520)</f>
        <v>0</v>
      </c>
      <c r="Q520" s="19">
        <f t="shared" si="126"/>
        <v>1283.9952638659233</v>
      </c>
      <c r="R520" s="19">
        <f t="shared" si="127"/>
        <v>136.60538619992693</v>
      </c>
      <c r="S520" s="3">
        <f>Return!Q504</f>
        <v>7.89458791584563E-3</v>
      </c>
      <c r="T520" s="9">
        <f>IF(A520=0,1,T519*(1+$F$5)^(1/12))</f>
        <v>1.2299616286868125</v>
      </c>
      <c r="U520">
        <f>IF(A520=0,$C$12,U519-V519-W519-X519)</f>
        <v>0</v>
      </c>
      <c r="V520">
        <f t="shared" si="117"/>
        <v>0</v>
      </c>
      <c r="W520">
        <f t="shared" si="128"/>
        <v>0</v>
      </c>
      <c r="X520">
        <f>IF(A520=12*$C$10-1,U520-V520-W520,0)</f>
        <v>0</v>
      </c>
      <c r="Y520">
        <f>FLOOR(A520/12,1)</f>
        <v>41</v>
      </c>
      <c r="Z520">
        <f t="shared" si="118"/>
        <v>5</v>
      </c>
      <c r="AA520">
        <f t="shared" si="129"/>
        <v>8.1709400070986149E-3</v>
      </c>
      <c r="AB520">
        <f t="shared" si="119"/>
        <v>9.376267690156434E-2</v>
      </c>
      <c r="AC520">
        <f>VLOOKUP(AD520,mortality!$A$4:$G$76,saving_model!Z520+2,FALSE)</f>
        <v>4.688133845078217E-2</v>
      </c>
      <c r="AD520">
        <f t="shared" si="120"/>
        <v>90</v>
      </c>
      <c r="AE520" s="10">
        <f t="shared" si="130"/>
        <v>8.3717735912058888E-4</v>
      </c>
      <c r="AF520" s="8">
        <f>VLOOKUP(saving_model!Y520,lapse!$B$4:$C$134,2,FALSE)</f>
        <v>0.01</v>
      </c>
      <c r="AH520">
        <f>discount_curve!K505</f>
        <v>0.60086441053635864</v>
      </c>
    </row>
    <row r="521" spans="1:34" x14ac:dyDescent="0.55000000000000004">
      <c r="A521">
        <f t="shared" si="132"/>
        <v>499</v>
      </c>
      <c r="B521">
        <f t="shared" si="121"/>
        <v>0</v>
      </c>
      <c r="C521">
        <f>K521*U521</f>
        <v>0</v>
      </c>
      <c r="D521">
        <f>M521*V521</f>
        <v>0</v>
      </c>
      <c r="E521">
        <f>N521*W521</f>
        <v>0</v>
      </c>
      <c r="F521">
        <f>(O521+P521+Q521-R521)*X521</f>
        <v>0</v>
      </c>
      <c r="G521">
        <f>U521*$F$6/12*T521</f>
        <v>0</v>
      </c>
      <c r="H521">
        <v>0</v>
      </c>
      <c r="I521">
        <f t="shared" si="122"/>
        <v>0</v>
      </c>
      <c r="K521">
        <f>IF(A521=0, $C$6, $C$7/12)</f>
        <v>0</v>
      </c>
      <c r="L521">
        <f t="shared" si="123"/>
        <v>100000</v>
      </c>
      <c r="M521" s="19">
        <f t="shared" si="124"/>
        <v>164551.29620002542</v>
      </c>
      <c r="N521" s="19">
        <f t="shared" si="125"/>
        <v>164551.29620002542</v>
      </c>
      <c r="O521" s="19">
        <f t="shared" si="131"/>
        <v>163789.85805371238</v>
      </c>
      <c r="P521" s="19">
        <f>IF(A521=0,K521*(1-$C$15),K521)</f>
        <v>0</v>
      </c>
      <c r="Q521" s="19">
        <f t="shared" si="126"/>
        <v>1385.2303855932864</v>
      </c>
      <c r="R521" s="19">
        <f t="shared" si="127"/>
        <v>137.64590703275471</v>
      </c>
      <c r="S521" s="3">
        <f>Return!Q505</f>
        <v>8.4573636124589679E-3</v>
      </c>
      <c r="T521" s="9">
        <f>IF(A521=0,1,T520*(1+$F$5)^(1/12))</f>
        <v>1.2304729419943046</v>
      </c>
      <c r="U521">
        <f>IF(A521=0,$C$12,U520-V520-W520-X520)</f>
        <v>0</v>
      </c>
      <c r="V521">
        <f t="shared" si="117"/>
        <v>0</v>
      </c>
      <c r="W521">
        <f t="shared" si="128"/>
        <v>0</v>
      </c>
      <c r="X521">
        <f>IF(A521=12*$C$10-1,U521-V521-W521,0)</f>
        <v>0</v>
      </c>
      <c r="Y521">
        <f>FLOOR(A521/12,1)</f>
        <v>41</v>
      </c>
      <c r="Z521">
        <f t="shared" si="118"/>
        <v>5</v>
      </c>
      <c r="AA521">
        <f t="shared" si="129"/>
        <v>8.1709400070986149E-3</v>
      </c>
      <c r="AB521">
        <f t="shared" si="119"/>
        <v>9.376267690156434E-2</v>
      </c>
      <c r="AC521">
        <f>VLOOKUP(AD521,mortality!$A$4:$G$76,saving_model!Z521+2,FALSE)</f>
        <v>4.688133845078217E-2</v>
      </c>
      <c r="AD521">
        <f t="shared" si="120"/>
        <v>90</v>
      </c>
      <c r="AE521" s="10">
        <f t="shared" si="130"/>
        <v>8.3717735912058888E-4</v>
      </c>
      <c r="AF521" s="8">
        <f>VLOOKUP(saving_model!Y521,lapse!$B$4:$C$134,2,FALSE)</f>
        <v>0.01</v>
      </c>
      <c r="AH521">
        <f>discount_curve!K506</f>
        <v>0.60025012253859877</v>
      </c>
    </row>
    <row r="522" spans="1:34" x14ac:dyDescent="0.55000000000000004">
      <c r="A522">
        <f t="shared" si="132"/>
        <v>500</v>
      </c>
      <c r="B522">
        <f t="shared" si="121"/>
        <v>0</v>
      </c>
      <c r="C522">
        <f>K522*U522</f>
        <v>0</v>
      </c>
      <c r="D522">
        <f>M522*V522</f>
        <v>0</v>
      </c>
      <c r="E522">
        <f>N522*W522</f>
        <v>0</v>
      </c>
      <c r="F522">
        <f>(O522+P522+Q522-R522)*X522</f>
        <v>0</v>
      </c>
      <c r="G522">
        <f>U522*$F$6/12*T522</f>
        <v>0</v>
      </c>
      <c r="H522">
        <v>0</v>
      </c>
      <c r="I522">
        <f t="shared" si="122"/>
        <v>0</v>
      </c>
      <c r="K522">
        <f>IF(A522=0, $C$6, $C$7/12)</f>
        <v>0</v>
      </c>
      <c r="L522">
        <f t="shared" si="123"/>
        <v>100000</v>
      </c>
      <c r="M522" s="19">
        <f t="shared" si="124"/>
        <v>164267.50991999215</v>
      </c>
      <c r="N522" s="19">
        <f t="shared" si="125"/>
        <v>164267.50991999215</v>
      </c>
      <c r="O522" s="19">
        <f t="shared" si="131"/>
        <v>165037.44253227289</v>
      </c>
      <c r="P522" s="19">
        <f>IF(A522=0,K522*(1-$C$15),K522)</f>
        <v>0</v>
      </c>
      <c r="Q522" s="19">
        <f t="shared" si="126"/>
        <v>-1675.9997602048429</v>
      </c>
      <c r="R522" s="19">
        <f t="shared" si="127"/>
        <v>136.13453564339005</v>
      </c>
      <c r="S522" s="3">
        <f>Return!Q506</f>
        <v>-1.0155269825373736E-2</v>
      </c>
      <c r="T522" s="9">
        <f>IF(A522=0,1,T521*(1+$F$5)^(1/12))</f>
        <v>1.230984467862329</v>
      </c>
      <c r="U522">
        <f>IF(A522=0,$C$12,U521-V521-W521-X521)</f>
        <v>0</v>
      </c>
      <c r="V522">
        <f t="shared" si="117"/>
        <v>0</v>
      </c>
      <c r="W522">
        <f t="shared" si="128"/>
        <v>0</v>
      </c>
      <c r="X522">
        <f>IF(A522=12*$C$10-1,U522-V522-W522,0)</f>
        <v>0</v>
      </c>
      <c r="Y522">
        <f>FLOOR(A522/12,1)</f>
        <v>41</v>
      </c>
      <c r="Z522">
        <f t="shared" si="118"/>
        <v>5</v>
      </c>
      <c r="AA522">
        <f t="shared" si="129"/>
        <v>8.1709400070986149E-3</v>
      </c>
      <c r="AB522">
        <f t="shared" si="119"/>
        <v>9.376267690156434E-2</v>
      </c>
      <c r="AC522">
        <f>VLOOKUP(AD522,mortality!$A$4:$G$76,saving_model!Z522+2,FALSE)</f>
        <v>4.688133845078217E-2</v>
      </c>
      <c r="AD522">
        <f t="shared" si="120"/>
        <v>90</v>
      </c>
      <c r="AE522" s="10">
        <f t="shared" si="130"/>
        <v>8.3717735912058888E-4</v>
      </c>
      <c r="AF522" s="8">
        <f>VLOOKUP(saving_model!Y522,lapse!$B$4:$C$134,2,FALSE)</f>
        <v>0.01</v>
      </c>
      <c r="AH522">
        <f>discount_curve!K507</f>
        <v>0.59963646255231295</v>
      </c>
    </row>
    <row r="523" spans="1:34" x14ac:dyDescent="0.55000000000000004">
      <c r="A523">
        <f t="shared" si="132"/>
        <v>501</v>
      </c>
      <c r="B523">
        <f t="shared" si="121"/>
        <v>0</v>
      </c>
      <c r="C523">
        <f>K523*U523</f>
        <v>0</v>
      </c>
      <c r="D523">
        <f>M523*V523</f>
        <v>0</v>
      </c>
      <c r="E523">
        <f>N523*W523</f>
        <v>0</v>
      </c>
      <c r="F523">
        <f>(O523+P523+Q523-R523)*X523</f>
        <v>0</v>
      </c>
      <c r="G523">
        <f>U523*$F$6/12*T523</f>
        <v>0</v>
      </c>
      <c r="H523">
        <v>0</v>
      </c>
      <c r="I523">
        <f t="shared" si="122"/>
        <v>0</v>
      </c>
      <c r="K523">
        <f>IF(A523=0, $C$6, $C$7/12)</f>
        <v>0</v>
      </c>
      <c r="L523">
        <f t="shared" si="123"/>
        <v>100000</v>
      </c>
      <c r="M523" s="19">
        <f t="shared" si="124"/>
        <v>163109.66596424041</v>
      </c>
      <c r="N523" s="19">
        <f t="shared" si="125"/>
        <v>163109.66596424041</v>
      </c>
      <c r="O523" s="19">
        <f t="shared" si="131"/>
        <v>163225.30823642467</v>
      </c>
      <c r="P523" s="19">
        <f>IF(A523=0,K523*(1-$C$15),K523)</f>
        <v>0</v>
      </c>
      <c r="Q523" s="19">
        <f t="shared" si="126"/>
        <v>-366.99980139766649</v>
      </c>
      <c r="R523" s="19">
        <f t="shared" si="127"/>
        <v>135.71525702918916</v>
      </c>
      <c r="S523" s="3">
        <f>Return!Q507</f>
        <v>-2.2484246184794054E-3</v>
      </c>
      <c r="T523" s="9">
        <f>IF(A523=0,1,T522*(1+$F$5)^(1/12))</f>
        <v>1.2314962063792503</v>
      </c>
      <c r="U523">
        <f>IF(A523=0,$C$12,U522-V522-W522-X522)</f>
        <v>0</v>
      </c>
      <c r="V523">
        <f t="shared" si="117"/>
        <v>0</v>
      </c>
      <c r="W523">
        <f t="shared" si="128"/>
        <v>0</v>
      </c>
      <c r="X523">
        <f>IF(A523=12*$C$10-1,U523-V523-W523,0)</f>
        <v>0</v>
      </c>
      <c r="Y523">
        <f>FLOOR(A523/12,1)</f>
        <v>41</v>
      </c>
      <c r="Z523">
        <f t="shared" si="118"/>
        <v>5</v>
      </c>
      <c r="AA523">
        <f t="shared" si="129"/>
        <v>8.1709400070986149E-3</v>
      </c>
      <c r="AB523">
        <f t="shared" si="119"/>
        <v>9.376267690156434E-2</v>
      </c>
      <c r="AC523">
        <f>VLOOKUP(AD523,mortality!$A$4:$G$76,saving_model!Z523+2,FALSE)</f>
        <v>4.688133845078217E-2</v>
      </c>
      <c r="AD523">
        <f t="shared" si="120"/>
        <v>90</v>
      </c>
      <c r="AE523" s="10">
        <f t="shared" si="130"/>
        <v>8.3717735912058888E-4</v>
      </c>
      <c r="AF523" s="8">
        <f>VLOOKUP(saving_model!Y523,lapse!$B$4:$C$134,2,FALSE)</f>
        <v>0.01</v>
      </c>
      <c r="AH523">
        <f>discount_curve!K508</f>
        <v>0.59902342993545976</v>
      </c>
    </row>
    <row r="524" spans="1:34" x14ac:dyDescent="0.55000000000000004">
      <c r="A524">
        <f t="shared" si="132"/>
        <v>502</v>
      </c>
      <c r="B524">
        <f t="shared" si="121"/>
        <v>0</v>
      </c>
      <c r="C524">
        <f>K524*U524</f>
        <v>0</v>
      </c>
      <c r="D524">
        <f>M524*V524</f>
        <v>0</v>
      </c>
      <c r="E524">
        <f>N524*W524</f>
        <v>0</v>
      </c>
      <c r="F524">
        <f>(O524+P524+Q524-R524)*X524</f>
        <v>0</v>
      </c>
      <c r="G524">
        <f>U524*$F$6/12*T524</f>
        <v>0</v>
      </c>
      <c r="H524">
        <v>0</v>
      </c>
      <c r="I524">
        <f t="shared" si="122"/>
        <v>0</v>
      </c>
      <c r="K524">
        <f>IF(A524=0, $C$6, $C$7/12)</f>
        <v>0</v>
      </c>
      <c r="L524">
        <f t="shared" si="123"/>
        <v>100000</v>
      </c>
      <c r="M524" s="19">
        <f t="shared" si="124"/>
        <v>163363.05206679762</v>
      </c>
      <c r="N524" s="19">
        <f t="shared" si="125"/>
        <v>163363.05206679762</v>
      </c>
      <c r="O524" s="19">
        <f t="shared" si="131"/>
        <v>162722.5931779978</v>
      </c>
      <c r="P524" s="19">
        <f>IF(A524=0,K524*(1-$C$15),K524)</f>
        <v>0</v>
      </c>
      <c r="Q524" s="19">
        <f t="shared" si="126"/>
        <v>1144.3619816332816</v>
      </c>
      <c r="R524" s="19">
        <f t="shared" si="127"/>
        <v>136.55579596635926</v>
      </c>
      <c r="S524" s="3">
        <f>Return!Q508</f>
        <v>7.0325943022644388E-3</v>
      </c>
      <c r="T524" s="9">
        <f>IF(A524=0,1,T523*(1+$F$5)^(1/12))</f>
        <v>1.2320081576334696</v>
      </c>
      <c r="U524">
        <f>IF(A524=0,$C$12,U523-V523-W523-X523)</f>
        <v>0</v>
      </c>
      <c r="V524">
        <f t="shared" si="117"/>
        <v>0</v>
      </c>
      <c r="W524">
        <f t="shared" si="128"/>
        <v>0</v>
      </c>
      <c r="X524">
        <f>IF(A524=12*$C$10-1,U524-V524-W524,0)</f>
        <v>0</v>
      </c>
      <c r="Y524">
        <f>FLOOR(A524/12,1)</f>
        <v>41</v>
      </c>
      <c r="Z524">
        <f t="shared" si="118"/>
        <v>5</v>
      </c>
      <c r="AA524">
        <f t="shared" si="129"/>
        <v>8.1709400070986149E-3</v>
      </c>
      <c r="AB524">
        <f t="shared" si="119"/>
        <v>9.376267690156434E-2</v>
      </c>
      <c r="AC524">
        <f>VLOOKUP(AD524,mortality!$A$4:$G$76,saving_model!Z524+2,FALSE)</f>
        <v>4.688133845078217E-2</v>
      </c>
      <c r="AD524">
        <f t="shared" si="120"/>
        <v>90</v>
      </c>
      <c r="AE524" s="10">
        <f t="shared" si="130"/>
        <v>8.3717735912058888E-4</v>
      </c>
      <c r="AF524" s="8">
        <f>VLOOKUP(saving_model!Y524,lapse!$B$4:$C$134,2,FALSE)</f>
        <v>0.01</v>
      </c>
      <c r="AH524">
        <f>discount_curve!K509</f>
        <v>0.59841102404665403</v>
      </c>
    </row>
    <row r="525" spans="1:34" x14ac:dyDescent="0.55000000000000004">
      <c r="A525">
        <f t="shared" si="132"/>
        <v>503</v>
      </c>
      <c r="B525">
        <f t="shared" si="121"/>
        <v>0</v>
      </c>
      <c r="C525">
        <f>K525*U525</f>
        <v>0</v>
      </c>
      <c r="D525">
        <f>M525*V525</f>
        <v>0</v>
      </c>
      <c r="E525">
        <f>N525*W525</f>
        <v>0</v>
      </c>
      <c r="F525">
        <f>(O525+P525+Q525-R525)*X525</f>
        <v>0</v>
      </c>
      <c r="G525">
        <f>U525*$F$6/12*T525</f>
        <v>0</v>
      </c>
      <c r="H525">
        <v>0</v>
      </c>
      <c r="I525">
        <f t="shared" si="122"/>
        <v>0</v>
      </c>
      <c r="K525">
        <f>IF(A525=0, $C$6, $C$7/12)</f>
        <v>0</v>
      </c>
      <c r="L525">
        <f t="shared" si="123"/>
        <v>100000</v>
      </c>
      <c r="M525" s="19">
        <f t="shared" si="124"/>
        <v>163478.93211186319</v>
      </c>
      <c r="N525" s="19">
        <f t="shared" si="125"/>
        <v>163478.93211186319</v>
      </c>
      <c r="O525" s="19">
        <f t="shared" si="131"/>
        <v>163730.39936366474</v>
      </c>
      <c r="P525" s="19">
        <f>IF(A525=0,K525*(1-$C$15),K525)</f>
        <v>0</v>
      </c>
      <c r="Q525" s="19">
        <f t="shared" si="126"/>
        <v>-638.84413296198716</v>
      </c>
      <c r="R525" s="19">
        <f t="shared" si="127"/>
        <v>135.90962935891895</v>
      </c>
      <c r="S525" s="3">
        <f>Return!Q509</f>
        <v>-3.9018052569641526E-3</v>
      </c>
      <c r="T525" s="9">
        <f>IF(A525=0,1,T524*(1+$F$5)^(1/12))</f>
        <v>1.2325203217134251</v>
      </c>
      <c r="U525">
        <f>IF(A525=0,$C$12,U524-V524-W524-X524)</f>
        <v>0</v>
      </c>
      <c r="V525">
        <f t="shared" si="117"/>
        <v>0</v>
      </c>
      <c r="W525">
        <f t="shared" si="128"/>
        <v>0</v>
      </c>
      <c r="X525">
        <f>IF(A525=12*$C$10-1,U525-V525-W525,0)</f>
        <v>0</v>
      </c>
      <c r="Y525">
        <f>FLOOR(A525/12,1)</f>
        <v>41</v>
      </c>
      <c r="Z525">
        <f t="shared" si="118"/>
        <v>5</v>
      </c>
      <c r="AA525">
        <f t="shared" si="129"/>
        <v>8.1709400070986149E-3</v>
      </c>
      <c r="AB525">
        <f t="shared" si="119"/>
        <v>9.376267690156434E-2</v>
      </c>
      <c r="AC525">
        <f>VLOOKUP(AD525,mortality!$A$4:$G$76,saving_model!Z525+2,FALSE)</f>
        <v>4.688133845078217E-2</v>
      </c>
      <c r="AD525">
        <f t="shared" si="120"/>
        <v>90</v>
      </c>
      <c r="AE525" s="10">
        <f t="shared" si="130"/>
        <v>8.3717735912058888E-4</v>
      </c>
      <c r="AF525" s="8">
        <f>VLOOKUP(saving_model!Y525,lapse!$B$4:$C$134,2,FALSE)</f>
        <v>0.01</v>
      </c>
      <c r="AH525">
        <f>discount_curve!K510</f>
        <v>0.59779924424516606</v>
      </c>
    </row>
    <row r="526" spans="1:34" x14ac:dyDescent="0.55000000000000004">
      <c r="A526">
        <f t="shared" si="132"/>
        <v>504</v>
      </c>
      <c r="B526">
        <f t="shared" si="121"/>
        <v>0</v>
      </c>
      <c r="C526">
        <f>K526*U526</f>
        <v>0</v>
      </c>
      <c r="D526">
        <f>M526*V526</f>
        <v>0</v>
      </c>
      <c r="E526">
        <f>N526*W526</f>
        <v>0</v>
      </c>
      <c r="F526">
        <f>(O526+P526+Q526-R526)*X526</f>
        <v>0</v>
      </c>
      <c r="G526">
        <f>U526*$F$6/12*T526</f>
        <v>0</v>
      </c>
      <c r="H526">
        <v>0</v>
      </c>
      <c r="I526">
        <f t="shared" si="122"/>
        <v>0</v>
      </c>
      <c r="K526">
        <f>IF(A526=0, $C$6, $C$7/12)</f>
        <v>0</v>
      </c>
      <c r="L526">
        <f t="shared" si="123"/>
        <v>100000</v>
      </c>
      <c r="M526" s="19">
        <f t="shared" si="124"/>
        <v>162922.37557481028</v>
      </c>
      <c r="N526" s="19">
        <f t="shared" si="125"/>
        <v>162922.37557481028</v>
      </c>
      <c r="O526" s="19">
        <f t="shared" si="131"/>
        <v>162955.64560134383</v>
      </c>
      <c r="P526" s="19">
        <f>IF(A526=0,K526*(1-$C$15),K526)</f>
        <v>0</v>
      </c>
      <c r="Q526" s="19">
        <f t="shared" si="126"/>
        <v>-202.16795110896854</v>
      </c>
      <c r="R526" s="19">
        <f t="shared" si="127"/>
        <v>135.62789804186238</v>
      </c>
      <c r="S526" s="3">
        <f>Return!Q510</f>
        <v>-1.2406317704607428E-3</v>
      </c>
      <c r="T526" s="9">
        <f>IF(A526=0,1,T525*(1+$F$5)^(1/12))</f>
        <v>1.2330326987075915</v>
      </c>
      <c r="U526">
        <f>IF(A526=0,$C$12,U525-V525-W525-X525)</f>
        <v>0</v>
      </c>
      <c r="V526">
        <f t="shared" si="117"/>
        <v>0</v>
      </c>
      <c r="W526">
        <f t="shared" si="128"/>
        <v>0</v>
      </c>
      <c r="X526">
        <f>IF(A526=12*$C$10-1,U526-V526-W526,0)</f>
        <v>0</v>
      </c>
      <c r="Y526">
        <f>FLOOR(A526/12,1)</f>
        <v>42</v>
      </c>
      <c r="Z526">
        <f t="shared" si="118"/>
        <v>5</v>
      </c>
      <c r="AA526" t="e">
        <f t="shared" si="129"/>
        <v>#N/A</v>
      </c>
      <c r="AB526" t="e">
        <f t="shared" si="119"/>
        <v>#N/A</v>
      </c>
      <c r="AC526" t="e">
        <f>VLOOKUP(AD526,mortality!$A$4:$G$76,saving_model!Z526+2,FALSE)</f>
        <v>#N/A</v>
      </c>
      <c r="AD526">
        <f t="shared" si="120"/>
        <v>91</v>
      </c>
      <c r="AE526" s="10">
        <f t="shared" si="130"/>
        <v>8.3717735912058888E-4</v>
      </c>
      <c r="AF526" s="8">
        <f>VLOOKUP(saving_model!Y526,lapse!$B$4:$C$134,2,FALSE)</f>
        <v>0.01</v>
      </c>
      <c r="AH526">
        <f>discount_curve!K511</f>
        <v>0.59867654083237809</v>
      </c>
    </row>
    <row r="527" spans="1:34" x14ac:dyDescent="0.55000000000000004">
      <c r="A527">
        <f t="shared" si="132"/>
        <v>505</v>
      </c>
      <c r="B527">
        <f t="shared" si="121"/>
        <v>0</v>
      </c>
      <c r="C527">
        <f>K527*U527</f>
        <v>0</v>
      </c>
      <c r="D527">
        <f>M527*V527</f>
        <v>0</v>
      </c>
      <c r="E527">
        <f>N527*W527</f>
        <v>0</v>
      </c>
      <c r="F527">
        <f>(O527+P527+Q527-R527)*X527</f>
        <v>0</v>
      </c>
      <c r="G527">
        <f>U527*$F$6/12*T527</f>
        <v>0</v>
      </c>
      <c r="H527">
        <v>0</v>
      </c>
      <c r="I527">
        <f t="shared" si="122"/>
        <v>0</v>
      </c>
      <c r="K527">
        <f>IF(A527=0, $C$6, $C$7/12)</f>
        <v>0</v>
      </c>
      <c r="L527">
        <f t="shared" si="123"/>
        <v>100000</v>
      </c>
      <c r="M527" s="19">
        <f t="shared" si="124"/>
        <v>163854.08037375251</v>
      </c>
      <c r="N527" s="19">
        <f t="shared" si="125"/>
        <v>163854.08037375251</v>
      </c>
      <c r="O527" s="19">
        <f t="shared" si="131"/>
        <v>162617.849752193</v>
      </c>
      <c r="P527" s="19">
        <f>IF(A527=0,K527*(1-$C$15),K527)</f>
        <v>0</v>
      </c>
      <c r="Q527" s="19">
        <f t="shared" si="126"/>
        <v>2335.0005345467298</v>
      </c>
      <c r="R527" s="19">
        <f t="shared" si="127"/>
        <v>137.4607085722831</v>
      </c>
      <c r="S527" s="3">
        <f>Return!Q511</f>
        <v>1.4358820622120794E-2</v>
      </c>
      <c r="T527" s="9">
        <f>IF(A527=0,1,T526*(1+$F$5)^(1/12))</f>
        <v>1.2335452887044804</v>
      </c>
      <c r="U527">
        <f>IF(A527=0,$C$12,U526-V526-W526-X526)</f>
        <v>0</v>
      </c>
      <c r="V527">
        <f t="shared" si="117"/>
        <v>0</v>
      </c>
      <c r="W527">
        <f t="shared" si="128"/>
        <v>0</v>
      </c>
      <c r="X527">
        <f>IF(A527=12*$C$10-1,U527-V527-W527,0)</f>
        <v>0</v>
      </c>
      <c r="Y527">
        <f>FLOOR(A527/12,1)</f>
        <v>42</v>
      </c>
      <c r="Z527">
        <f t="shared" si="118"/>
        <v>5</v>
      </c>
      <c r="AA527" t="e">
        <f t="shared" si="129"/>
        <v>#N/A</v>
      </c>
      <c r="AB527" t="e">
        <f t="shared" si="119"/>
        <v>#N/A</v>
      </c>
      <c r="AC527" t="e">
        <f>VLOOKUP(AD527,mortality!$A$4:$G$76,saving_model!Z527+2,FALSE)</f>
        <v>#N/A</v>
      </c>
      <c r="AD527">
        <f t="shared" si="120"/>
        <v>91</v>
      </c>
      <c r="AE527" s="10">
        <f t="shared" si="130"/>
        <v>8.3717735912058888E-4</v>
      </c>
      <c r="AF527" s="8">
        <f>VLOOKUP(saving_model!Y527,lapse!$B$4:$C$134,2,FALSE)</f>
        <v>0.01</v>
      </c>
      <c r="AH527">
        <f>discount_curve!K512</f>
        <v>0.59806744351966312</v>
      </c>
    </row>
    <row r="528" spans="1:34" x14ac:dyDescent="0.55000000000000004">
      <c r="A528">
        <f t="shared" si="132"/>
        <v>506</v>
      </c>
      <c r="B528">
        <f t="shared" si="121"/>
        <v>0</v>
      </c>
      <c r="C528">
        <f>K528*U528</f>
        <v>0</v>
      </c>
      <c r="D528">
        <f>M528*V528</f>
        <v>0</v>
      </c>
      <c r="E528">
        <f>N528*W528</f>
        <v>0</v>
      </c>
      <c r="F528">
        <f>(O528+P528+Q528-R528)*X528</f>
        <v>0</v>
      </c>
      <c r="G528">
        <f>U528*$F$6/12*T528</f>
        <v>0</v>
      </c>
      <c r="H528">
        <v>0</v>
      </c>
      <c r="I528">
        <f t="shared" si="122"/>
        <v>0</v>
      </c>
      <c r="K528">
        <f>IF(A528=0, $C$6, $C$7/12)</f>
        <v>0</v>
      </c>
      <c r="L528">
        <f t="shared" si="123"/>
        <v>100000</v>
      </c>
      <c r="M528" s="19">
        <f t="shared" si="124"/>
        <v>165162.5365019344</v>
      </c>
      <c r="N528" s="19">
        <f t="shared" si="125"/>
        <v>165162.5365019344</v>
      </c>
      <c r="O528" s="19">
        <f t="shared" si="131"/>
        <v>164815.38957816744</v>
      </c>
      <c r="P528" s="19">
        <f>IF(A528=0,K528*(1-$C$15),K528)</f>
        <v>0</v>
      </c>
      <c r="Q528" s="19">
        <f t="shared" si="126"/>
        <v>556.4839529246558</v>
      </c>
      <c r="R528" s="19">
        <f t="shared" si="127"/>
        <v>137.80989460924343</v>
      </c>
      <c r="S528" s="3">
        <f>Return!Q512</f>
        <v>3.376407715013352E-3</v>
      </c>
      <c r="T528" s="9">
        <f>IF(A528=0,1,T527*(1+$F$5)^(1/12))</f>
        <v>1.2340580917926405</v>
      </c>
      <c r="U528">
        <f>IF(A528=0,$C$12,U527-V527-W527-X527)</f>
        <v>0</v>
      </c>
      <c r="V528">
        <f t="shared" si="117"/>
        <v>0</v>
      </c>
      <c r="W528">
        <f t="shared" si="128"/>
        <v>0</v>
      </c>
      <c r="X528">
        <f>IF(A528=12*$C$10-1,U528-V528-W528,0)</f>
        <v>0</v>
      </c>
      <c r="Y528">
        <f>FLOOR(A528/12,1)</f>
        <v>42</v>
      </c>
      <c r="Z528">
        <f t="shared" si="118"/>
        <v>5</v>
      </c>
      <c r="AA528" t="e">
        <f t="shared" si="129"/>
        <v>#N/A</v>
      </c>
      <c r="AB528" t="e">
        <f t="shared" si="119"/>
        <v>#N/A</v>
      </c>
      <c r="AC528" t="e">
        <f>VLOOKUP(AD528,mortality!$A$4:$G$76,saving_model!Z528+2,FALSE)</f>
        <v>#N/A</v>
      </c>
      <c r="AD528">
        <f t="shared" si="120"/>
        <v>91</v>
      </c>
      <c r="AE528" s="10">
        <f t="shared" si="130"/>
        <v>8.3717735912058888E-4</v>
      </c>
      <c r="AF528" s="8">
        <f>VLOOKUP(saving_model!Y528,lapse!$B$4:$C$134,2,FALSE)</f>
        <v>0.01</v>
      </c>
      <c r="AH528">
        <f>discount_curve!K513</f>
        <v>0.59745896590642045</v>
      </c>
    </row>
    <row r="529" spans="1:34" x14ac:dyDescent="0.55000000000000004">
      <c r="A529">
        <f t="shared" si="132"/>
        <v>507</v>
      </c>
      <c r="B529">
        <f t="shared" si="121"/>
        <v>0</v>
      </c>
      <c r="C529">
        <f>K529*U529</f>
        <v>0</v>
      </c>
      <c r="D529">
        <f>M529*V529</f>
        <v>0</v>
      </c>
      <c r="E529">
        <f>N529*W529</f>
        <v>0</v>
      </c>
      <c r="F529">
        <f>(O529+P529+Q529-R529)*X529</f>
        <v>0</v>
      </c>
      <c r="G529">
        <f>U529*$F$6/12*T529</f>
        <v>0</v>
      </c>
      <c r="H529">
        <v>0</v>
      </c>
      <c r="I529">
        <f t="shared" si="122"/>
        <v>0</v>
      </c>
      <c r="K529">
        <f>IF(A529=0, $C$6, $C$7/12)</f>
        <v>0</v>
      </c>
      <c r="L529">
        <f t="shared" si="123"/>
        <v>100000</v>
      </c>
      <c r="M529" s="19">
        <f t="shared" si="124"/>
        <v>165038.42657052027</v>
      </c>
      <c r="N529" s="19">
        <f t="shared" si="125"/>
        <v>165038.42657052027</v>
      </c>
      <c r="O529" s="19">
        <f t="shared" si="131"/>
        <v>165234.06363648287</v>
      </c>
      <c r="P529" s="19">
        <f>IF(A529=0,K529*(1-$C$15),K529)</f>
        <v>0</v>
      </c>
      <c r="Q529" s="19">
        <f t="shared" si="126"/>
        <v>-528.52874433531906</v>
      </c>
      <c r="R529" s="19">
        <f t="shared" si="127"/>
        <v>137.25461241012297</v>
      </c>
      <c r="S529" s="3">
        <f>Return!Q513</f>
        <v>-3.1986669861130412E-3</v>
      </c>
      <c r="T529" s="9">
        <f>IF(A529=0,1,T528*(1+$F$5)^(1/12))</f>
        <v>1.2345711080606567</v>
      </c>
      <c r="U529">
        <f>IF(A529=0,$C$12,U528-V528-W528-X528)</f>
        <v>0</v>
      </c>
      <c r="V529">
        <f t="shared" si="117"/>
        <v>0</v>
      </c>
      <c r="W529">
        <f t="shared" si="128"/>
        <v>0</v>
      </c>
      <c r="X529">
        <f>IF(A529=12*$C$10-1,U529-V529-W529,0)</f>
        <v>0</v>
      </c>
      <c r="Y529">
        <f>FLOOR(A529/12,1)</f>
        <v>42</v>
      </c>
      <c r="Z529">
        <f t="shared" si="118"/>
        <v>5</v>
      </c>
      <c r="AA529" t="e">
        <f t="shared" si="129"/>
        <v>#N/A</v>
      </c>
      <c r="AB529" t="e">
        <f t="shared" si="119"/>
        <v>#N/A</v>
      </c>
      <c r="AC529" t="e">
        <f>VLOOKUP(AD529,mortality!$A$4:$G$76,saving_model!Z529+2,FALSE)</f>
        <v>#N/A</v>
      </c>
      <c r="AD529">
        <f t="shared" si="120"/>
        <v>91</v>
      </c>
      <c r="AE529" s="10">
        <f t="shared" si="130"/>
        <v>8.3717735912058888E-4</v>
      </c>
      <c r="AF529" s="8">
        <f>VLOOKUP(saving_model!Y529,lapse!$B$4:$C$134,2,FALSE)</f>
        <v>0.01</v>
      </c>
      <c r="AH529">
        <f>discount_curve!K514</f>
        <v>0.59685110736216374</v>
      </c>
    </row>
    <row r="530" spans="1:34" x14ac:dyDescent="0.55000000000000004">
      <c r="A530">
        <f t="shared" si="132"/>
        <v>508</v>
      </c>
      <c r="B530">
        <f t="shared" si="121"/>
        <v>0</v>
      </c>
      <c r="C530">
        <f>K530*U530</f>
        <v>0</v>
      </c>
      <c r="D530">
        <f>M530*V530</f>
        <v>0</v>
      </c>
      <c r="E530">
        <f>N530*W530</f>
        <v>0</v>
      </c>
      <c r="F530">
        <f>(O530+P530+Q530-R530)*X530</f>
        <v>0</v>
      </c>
      <c r="G530">
        <f>U530*$F$6/12*T530</f>
        <v>0</v>
      </c>
      <c r="H530">
        <v>0</v>
      </c>
      <c r="I530">
        <f t="shared" si="122"/>
        <v>0</v>
      </c>
      <c r="K530">
        <f>IF(A530=0, $C$6, $C$7/12)</f>
        <v>0</v>
      </c>
      <c r="L530">
        <f t="shared" si="123"/>
        <v>100000</v>
      </c>
      <c r="M530" s="19">
        <f t="shared" si="124"/>
        <v>164906.87249688647</v>
      </c>
      <c r="N530" s="19">
        <f t="shared" si="125"/>
        <v>164906.87249688647</v>
      </c>
      <c r="O530" s="19">
        <f t="shared" si="131"/>
        <v>164568.28027973743</v>
      </c>
      <c r="P530" s="19">
        <f>IF(A530=0,K530*(1-$C$15),K530)</f>
        <v>0</v>
      </c>
      <c r="Q530" s="19">
        <f t="shared" si="126"/>
        <v>539.59453861615179</v>
      </c>
      <c r="R530" s="19">
        <f t="shared" si="127"/>
        <v>137.58989568196134</v>
      </c>
      <c r="S530" s="3">
        <f>Return!Q514</f>
        <v>3.2788489841355517E-3</v>
      </c>
      <c r="T530" s="9">
        <f>IF(A530=0,1,T529*(1+$F$5)^(1/12))</f>
        <v>1.2350843375971512</v>
      </c>
      <c r="U530">
        <f>IF(A530=0,$C$12,U529-V529-W529-X529)</f>
        <v>0</v>
      </c>
      <c r="V530">
        <f t="shared" si="117"/>
        <v>0</v>
      </c>
      <c r="W530">
        <f t="shared" si="128"/>
        <v>0</v>
      </c>
      <c r="X530">
        <f>IF(A530=12*$C$10-1,U530-V530-W530,0)</f>
        <v>0</v>
      </c>
      <c r="Y530">
        <f>FLOOR(A530/12,1)</f>
        <v>42</v>
      </c>
      <c r="Z530">
        <f t="shared" si="118"/>
        <v>5</v>
      </c>
      <c r="AA530" t="e">
        <f t="shared" si="129"/>
        <v>#N/A</v>
      </c>
      <c r="AB530" t="e">
        <f t="shared" si="119"/>
        <v>#N/A</v>
      </c>
      <c r="AC530" t="e">
        <f>VLOOKUP(AD530,mortality!$A$4:$G$76,saving_model!Z530+2,FALSE)</f>
        <v>#N/A</v>
      </c>
      <c r="AD530">
        <f t="shared" si="120"/>
        <v>91</v>
      </c>
      <c r="AE530" s="10">
        <f t="shared" si="130"/>
        <v>8.3717735912058888E-4</v>
      </c>
      <c r="AF530" s="8">
        <f>VLOOKUP(saving_model!Y530,lapse!$B$4:$C$134,2,FALSE)</f>
        <v>0.01</v>
      </c>
      <c r="AH530">
        <f>discount_curve!K515</f>
        <v>0.59624386725704814</v>
      </c>
    </row>
    <row r="531" spans="1:34" x14ac:dyDescent="0.55000000000000004">
      <c r="A531">
        <f t="shared" si="132"/>
        <v>509</v>
      </c>
      <c r="B531">
        <f t="shared" si="121"/>
        <v>0</v>
      </c>
      <c r="C531">
        <f>K531*U531</f>
        <v>0</v>
      </c>
      <c r="D531">
        <f>M531*V531</f>
        <v>0</v>
      </c>
      <c r="E531">
        <f>N531*W531</f>
        <v>0</v>
      </c>
      <c r="F531">
        <f>(O531+P531+Q531-R531)*X531</f>
        <v>0</v>
      </c>
      <c r="G531">
        <f>U531*$F$6/12*T531</f>
        <v>0</v>
      </c>
      <c r="H531">
        <v>0</v>
      </c>
      <c r="I531">
        <f t="shared" si="122"/>
        <v>0</v>
      </c>
      <c r="K531">
        <f>IF(A531=0, $C$6, $C$7/12)</f>
        <v>0</v>
      </c>
      <c r="L531">
        <f t="shared" si="123"/>
        <v>100000</v>
      </c>
      <c r="M531" s="19">
        <f t="shared" si="124"/>
        <v>164297.30566861108</v>
      </c>
      <c r="N531" s="19">
        <f t="shared" si="125"/>
        <v>164297.30566861108</v>
      </c>
      <c r="O531" s="19">
        <f t="shared" si="131"/>
        <v>164970.28492267162</v>
      </c>
      <c r="P531" s="19">
        <f>IF(A531=0,K531*(1-$C$15),K531)</f>
        <v>0</v>
      </c>
      <c r="Q531" s="19">
        <f t="shared" si="126"/>
        <v>-1482.1985800732359</v>
      </c>
      <c r="R531" s="19">
        <f t="shared" si="127"/>
        <v>136.24007195216532</v>
      </c>
      <c r="S531" s="3">
        <f>Return!Q515</f>
        <v>-8.9846397535653377E-3</v>
      </c>
      <c r="T531" s="9">
        <f>IF(A531=0,1,T530*(1+$F$5)^(1/12))</f>
        <v>1.2355977804907827</v>
      </c>
      <c r="U531">
        <f>IF(A531=0,$C$12,U530-V530-W530-X530)</f>
        <v>0</v>
      </c>
      <c r="V531">
        <f t="shared" si="117"/>
        <v>0</v>
      </c>
      <c r="W531">
        <f t="shared" si="128"/>
        <v>0</v>
      </c>
      <c r="X531">
        <f>IF(A531=12*$C$10-1,U531-V531-W531,0)</f>
        <v>0</v>
      </c>
      <c r="Y531">
        <f>FLOOR(A531/12,1)</f>
        <v>42</v>
      </c>
      <c r="Z531">
        <f t="shared" si="118"/>
        <v>5</v>
      </c>
      <c r="AA531" t="e">
        <f t="shared" si="129"/>
        <v>#N/A</v>
      </c>
      <c r="AB531" t="e">
        <f t="shared" si="119"/>
        <v>#N/A</v>
      </c>
      <c r="AC531" t="e">
        <f>VLOOKUP(AD531,mortality!$A$4:$G$76,saving_model!Z531+2,FALSE)</f>
        <v>#N/A</v>
      </c>
      <c r="AD531">
        <f t="shared" si="120"/>
        <v>91</v>
      </c>
      <c r="AE531" s="10">
        <f t="shared" si="130"/>
        <v>8.3717735912058888E-4</v>
      </c>
      <c r="AF531" s="8">
        <f>VLOOKUP(saving_model!Y531,lapse!$B$4:$C$134,2,FALSE)</f>
        <v>0.01</v>
      </c>
      <c r="AH531">
        <f>discount_curve!K516</f>
        <v>0.59563724496187009</v>
      </c>
    </row>
    <row r="532" spans="1:34" x14ac:dyDescent="0.55000000000000004">
      <c r="A532">
        <f t="shared" si="132"/>
        <v>510</v>
      </c>
      <c r="B532">
        <f t="shared" si="121"/>
        <v>0</v>
      </c>
      <c r="C532">
        <f>K532*U532</f>
        <v>0</v>
      </c>
      <c r="D532">
        <f>M532*V532</f>
        <v>0</v>
      </c>
      <c r="E532">
        <f>N532*W532</f>
        <v>0</v>
      </c>
      <c r="F532">
        <f>(O532+P532+Q532-R532)*X532</f>
        <v>0</v>
      </c>
      <c r="G532">
        <f>U532*$F$6/12*T532</f>
        <v>0</v>
      </c>
      <c r="H532">
        <v>0</v>
      </c>
      <c r="I532">
        <f t="shared" si="122"/>
        <v>0</v>
      </c>
      <c r="K532">
        <f>IF(A532=0, $C$6, $C$7/12)</f>
        <v>0</v>
      </c>
      <c r="L532">
        <f t="shared" si="123"/>
        <v>100000</v>
      </c>
      <c r="M532" s="19">
        <f t="shared" si="124"/>
        <v>162593.33572256047</v>
      </c>
      <c r="N532" s="19">
        <f t="shared" si="125"/>
        <v>162593.33572256047</v>
      </c>
      <c r="O532" s="19">
        <f t="shared" si="131"/>
        <v>163351.84627064623</v>
      </c>
      <c r="P532" s="19">
        <f>IF(A532=0,K532*(1-$C$15),K532)</f>
        <v>0</v>
      </c>
      <c r="Q532" s="19">
        <f t="shared" si="126"/>
        <v>-1651.7711587647791</v>
      </c>
      <c r="R532" s="19">
        <f t="shared" si="127"/>
        <v>134.75006259323456</v>
      </c>
      <c r="S532" s="3">
        <f>Return!Q516</f>
        <v>-1.0111738535407033E-2</v>
      </c>
      <c r="T532" s="9">
        <f>IF(A532=0,1,T531*(1+$F$5)^(1/12))</f>
        <v>1.236111436830247</v>
      </c>
      <c r="U532">
        <f>IF(A532=0,$C$12,U531-V531-W531-X531)</f>
        <v>0</v>
      </c>
      <c r="V532">
        <f t="shared" si="117"/>
        <v>0</v>
      </c>
      <c r="W532">
        <f t="shared" si="128"/>
        <v>0</v>
      </c>
      <c r="X532">
        <f>IF(A532=12*$C$10-1,U532-V532-W532,0)</f>
        <v>0</v>
      </c>
      <c r="Y532">
        <f>FLOOR(A532/12,1)</f>
        <v>42</v>
      </c>
      <c r="Z532">
        <f t="shared" si="118"/>
        <v>5</v>
      </c>
      <c r="AA532" t="e">
        <f t="shared" si="129"/>
        <v>#N/A</v>
      </c>
      <c r="AB532" t="e">
        <f t="shared" si="119"/>
        <v>#N/A</v>
      </c>
      <c r="AC532" t="e">
        <f>VLOOKUP(AD532,mortality!$A$4:$G$76,saving_model!Z532+2,FALSE)</f>
        <v>#N/A</v>
      </c>
      <c r="AD532">
        <f t="shared" si="120"/>
        <v>91</v>
      </c>
      <c r="AE532" s="10">
        <f t="shared" si="130"/>
        <v>8.3717735912058888E-4</v>
      </c>
      <c r="AF532" s="8">
        <f>VLOOKUP(saving_model!Y532,lapse!$B$4:$C$134,2,FALSE)</f>
        <v>0.01</v>
      </c>
      <c r="AH532">
        <f>discount_curve!K517</f>
        <v>0.59503123984806561</v>
      </c>
    </row>
    <row r="533" spans="1:34" x14ac:dyDescent="0.55000000000000004">
      <c r="A533">
        <f t="shared" si="132"/>
        <v>511</v>
      </c>
      <c r="B533">
        <f t="shared" si="121"/>
        <v>0</v>
      </c>
      <c r="C533">
        <f>K533*U533</f>
        <v>0</v>
      </c>
      <c r="D533">
        <f>M533*V533</f>
        <v>0</v>
      </c>
      <c r="E533">
        <f>N533*W533</f>
        <v>0</v>
      </c>
      <c r="F533">
        <f>(O533+P533+Q533-R533)*X533</f>
        <v>0</v>
      </c>
      <c r="G533">
        <f>U533*$F$6/12*T533</f>
        <v>0</v>
      </c>
      <c r="H533">
        <v>0</v>
      </c>
      <c r="I533">
        <f t="shared" si="122"/>
        <v>0</v>
      </c>
      <c r="K533">
        <f>IF(A533=0, $C$6, $C$7/12)</f>
        <v>0</v>
      </c>
      <c r="L533">
        <f t="shared" si="123"/>
        <v>100000</v>
      </c>
      <c r="M533" s="19">
        <f t="shared" si="124"/>
        <v>161210.02827687564</v>
      </c>
      <c r="N533" s="19">
        <f t="shared" si="125"/>
        <v>161210.02827687564</v>
      </c>
      <c r="O533" s="19">
        <f t="shared" si="131"/>
        <v>161565.32504928822</v>
      </c>
      <c r="P533" s="19">
        <f>IF(A533=0,K533*(1-$C$15),K533)</f>
        <v>0</v>
      </c>
      <c r="Q533" s="19">
        <f t="shared" si="126"/>
        <v>-844.5275427472659</v>
      </c>
      <c r="R533" s="19">
        <f t="shared" si="127"/>
        <v>133.93399792211747</v>
      </c>
      <c r="S533" s="3">
        <f>Return!Q517</f>
        <v>-5.2271583799904375E-3</v>
      </c>
      <c r="T533" s="9">
        <f>IF(A533=0,1,T532*(1+$F$5)^(1/12))</f>
        <v>1.2366253067042767</v>
      </c>
      <c r="U533">
        <f>IF(A533=0,$C$12,U532-V532-W532-X532)</f>
        <v>0</v>
      </c>
      <c r="V533">
        <f t="shared" si="117"/>
        <v>0</v>
      </c>
      <c r="W533">
        <f t="shared" si="128"/>
        <v>0</v>
      </c>
      <c r="X533">
        <f>IF(A533=12*$C$10-1,U533-V533-W533,0)</f>
        <v>0</v>
      </c>
      <c r="Y533">
        <f>FLOOR(A533/12,1)</f>
        <v>42</v>
      </c>
      <c r="Z533">
        <f t="shared" si="118"/>
        <v>5</v>
      </c>
      <c r="AA533" t="e">
        <f t="shared" si="129"/>
        <v>#N/A</v>
      </c>
      <c r="AB533" t="e">
        <f t="shared" si="119"/>
        <v>#N/A</v>
      </c>
      <c r="AC533" t="e">
        <f>VLOOKUP(AD533,mortality!$A$4:$G$76,saving_model!Z533+2,FALSE)</f>
        <v>#N/A</v>
      </c>
      <c r="AD533">
        <f t="shared" si="120"/>
        <v>91</v>
      </c>
      <c r="AE533" s="10">
        <f t="shared" si="130"/>
        <v>8.3717735912058888E-4</v>
      </c>
      <c r="AF533" s="8">
        <f>VLOOKUP(saving_model!Y533,lapse!$B$4:$C$134,2,FALSE)</f>
        <v>0.01</v>
      </c>
      <c r="AH533">
        <f>discount_curve!K518</f>
        <v>0.59442585128771064</v>
      </c>
    </row>
    <row r="534" spans="1:34" x14ac:dyDescent="0.55000000000000004">
      <c r="A534">
        <f t="shared" si="132"/>
        <v>512</v>
      </c>
      <c r="B534">
        <f t="shared" si="121"/>
        <v>0</v>
      </c>
      <c r="C534">
        <f>K534*U534</f>
        <v>0</v>
      </c>
      <c r="D534">
        <f>M534*V534</f>
        <v>0</v>
      </c>
      <c r="E534">
        <f>N534*W534</f>
        <v>0</v>
      </c>
      <c r="F534">
        <f>(O534+P534+Q534-R534)*X534</f>
        <v>0</v>
      </c>
      <c r="G534">
        <f>U534*$F$6/12*T534</f>
        <v>0</v>
      </c>
      <c r="H534">
        <v>0</v>
      </c>
      <c r="I534">
        <f t="shared" si="122"/>
        <v>0</v>
      </c>
      <c r="K534">
        <f>IF(A534=0, $C$6, $C$7/12)</f>
        <v>0</v>
      </c>
      <c r="L534">
        <f t="shared" si="123"/>
        <v>100000</v>
      </c>
      <c r="M534" s="19">
        <f t="shared" si="124"/>
        <v>160690.2090931338</v>
      </c>
      <c r="N534" s="19">
        <f t="shared" si="125"/>
        <v>160690.2090931338</v>
      </c>
      <c r="O534" s="19">
        <f t="shared" si="131"/>
        <v>160586.86350861884</v>
      </c>
      <c r="P534" s="19">
        <f>IF(A534=0,K534*(1-$C$15),K534)</f>
        <v>0</v>
      </c>
      <c r="Q534" s="19">
        <f t="shared" si="126"/>
        <v>72.808109348263002</v>
      </c>
      <c r="R534" s="19">
        <f t="shared" si="127"/>
        <v>133.88305968163925</v>
      </c>
      <c r="S534" s="3">
        <f>Return!Q518</f>
        <v>4.5338770405933815E-4</v>
      </c>
      <c r="T534" s="9">
        <f>IF(A534=0,1,T533*(1+$F$5)^(1/12))</f>
        <v>1.2371393902016412</v>
      </c>
      <c r="U534">
        <f>IF(A534=0,$C$12,U533-V533-W533-X533)</f>
        <v>0</v>
      </c>
      <c r="V534">
        <f t="shared" ref="V534:V597" si="133">IFERROR(U534*AA534,0)</f>
        <v>0</v>
      </c>
      <c r="W534">
        <f t="shared" si="128"/>
        <v>0</v>
      </c>
      <c r="X534">
        <f>IF(A534=12*$C$10-1,U534-V534-W534,0)</f>
        <v>0</v>
      </c>
      <c r="Y534">
        <f>FLOOR(A534/12,1)</f>
        <v>42</v>
      </c>
      <c r="Z534">
        <f t="shared" ref="Z534:Z597" si="134">MIN(Y534,5)</f>
        <v>5</v>
      </c>
      <c r="AA534" t="e">
        <f t="shared" si="129"/>
        <v>#N/A</v>
      </c>
      <c r="AB534" t="e">
        <f t="shared" ref="AB534:AB597" si="135">MAX(0,MIN(1,AC534*(1+$C$13)))</f>
        <v>#N/A</v>
      </c>
      <c r="AC534" t="e">
        <f>VLOOKUP(AD534,mortality!$A$4:$G$76,saving_model!Z534+2,FALSE)</f>
        <v>#N/A</v>
      </c>
      <c r="AD534">
        <f t="shared" ref="AD534:AD597" si="136">$C$9+Y534</f>
        <v>91</v>
      </c>
      <c r="AE534" s="10">
        <f t="shared" si="130"/>
        <v>8.3717735912058888E-4</v>
      </c>
      <c r="AF534" s="8">
        <f>VLOOKUP(saving_model!Y534,lapse!$B$4:$C$134,2,FALSE)</f>
        <v>0.01</v>
      </c>
      <c r="AH534">
        <f>discount_curve!K519</f>
        <v>0.59382107865351952</v>
      </c>
    </row>
    <row r="535" spans="1:34" x14ac:dyDescent="0.55000000000000004">
      <c r="A535">
        <f t="shared" si="132"/>
        <v>513</v>
      </c>
      <c r="B535">
        <f t="shared" ref="B535:B598" si="137">-(M535-N535)*V535-G535-H535+I535+J535</f>
        <v>0</v>
      </c>
      <c r="C535">
        <f>K535*U535</f>
        <v>0</v>
      </c>
      <c r="D535">
        <f>M535*V535</f>
        <v>0</v>
      </c>
      <c r="E535">
        <f>N535*W535</f>
        <v>0</v>
      </c>
      <c r="F535">
        <f>(O535+P535+Q535-R535)*X535</f>
        <v>0</v>
      </c>
      <c r="G535">
        <f>U535*$F$6/12*T535</f>
        <v>0</v>
      </c>
      <c r="H535">
        <v>0</v>
      </c>
      <c r="I535">
        <f t="shared" ref="I535:I598" si="138">U536*R535</f>
        <v>0</v>
      </c>
      <c r="K535">
        <f>IF(A535=0, $C$6, $C$7/12)</f>
        <v>0</v>
      </c>
      <c r="L535">
        <f t="shared" ref="L535:L598" si="139">$C$8</f>
        <v>100000</v>
      </c>
      <c r="M535" s="19">
        <f t="shared" ref="M535:M598" si="140">MAX(L535, N535)</f>
        <v>162179.00860023143</v>
      </c>
      <c r="N535" s="19">
        <f t="shared" ref="N535:N598" si="141">O535+P535+Q535/2+R535/2</f>
        <v>162179.00860023143</v>
      </c>
      <c r="O535" s="19">
        <f t="shared" si="131"/>
        <v>160525.78855828548</v>
      </c>
      <c r="P535" s="19">
        <f>IF(A535=0,K535*(1-$C$15),K535)</f>
        <v>0</v>
      </c>
      <c r="Q535" s="19">
        <f t="shared" ref="Q535:Q598" si="142">(O535+P535)*S535</f>
        <v>3170.0269043397266</v>
      </c>
      <c r="R535" s="19">
        <f t="shared" ref="R535:R598" si="143">SUM(O535:Q535)*$C$16/12</f>
        <v>136.41317955218767</v>
      </c>
      <c r="S535" s="3">
        <f>Return!Q519</f>
        <v>1.9747773443820948E-2</v>
      </c>
      <c r="T535" s="9">
        <f>IF(A535=0,1,T534*(1+$F$5)^(1/12))</f>
        <v>1.237653687411147</v>
      </c>
      <c r="U535">
        <f>IF(A535=0,$C$12,U534-V534-W534-X534)</f>
        <v>0</v>
      </c>
      <c r="V535">
        <f t="shared" si="133"/>
        <v>0</v>
      </c>
      <c r="W535">
        <f t="shared" ref="W535:W598" si="144">(U535-V535)*AE535</f>
        <v>0</v>
      </c>
      <c r="X535">
        <f>IF(A535=12*$C$10-1,U535-V535-W535,0)</f>
        <v>0</v>
      </c>
      <c r="Y535">
        <f>FLOOR(A535/12,1)</f>
        <v>42</v>
      </c>
      <c r="Z535">
        <f t="shared" si="134"/>
        <v>5</v>
      </c>
      <c r="AA535" t="e">
        <f t="shared" ref="AA535:AA598" si="145">1-(1-AB535)^(1/12)</f>
        <v>#N/A</v>
      </c>
      <c r="AB535" t="e">
        <f t="shared" si="135"/>
        <v>#N/A</v>
      </c>
      <c r="AC535" t="e">
        <f>VLOOKUP(AD535,mortality!$A$4:$G$76,saving_model!Z535+2,FALSE)</f>
        <v>#N/A</v>
      </c>
      <c r="AD535">
        <f t="shared" si="136"/>
        <v>91</v>
      </c>
      <c r="AE535" s="10">
        <f t="shared" ref="AE535:AE598" si="146">1-(1-AF535)^(1/12)</f>
        <v>8.3717735912058888E-4</v>
      </c>
      <c r="AF535" s="8">
        <f>VLOOKUP(saving_model!Y535,lapse!$B$4:$C$134,2,FALSE)</f>
        <v>0.01</v>
      </c>
      <c r="AH535">
        <f>discount_curve!K520</f>
        <v>0.59321692131884518</v>
      </c>
    </row>
    <row r="536" spans="1:34" x14ac:dyDescent="0.55000000000000004">
      <c r="A536">
        <f t="shared" si="132"/>
        <v>514</v>
      </c>
      <c r="B536">
        <f t="shared" si="137"/>
        <v>0</v>
      </c>
      <c r="C536">
        <f>K536*U536</f>
        <v>0</v>
      </c>
      <c r="D536">
        <f>M536*V536</f>
        <v>0</v>
      </c>
      <c r="E536">
        <f>N536*W536</f>
        <v>0</v>
      </c>
      <c r="F536">
        <f>(O536+P536+Q536-R536)*X536</f>
        <v>0</v>
      </c>
      <c r="G536">
        <f>U536*$F$6/12*T536</f>
        <v>0</v>
      </c>
      <c r="H536">
        <v>0</v>
      </c>
      <c r="I536">
        <f t="shared" si="138"/>
        <v>0</v>
      </c>
      <c r="K536">
        <f>IF(A536=0, $C$6, $C$7/12)</f>
        <v>0</v>
      </c>
      <c r="L536">
        <f t="shared" si="139"/>
        <v>100000</v>
      </c>
      <c r="M536" s="19">
        <f t="shared" si="140"/>
        <v>162301.18182653756</v>
      </c>
      <c r="N536" s="19">
        <f t="shared" si="141"/>
        <v>162301.18182653756</v>
      </c>
      <c r="O536" s="19">
        <f t="shared" si="131"/>
        <v>163559.40228307302</v>
      </c>
      <c r="P536" s="19">
        <f>IF(A536=0,K536*(1-$C$15),K536)</f>
        <v>0</v>
      </c>
      <c r="Q536" s="19">
        <f t="shared" si="142"/>
        <v>-2650.5316386079612</v>
      </c>
      <c r="R536" s="19">
        <f t="shared" si="143"/>
        <v>134.09072553705423</v>
      </c>
      <c r="S536" s="3">
        <f>Return!Q520</f>
        <v>-1.6205315020781708E-2</v>
      </c>
      <c r="T536" s="9">
        <f>IF(A536=0,1,T535*(1+$F$5)^(1/12))</f>
        <v>1.2381681984216375</v>
      </c>
      <c r="U536">
        <f>IF(A536=0,$C$12,U535-V535-W535-X535)</f>
        <v>0</v>
      </c>
      <c r="V536">
        <f t="shared" si="133"/>
        <v>0</v>
      </c>
      <c r="W536">
        <f t="shared" si="144"/>
        <v>0</v>
      </c>
      <c r="X536">
        <f>IF(A536=12*$C$10-1,U536-V536-W536,0)</f>
        <v>0</v>
      </c>
      <c r="Y536">
        <f>FLOOR(A536/12,1)</f>
        <v>42</v>
      </c>
      <c r="Z536">
        <f t="shared" si="134"/>
        <v>5</v>
      </c>
      <c r="AA536" t="e">
        <f t="shared" si="145"/>
        <v>#N/A</v>
      </c>
      <c r="AB536" t="e">
        <f t="shared" si="135"/>
        <v>#N/A</v>
      </c>
      <c r="AC536" t="e">
        <f>VLOOKUP(AD536,mortality!$A$4:$G$76,saving_model!Z536+2,FALSE)</f>
        <v>#N/A</v>
      </c>
      <c r="AD536">
        <f t="shared" si="136"/>
        <v>91</v>
      </c>
      <c r="AE536" s="10">
        <f t="shared" si="146"/>
        <v>8.3717735912058888E-4</v>
      </c>
      <c r="AF536" s="8">
        <f>VLOOKUP(saving_model!Y536,lapse!$B$4:$C$134,2,FALSE)</f>
        <v>0.01</v>
      </c>
      <c r="AH536">
        <f>discount_curve!K521</f>
        <v>0.59261337865767805</v>
      </c>
    </row>
    <row r="537" spans="1:34" x14ac:dyDescent="0.55000000000000004">
      <c r="A537">
        <f t="shared" si="132"/>
        <v>515</v>
      </c>
      <c r="B537">
        <f t="shared" si="137"/>
        <v>0</v>
      </c>
      <c r="C537">
        <f>K537*U537</f>
        <v>0</v>
      </c>
      <c r="D537">
        <f>M537*V537</f>
        <v>0</v>
      </c>
      <c r="E537">
        <f>N537*W537</f>
        <v>0</v>
      </c>
      <c r="F537">
        <f>(O537+P537+Q537-R537)*X537</f>
        <v>0</v>
      </c>
      <c r="G537">
        <f>U537*$F$6/12*T537</f>
        <v>0</v>
      </c>
      <c r="H537">
        <v>0</v>
      </c>
      <c r="I537">
        <f t="shared" si="138"/>
        <v>0</v>
      </c>
      <c r="K537">
        <f>IF(A537=0, $C$6, $C$7/12)</f>
        <v>0</v>
      </c>
      <c r="L537">
        <f t="shared" si="139"/>
        <v>100000</v>
      </c>
      <c r="M537" s="19">
        <f t="shared" si="140"/>
        <v>160870.01303503825</v>
      </c>
      <c r="N537" s="19">
        <f t="shared" si="141"/>
        <v>160870.01303503825</v>
      </c>
      <c r="O537" s="19">
        <f t="shared" si="131"/>
        <v>160774.77991892802</v>
      </c>
      <c r="P537" s="19">
        <f>IF(A537=0,K537*(1-$C$15),K537)</f>
        <v>0</v>
      </c>
      <c r="Q537" s="19">
        <f t="shared" si="142"/>
        <v>56.440215441812832</v>
      </c>
      <c r="R537" s="19">
        <f t="shared" si="143"/>
        <v>134.02601677864152</v>
      </c>
      <c r="S537" s="3">
        <f>Return!Q521</f>
        <v>3.5105142404967538E-4</v>
      </c>
      <c r="T537" s="9">
        <f>IF(A537=0,1,T536*(1+$F$5)^(1/12))</f>
        <v>1.2386829233219927</v>
      </c>
      <c r="U537">
        <f>IF(A537=0,$C$12,U536-V536-W536-X536)</f>
        <v>0</v>
      </c>
      <c r="V537">
        <f t="shared" si="133"/>
        <v>0</v>
      </c>
      <c r="W537">
        <f t="shared" si="144"/>
        <v>0</v>
      </c>
      <c r="X537">
        <f>IF(A537=12*$C$10-1,U537-V537-W537,0)</f>
        <v>0</v>
      </c>
      <c r="Y537">
        <f>FLOOR(A537/12,1)</f>
        <v>42</v>
      </c>
      <c r="Z537">
        <f t="shared" si="134"/>
        <v>5</v>
      </c>
      <c r="AA537" t="e">
        <f t="shared" si="145"/>
        <v>#N/A</v>
      </c>
      <c r="AB537" t="e">
        <f t="shared" si="135"/>
        <v>#N/A</v>
      </c>
      <c r="AC537" t="e">
        <f>VLOOKUP(AD537,mortality!$A$4:$G$76,saving_model!Z537+2,FALSE)</f>
        <v>#N/A</v>
      </c>
      <c r="AD537">
        <f t="shared" si="136"/>
        <v>91</v>
      </c>
      <c r="AE537" s="10">
        <f t="shared" si="146"/>
        <v>8.3717735912058888E-4</v>
      </c>
      <c r="AF537" s="8">
        <f>VLOOKUP(saving_model!Y537,lapse!$B$4:$C$134,2,FALSE)</f>
        <v>0.01</v>
      </c>
      <c r="AH537">
        <f>discount_curve!K522</f>
        <v>0.59201045004464525</v>
      </c>
    </row>
    <row r="538" spans="1:34" x14ac:dyDescent="0.55000000000000004">
      <c r="A538">
        <f t="shared" si="132"/>
        <v>516</v>
      </c>
      <c r="B538">
        <f t="shared" si="137"/>
        <v>0</v>
      </c>
      <c r="C538">
        <f>K538*U538</f>
        <v>0</v>
      </c>
      <c r="D538">
        <f>M538*V538</f>
        <v>0</v>
      </c>
      <c r="E538">
        <f>N538*W538</f>
        <v>0</v>
      </c>
      <c r="F538">
        <f>(O538+P538+Q538-R538)*X538</f>
        <v>0</v>
      </c>
      <c r="G538">
        <f>U538*$F$6/12*T538</f>
        <v>0</v>
      </c>
      <c r="H538">
        <v>0</v>
      </c>
      <c r="I538">
        <f t="shared" si="138"/>
        <v>0</v>
      </c>
      <c r="K538">
        <f>IF(A538=0, $C$6, $C$7/12)</f>
        <v>0</v>
      </c>
      <c r="L538">
        <f t="shared" si="139"/>
        <v>100000</v>
      </c>
      <c r="M538" s="19">
        <f t="shared" si="140"/>
        <v>161485.71377607869</v>
      </c>
      <c r="N538" s="19">
        <f t="shared" si="141"/>
        <v>161485.71377607869</v>
      </c>
      <c r="O538" s="19">
        <f t="shared" si="131"/>
        <v>160697.19411759119</v>
      </c>
      <c r="P538" s="19">
        <f>IF(A538=0,K538*(1-$C$15),K538)</f>
        <v>0</v>
      </c>
      <c r="Q538" s="19">
        <f t="shared" si="142"/>
        <v>1441.9233857222312</v>
      </c>
      <c r="R538" s="19">
        <f t="shared" si="143"/>
        <v>135.11593125276121</v>
      </c>
      <c r="S538" s="3">
        <f>Return!Q522</f>
        <v>8.9729219831125029E-3</v>
      </c>
      <c r="T538" s="9">
        <f>IF(A538=0,1,T537*(1+$F$5)^(1/12))</f>
        <v>1.2391978622011299</v>
      </c>
      <c r="U538">
        <f>IF(A538=0,$C$12,U537-V537-W537-X537)</f>
        <v>0</v>
      </c>
      <c r="V538">
        <f t="shared" si="133"/>
        <v>0</v>
      </c>
      <c r="W538">
        <f t="shared" si="144"/>
        <v>0</v>
      </c>
      <c r="X538">
        <f>IF(A538=12*$C$10-1,U538-V538-W538,0)</f>
        <v>0</v>
      </c>
      <c r="Y538">
        <f>FLOOR(A538/12,1)</f>
        <v>43</v>
      </c>
      <c r="Z538">
        <f t="shared" si="134"/>
        <v>5</v>
      </c>
      <c r="AA538" t="e">
        <f t="shared" si="145"/>
        <v>#N/A</v>
      </c>
      <c r="AB538" t="e">
        <f t="shared" si="135"/>
        <v>#N/A</v>
      </c>
      <c r="AC538" t="e">
        <f>VLOOKUP(AD538,mortality!$A$4:$G$76,saving_model!Z538+2,FALSE)</f>
        <v>#N/A</v>
      </c>
      <c r="AD538">
        <f t="shared" si="136"/>
        <v>92</v>
      </c>
      <c r="AE538" s="10">
        <f t="shared" si="146"/>
        <v>8.3717735912058888E-4</v>
      </c>
      <c r="AF538" s="8">
        <f>VLOOKUP(saving_model!Y538,lapse!$B$4:$C$134,2,FALSE)</f>
        <v>0.01</v>
      </c>
      <c r="AH538">
        <f>discount_curve!K523</f>
        <v>0.59316933908255398</v>
      </c>
    </row>
    <row r="539" spans="1:34" x14ac:dyDescent="0.55000000000000004">
      <c r="A539">
        <f t="shared" si="132"/>
        <v>517</v>
      </c>
      <c r="B539">
        <f t="shared" si="137"/>
        <v>0</v>
      </c>
      <c r="C539">
        <f>K539*U539</f>
        <v>0</v>
      </c>
      <c r="D539">
        <f>M539*V539</f>
        <v>0</v>
      </c>
      <c r="E539">
        <f>N539*W539</f>
        <v>0</v>
      </c>
      <c r="F539">
        <f>(O539+P539+Q539-R539)*X539</f>
        <v>0</v>
      </c>
      <c r="G539">
        <f>U539*$F$6/12*T539</f>
        <v>0</v>
      </c>
      <c r="H539">
        <v>0</v>
      </c>
      <c r="I539">
        <f t="shared" si="138"/>
        <v>0</v>
      </c>
      <c r="K539">
        <f>IF(A539=0, $C$6, $C$7/12)</f>
        <v>0</v>
      </c>
      <c r="L539">
        <f t="shared" si="139"/>
        <v>100000</v>
      </c>
      <c r="M539" s="19">
        <f t="shared" si="140"/>
        <v>161335.47309243816</v>
      </c>
      <c r="N539" s="19">
        <f t="shared" si="141"/>
        <v>161335.47309243816</v>
      </c>
      <c r="O539" s="19">
        <f t="shared" si="131"/>
        <v>162004.00157206066</v>
      </c>
      <c r="P539" s="19">
        <f>IF(A539=0,K539*(1-$C$15),K539)</f>
        <v>0</v>
      </c>
      <c r="Q539" s="19">
        <f t="shared" si="142"/>
        <v>-1470.8345983897168</v>
      </c>
      <c r="R539" s="19">
        <f t="shared" si="143"/>
        <v>133.77763914472578</v>
      </c>
      <c r="S539" s="3">
        <f>Return!Q523</f>
        <v>-9.0790016550021946E-3</v>
      </c>
      <c r="T539" s="9">
        <f>IF(A539=0,1,T538*(1+$F$5)^(1/12))</f>
        <v>1.2397130151480034</v>
      </c>
      <c r="U539">
        <f>IF(A539=0,$C$12,U538-V538-W538-X538)</f>
        <v>0</v>
      </c>
      <c r="V539">
        <f t="shared" si="133"/>
        <v>0</v>
      </c>
      <c r="W539">
        <f t="shared" si="144"/>
        <v>0</v>
      </c>
      <c r="X539">
        <f>IF(A539=12*$C$10-1,U539-V539-W539,0)</f>
        <v>0</v>
      </c>
      <c r="Y539">
        <f>FLOOR(A539/12,1)</f>
        <v>43</v>
      </c>
      <c r="Z539">
        <f t="shared" si="134"/>
        <v>5</v>
      </c>
      <c r="AA539" t="e">
        <f t="shared" si="145"/>
        <v>#N/A</v>
      </c>
      <c r="AB539" t="e">
        <f t="shared" si="135"/>
        <v>#N/A</v>
      </c>
      <c r="AC539" t="e">
        <f>VLOOKUP(AD539,mortality!$A$4:$G$76,saving_model!Z539+2,FALSE)</f>
        <v>#N/A</v>
      </c>
      <c r="AD539">
        <f t="shared" si="136"/>
        <v>92</v>
      </c>
      <c r="AE539" s="10">
        <f t="shared" si="146"/>
        <v>8.3717735912058888E-4</v>
      </c>
      <c r="AF539" s="8">
        <f>VLOOKUP(saving_model!Y539,lapse!$B$4:$C$134,2,FALSE)</f>
        <v>0.01</v>
      </c>
      <c r="AH539">
        <f>discount_curve!K524</f>
        <v>0.59256925962759033</v>
      </c>
    </row>
    <row r="540" spans="1:34" x14ac:dyDescent="0.55000000000000004">
      <c r="A540">
        <f t="shared" si="132"/>
        <v>518</v>
      </c>
      <c r="B540">
        <f t="shared" si="137"/>
        <v>0</v>
      </c>
      <c r="C540">
        <f>K540*U540</f>
        <v>0</v>
      </c>
      <c r="D540">
        <f>M540*V540</f>
        <v>0</v>
      </c>
      <c r="E540">
        <f>N540*W540</f>
        <v>0</v>
      </c>
      <c r="F540">
        <f>(O540+P540+Q540-R540)*X540</f>
        <v>0</v>
      </c>
      <c r="G540">
        <f>U540*$F$6/12*T540</f>
        <v>0</v>
      </c>
      <c r="H540">
        <v>0</v>
      </c>
      <c r="I540">
        <f t="shared" si="138"/>
        <v>0</v>
      </c>
      <c r="K540">
        <f>IF(A540=0, $C$6, $C$7/12)</f>
        <v>0</v>
      </c>
      <c r="L540">
        <f t="shared" si="139"/>
        <v>100000</v>
      </c>
      <c r="M540" s="19">
        <f t="shared" si="140"/>
        <v>160558.5110084778</v>
      </c>
      <c r="N540" s="19">
        <f t="shared" si="141"/>
        <v>160558.5110084778</v>
      </c>
      <c r="O540" s="19">
        <f t="shared" si="131"/>
        <v>160399.38933452623</v>
      </c>
      <c r="P540" s="19">
        <f>IF(A540=0,K540*(1-$C$15),K540)</f>
        <v>0</v>
      </c>
      <c r="Q540" s="19">
        <f t="shared" si="142"/>
        <v>184.42350387115545</v>
      </c>
      <c r="R540" s="19">
        <f t="shared" si="143"/>
        <v>133.81984403199783</v>
      </c>
      <c r="S540" s="3">
        <f>Return!Q524</f>
        <v>1.14977684538764E-3</v>
      </c>
      <c r="T540" s="9">
        <f>IF(A540=0,1,T539*(1+$F$5)^(1/12))</f>
        <v>1.2402283822516043</v>
      </c>
      <c r="U540">
        <f>IF(A540=0,$C$12,U539-V539-W539-X539)</f>
        <v>0</v>
      </c>
      <c r="V540">
        <f t="shared" si="133"/>
        <v>0</v>
      </c>
      <c r="W540">
        <f t="shared" si="144"/>
        <v>0</v>
      </c>
      <c r="X540">
        <f>IF(A540=12*$C$10-1,U540-V540-W540,0)</f>
        <v>0</v>
      </c>
      <c r="Y540">
        <f>FLOOR(A540/12,1)</f>
        <v>43</v>
      </c>
      <c r="Z540">
        <f t="shared" si="134"/>
        <v>5</v>
      </c>
      <c r="AA540" t="e">
        <f t="shared" si="145"/>
        <v>#N/A</v>
      </c>
      <c r="AB540" t="e">
        <f t="shared" si="135"/>
        <v>#N/A</v>
      </c>
      <c r="AC540" t="e">
        <f>VLOOKUP(AD540,mortality!$A$4:$G$76,saving_model!Z540+2,FALSE)</f>
        <v>#N/A</v>
      </c>
      <c r="AD540">
        <f t="shared" si="136"/>
        <v>92</v>
      </c>
      <c r="AE540" s="10">
        <f t="shared" si="146"/>
        <v>8.3717735912058888E-4</v>
      </c>
      <c r="AF540" s="8">
        <f>VLOOKUP(saving_model!Y540,lapse!$B$4:$C$134,2,FALSE)</f>
        <v>0.01</v>
      </c>
      <c r="AH540">
        <f>discount_curve!K525</f>
        <v>0.59196978724269678</v>
      </c>
    </row>
    <row r="541" spans="1:34" x14ac:dyDescent="0.55000000000000004">
      <c r="A541">
        <f t="shared" si="132"/>
        <v>519</v>
      </c>
      <c r="B541">
        <f t="shared" si="137"/>
        <v>0</v>
      </c>
      <c r="C541">
        <f>K541*U541</f>
        <v>0</v>
      </c>
      <c r="D541">
        <f>M541*V541</f>
        <v>0</v>
      </c>
      <c r="E541">
        <f>N541*W541</f>
        <v>0</v>
      </c>
      <c r="F541">
        <f>(O541+P541+Q541-R541)*X541</f>
        <v>0</v>
      </c>
      <c r="G541">
        <f>U541*$F$6/12*T541</f>
        <v>0</v>
      </c>
      <c r="H541">
        <v>0</v>
      </c>
      <c r="I541">
        <f t="shared" si="138"/>
        <v>0</v>
      </c>
      <c r="K541">
        <f>IF(A541=0, $C$6, $C$7/12)</f>
        <v>0</v>
      </c>
      <c r="L541">
        <f t="shared" si="139"/>
        <v>100000</v>
      </c>
      <c r="M541" s="19">
        <f t="shared" si="140"/>
        <v>160832.86221543007</v>
      </c>
      <c r="N541" s="19">
        <f t="shared" si="141"/>
        <v>160832.86221543007</v>
      </c>
      <c r="O541" s="19">
        <f t="shared" si="131"/>
        <v>160449.9929943654</v>
      </c>
      <c r="P541" s="19">
        <f>IF(A541=0,K541*(1-$C$15),K541)</f>
        <v>0</v>
      </c>
      <c r="Q541" s="19">
        <f t="shared" si="142"/>
        <v>631.50386141620265</v>
      </c>
      <c r="R541" s="19">
        <f t="shared" si="143"/>
        <v>134.23458071315133</v>
      </c>
      <c r="S541" s="3">
        <f>Return!Q525</f>
        <v>3.9358297849123591E-3</v>
      </c>
      <c r="T541" s="9">
        <f>IF(A541=0,1,T540*(1+$F$5)^(1/12))</f>
        <v>1.2407439636009605</v>
      </c>
      <c r="U541">
        <f>IF(A541=0,$C$12,U540-V540-W540-X540)</f>
        <v>0</v>
      </c>
      <c r="V541">
        <f t="shared" si="133"/>
        <v>0</v>
      </c>
      <c r="W541">
        <f t="shared" si="144"/>
        <v>0</v>
      </c>
      <c r="X541">
        <f>IF(A541=12*$C$10-1,U541-V541-W541,0)</f>
        <v>0</v>
      </c>
      <c r="Y541">
        <f>FLOOR(A541/12,1)</f>
        <v>43</v>
      </c>
      <c r="Z541">
        <f t="shared" si="134"/>
        <v>5</v>
      </c>
      <c r="AA541" t="e">
        <f t="shared" si="145"/>
        <v>#N/A</v>
      </c>
      <c r="AB541" t="e">
        <f t="shared" si="135"/>
        <v>#N/A</v>
      </c>
      <c r="AC541" t="e">
        <f>VLOOKUP(AD541,mortality!$A$4:$G$76,saving_model!Z541+2,FALSE)</f>
        <v>#N/A</v>
      </c>
      <c r="AD541">
        <f t="shared" si="136"/>
        <v>92</v>
      </c>
      <c r="AE541" s="10">
        <f t="shared" si="146"/>
        <v>8.3717735912058888E-4</v>
      </c>
      <c r="AF541" s="8">
        <f>VLOOKUP(saving_model!Y541,lapse!$B$4:$C$134,2,FALSE)</f>
        <v>0.01</v>
      </c>
      <c r="AH541">
        <f>discount_curve!K526</f>
        <v>0.59137092131373137</v>
      </c>
    </row>
    <row r="542" spans="1:34" x14ac:dyDescent="0.55000000000000004">
      <c r="A542">
        <f t="shared" si="132"/>
        <v>520</v>
      </c>
      <c r="B542">
        <f t="shared" si="137"/>
        <v>0</v>
      </c>
      <c r="C542">
        <f>K542*U542</f>
        <v>0</v>
      </c>
      <c r="D542">
        <f>M542*V542</f>
        <v>0</v>
      </c>
      <c r="E542">
        <f>N542*W542</f>
        <v>0</v>
      </c>
      <c r="F542">
        <f>(O542+P542+Q542-R542)*X542</f>
        <v>0</v>
      </c>
      <c r="G542">
        <f>U542*$F$6/12*T542</f>
        <v>0</v>
      </c>
      <c r="H542">
        <v>0</v>
      </c>
      <c r="I542">
        <f t="shared" si="138"/>
        <v>0</v>
      </c>
      <c r="K542">
        <f>IF(A542=0, $C$6, $C$7/12)</f>
        <v>0</v>
      </c>
      <c r="L542">
        <f t="shared" si="139"/>
        <v>100000</v>
      </c>
      <c r="M542" s="19">
        <f t="shared" si="140"/>
        <v>162539.72723164791</v>
      </c>
      <c r="N542" s="19">
        <f t="shared" si="141"/>
        <v>162539.72723164791</v>
      </c>
      <c r="O542" s="19">
        <f t="shared" si="131"/>
        <v>160947.26227506844</v>
      </c>
      <c r="P542" s="19">
        <f>IF(A542=0,K542*(1-$C$15),K542)</f>
        <v>0</v>
      </c>
      <c r="Q542" s="19">
        <f t="shared" si="142"/>
        <v>3048.2669721196116</v>
      </c>
      <c r="R542" s="19">
        <f t="shared" si="143"/>
        <v>136.66294103932339</v>
      </c>
      <c r="S542" s="3">
        <f>Return!Q526</f>
        <v>1.893953913245161E-2</v>
      </c>
      <c r="T542" s="9">
        <f>IF(A542=0,1,T541*(1+$F$5)^(1/12))</f>
        <v>1.2412597592851373</v>
      </c>
      <c r="U542">
        <f>IF(A542=0,$C$12,U541-V541-W541-X541)</f>
        <v>0</v>
      </c>
      <c r="V542">
        <f t="shared" si="133"/>
        <v>0</v>
      </c>
      <c r="W542">
        <f t="shared" si="144"/>
        <v>0</v>
      </c>
      <c r="X542">
        <f>IF(A542=12*$C$10-1,U542-V542-W542,0)</f>
        <v>0</v>
      </c>
      <c r="Y542">
        <f>FLOOR(A542/12,1)</f>
        <v>43</v>
      </c>
      <c r="Z542">
        <f t="shared" si="134"/>
        <v>5</v>
      </c>
      <c r="AA542" t="e">
        <f t="shared" si="145"/>
        <v>#N/A</v>
      </c>
      <c r="AB542" t="e">
        <f t="shared" si="135"/>
        <v>#N/A</v>
      </c>
      <c r="AC542" t="e">
        <f>VLOOKUP(AD542,mortality!$A$4:$G$76,saving_model!Z542+2,FALSE)</f>
        <v>#N/A</v>
      </c>
      <c r="AD542">
        <f t="shared" si="136"/>
        <v>92</v>
      </c>
      <c r="AE542" s="10">
        <f t="shared" si="146"/>
        <v>8.3717735912058888E-4</v>
      </c>
      <c r="AF542" s="8">
        <f>VLOOKUP(saving_model!Y542,lapse!$B$4:$C$134,2,FALSE)</f>
        <v>0.01</v>
      </c>
      <c r="AH542">
        <f>discount_curve!K527</f>
        <v>0.59077266122717298</v>
      </c>
    </row>
    <row r="543" spans="1:34" x14ac:dyDescent="0.55000000000000004">
      <c r="A543">
        <f t="shared" si="132"/>
        <v>521</v>
      </c>
      <c r="B543">
        <f t="shared" si="137"/>
        <v>0</v>
      </c>
      <c r="C543">
        <f>K543*U543</f>
        <v>0</v>
      </c>
      <c r="D543">
        <f>M543*V543</f>
        <v>0</v>
      </c>
      <c r="E543">
        <f>N543*W543</f>
        <v>0</v>
      </c>
      <c r="F543">
        <f>(O543+P543+Q543-R543)*X543</f>
        <v>0</v>
      </c>
      <c r="G543">
        <f>U543*$F$6/12*T543</f>
        <v>0</v>
      </c>
      <c r="H543">
        <v>0</v>
      </c>
      <c r="I543">
        <f t="shared" si="138"/>
        <v>0</v>
      </c>
      <c r="K543">
        <f>IF(A543=0, $C$6, $C$7/12)</f>
        <v>0</v>
      </c>
      <c r="L543">
        <f t="shared" si="139"/>
        <v>100000</v>
      </c>
      <c r="M543" s="19">
        <f t="shared" si="140"/>
        <v>165091.3208652279</v>
      </c>
      <c r="N543" s="19">
        <f t="shared" si="141"/>
        <v>165091.3208652279</v>
      </c>
      <c r="O543" s="19">
        <f t="shared" si="131"/>
        <v>163858.8663061487</v>
      </c>
      <c r="P543" s="19">
        <f>IF(A543=0,K543*(1-$C$15),K543)</f>
        <v>0</v>
      </c>
      <c r="Q543" s="19">
        <f t="shared" si="142"/>
        <v>2326.4213784212466</v>
      </c>
      <c r="R543" s="19">
        <f t="shared" si="143"/>
        <v>138.48773973714162</v>
      </c>
      <c r="S543" s="3">
        <f>Return!Q527</f>
        <v>1.4197714355441926E-2</v>
      </c>
      <c r="T543" s="9">
        <f>IF(A543=0,1,T542*(1+$F$5)^(1/12))</f>
        <v>1.241775769393237</v>
      </c>
      <c r="U543">
        <f>IF(A543=0,$C$12,U542-V542-W542-X542)</f>
        <v>0</v>
      </c>
      <c r="V543">
        <f t="shared" si="133"/>
        <v>0</v>
      </c>
      <c r="W543">
        <f t="shared" si="144"/>
        <v>0</v>
      </c>
      <c r="X543">
        <f>IF(A543=12*$C$10-1,U543-V543-W543,0)</f>
        <v>0</v>
      </c>
      <c r="Y543">
        <f>FLOOR(A543/12,1)</f>
        <v>43</v>
      </c>
      <c r="Z543">
        <f t="shared" si="134"/>
        <v>5</v>
      </c>
      <c r="AA543" t="e">
        <f t="shared" si="145"/>
        <v>#N/A</v>
      </c>
      <c r="AB543" t="e">
        <f t="shared" si="135"/>
        <v>#N/A</v>
      </c>
      <c r="AC543" t="e">
        <f>VLOOKUP(AD543,mortality!$A$4:$G$76,saving_model!Z543+2,FALSE)</f>
        <v>#N/A</v>
      </c>
      <c r="AD543">
        <f t="shared" si="136"/>
        <v>92</v>
      </c>
      <c r="AE543" s="10">
        <f t="shared" si="146"/>
        <v>8.3717735912058888E-4</v>
      </c>
      <c r="AF543" s="8">
        <f>VLOOKUP(saving_model!Y543,lapse!$B$4:$C$134,2,FALSE)</f>
        <v>0.01</v>
      </c>
      <c r="AH543">
        <f>discount_curve!K528</f>
        <v>0.59017500637012166</v>
      </c>
    </row>
    <row r="544" spans="1:34" x14ac:dyDescent="0.55000000000000004">
      <c r="A544">
        <f t="shared" si="132"/>
        <v>522</v>
      </c>
      <c r="B544">
        <f t="shared" si="137"/>
        <v>0</v>
      </c>
      <c r="C544">
        <f>K544*U544</f>
        <v>0</v>
      </c>
      <c r="D544">
        <f>M544*V544</f>
        <v>0</v>
      </c>
      <c r="E544">
        <f>N544*W544</f>
        <v>0</v>
      </c>
      <c r="F544">
        <f>(O544+P544+Q544-R544)*X544</f>
        <v>0</v>
      </c>
      <c r="G544">
        <f>U544*$F$6/12*T544</f>
        <v>0</v>
      </c>
      <c r="H544">
        <v>0</v>
      </c>
      <c r="I544">
        <f t="shared" si="138"/>
        <v>0</v>
      </c>
      <c r="K544">
        <f>IF(A544=0, $C$6, $C$7/12)</f>
        <v>0</v>
      </c>
      <c r="L544">
        <f t="shared" si="139"/>
        <v>100000</v>
      </c>
      <c r="M544" s="19">
        <f t="shared" si="140"/>
        <v>165780.60031822094</v>
      </c>
      <c r="N544" s="19">
        <f t="shared" si="141"/>
        <v>165780.60031822094</v>
      </c>
      <c r="O544" s="19">
        <f t="shared" si="131"/>
        <v>166046.7999448328</v>
      </c>
      <c r="P544" s="19">
        <f>IF(A544=0,K544*(1-$C$15),K544)</f>
        <v>0</v>
      </c>
      <c r="Q544" s="19">
        <f t="shared" si="142"/>
        <v>-670.2130756147842</v>
      </c>
      <c r="R544" s="19">
        <f t="shared" si="143"/>
        <v>137.81382239101501</v>
      </c>
      <c r="S544" s="3">
        <f>Return!Q528</f>
        <v>-4.0362902256319E-3</v>
      </c>
      <c r="T544" s="9">
        <f>IF(A544=0,1,T543*(1+$F$5)^(1/12))</f>
        <v>1.2422919940143986</v>
      </c>
      <c r="U544">
        <f>IF(A544=0,$C$12,U543-V543-W543-X543)</f>
        <v>0</v>
      </c>
      <c r="V544">
        <f t="shared" si="133"/>
        <v>0</v>
      </c>
      <c r="W544">
        <f t="shared" si="144"/>
        <v>0</v>
      </c>
      <c r="X544">
        <f>IF(A544=12*$C$10-1,U544-V544-W544,0)</f>
        <v>0</v>
      </c>
      <c r="Y544">
        <f>FLOOR(A544/12,1)</f>
        <v>43</v>
      </c>
      <c r="Z544">
        <f t="shared" si="134"/>
        <v>5</v>
      </c>
      <c r="AA544" t="e">
        <f t="shared" si="145"/>
        <v>#N/A</v>
      </c>
      <c r="AB544" t="e">
        <f t="shared" si="135"/>
        <v>#N/A</v>
      </c>
      <c r="AC544" t="e">
        <f>VLOOKUP(AD544,mortality!$A$4:$G$76,saving_model!Z544+2,FALSE)</f>
        <v>#N/A</v>
      </c>
      <c r="AD544">
        <f t="shared" si="136"/>
        <v>92</v>
      </c>
      <c r="AE544" s="10">
        <f t="shared" si="146"/>
        <v>8.3717735912058888E-4</v>
      </c>
      <c r="AF544" s="8">
        <f>VLOOKUP(saving_model!Y544,lapse!$B$4:$C$134,2,FALSE)</f>
        <v>0.01</v>
      </c>
      <c r="AH544">
        <f>discount_curve!K529</f>
        <v>0.58957795613029718</v>
      </c>
    </row>
    <row r="545" spans="1:34" x14ac:dyDescent="0.55000000000000004">
      <c r="A545">
        <f t="shared" si="132"/>
        <v>523</v>
      </c>
      <c r="B545">
        <f t="shared" si="137"/>
        <v>0</v>
      </c>
      <c r="C545">
        <f>K545*U545</f>
        <v>0</v>
      </c>
      <c r="D545">
        <f>M545*V545</f>
        <v>0</v>
      </c>
      <c r="E545">
        <f>N545*W545</f>
        <v>0</v>
      </c>
      <c r="F545">
        <f>(O545+P545+Q545-R545)*X545</f>
        <v>0</v>
      </c>
      <c r="G545">
        <f>U545*$F$6/12*T545</f>
        <v>0</v>
      </c>
      <c r="H545">
        <v>0</v>
      </c>
      <c r="I545">
        <f t="shared" si="138"/>
        <v>0</v>
      </c>
      <c r="K545">
        <f>IF(A545=0, $C$6, $C$7/12)</f>
        <v>0</v>
      </c>
      <c r="L545">
        <f t="shared" si="139"/>
        <v>100000</v>
      </c>
      <c r="M545" s="19">
        <f t="shared" si="140"/>
        <v>165025.16531080662</v>
      </c>
      <c r="N545" s="19">
        <f t="shared" si="141"/>
        <v>165025.16531080662</v>
      </c>
      <c r="O545" s="19">
        <f t="shared" si="131"/>
        <v>165238.773046827</v>
      </c>
      <c r="P545" s="19">
        <f>IF(A545=0,K545*(1-$C$15),K545)</f>
        <v>0</v>
      </c>
      <c r="Q545" s="19">
        <f t="shared" si="142"/>
        <v>-564.44407951353799</v>
      </c>
      <c r="R545" s="19">
        <f t="shared" si="143"/>
        <v>137.22860747276121</v>
      </c>
      <c r="S545" s="3">
        <f>Return!Q529</f>
        <v>-3.4159299848685043E-3</v>
      </c>
      <c r="T545" s="9">
        <f>IF(A545=0,1,T544*(1+$F$5)^(1/12))</f>
        <v>1.2428084332377984</v>
      </c>
      <c r="U545">
        <f>IF(A545=0,$C$12,U544-V544-W544-X544)</f>
        <v>0</v>
      </c>
      <c r="V545">
        <f t="shared" si="133"/>
        <v>0</v>
      </c>
      <c r="W545">
        <f t="shared" si="144"/>
        <v>0</v>
      </c>
      <c r="X545">
        <f>IF(A545=12*$C$10-1,U545-V545-W545,0)</f>
        <v>0</v>
      </c>
      <c r="Y545">
        <f>FLOOR(A545/12,1)</f>
        <v>43</v>
      </c>
      <c r="Z545">
        <f t="shared" si="134"/>
        <v>5</v>
      </c>
      <c r="AA545" t="e">
        <f t="shared" si="145"/>
        <v>#N/A</v>
      </c>
      <c r="AB545" t="e">
        <f t="shared" si="135"/>
        <v>#N/A</v>
      </c>
      <c r="AC545" t="e">
        <f>VLOOKUP(AD545,mortality!$A$4:$G$76,saving_model!Z545+2,FALSE)</f>
        <v>#N/A</v>
      </c>
      <c r="AD545">
        <f t="shared" si="136"/>
        <v>92</v>
      </c>
      <c r="AE545" s="10">
        <f t="shared" si="146"/>
        <v>8.3717735912058888E-4</v>
      </c>
      <c r="AF545" s="8">
        <f>VLOOKUP(saving_model!Y545,lapse!$B$4:$C$134,2,FALSE)</f>
        <v>0.01</v>
      </c>
      <c r="AH545">
        <f>discount_curve!K530</f>
        <v>0.58898150989603892</v>
      </c>
    </row>
    <row r="546" spans="1:34" x14ac:dyDescent="0.55000000000000004">
      <c r="A546">
        <f t="shared" si="132"/>
        <v>524</v>
      </c>
      <c r="B546">
        <f t="shared" si="137"/>
        <v>0</v>
      </c>
      <c r="C546">
        <f>K546*U546</f>
        <v>0</v>
      </c>
      <c r="D546">
        <f>M546*V546</f>
        <v>0</v>
      </c>
      <c r="E546">
        <f>N546*W546</f>
        <v>0</v>
      </c>
      <c r="F546">
        <f>(O546+P546+Q546-R546)*X546</f>
        <v>0</v>
      </c>
      <c r="G546">
        <f>U546*$F$6/12*T546</f>
        <v>0</v>
      </c>
      <c r="H546">
        <v>0</v>
      </c>
      <c r="I546">
        <f t="shared" si="138"/>
        <v>0</v>
      </c>
      <c r="K546">
        <f>IF(A546=0, $C$6, $C$7/12)</f>
        <v>0</v>
      </c>
      <c r="L546">
        <f t="shared" si="139"/>
        <v>100000</v>
      </c>
      <c r="M546" s="19">
        <f t="shared" si="140"/>
        <v>164316.31385645625</v>
      </c>
      <c r="N546" s="19">
        <f t="shared" si="141"/>
        <v>164316.31385645625</v>
      </c>
      <c r="O546" s="19">
        <f t="shared" si="131"/>
        <v>164537.1003598407</v>
      </c>
      <c r="P546" s="19">
        <f>IF(A546=0,K546*(1-$C$15),K546)</f>
        <v>0</v>
      </c>
      <c r="Q546" s="19">
        <f t="shared" si="142"/>
        <v>-578.20541921936763</v>
      </c>
      <c r="R546" s="19">
        <f t="shared" si="143"/>
        <v>136.63241245051779</v>
      </c>
      <c r="S546" s="3">
        <f>Return!Q530</f>
        <v>-3.5141340035459434E-3</v>
      </c>
      <c r="T546" s="9">
        <f>IF(A546=0,1,T545*(1+$F$5)^(1/12))</f>
        <v>1.2433250871526498</v>
      </c>
      <c r="U546">
        <f>IF(A546=0,$C$12,U545-V545-W545-X545)</f>
        <v>0</v>
      </c>
      <c r="V546">
        <f t="shared" si="133"/>
        <v>0</v>
      </c>
      <c r="W546">
        <f t="shared" si="144"/>
        <v>0</v>
      </c>
      <c r="X546">
        <f>IF(A546=12*$C$10-1,U546-V546-W546,0)</f>
        <v>0</v>
      </c>
      <c r="Y546">
        <f>FLOOR(A546/12,1)</f>
        <v>43</v>
      </c>
      <c r="Z546">
        <f t="shared" si="134"/>
        <v>5</v>
      </c>
      <c r="AA546" t="e">
        <f t="shared" si="145"/>
        <v>#N/A</v>
      </c>
      <c r="AB546" t="e">
        <f t="shared" si="135"/>
        <v>#N/A</v>
      </c>
      <c r="AC546" t="e">
        <f>VLOOKUP(AD546,mortality!$A$4:$G$76,saving_model!Z546+2,FALSE)</f>
        <v>#N/A</v>
      </c>
      <c r="AD546">
        <f t="shared" si="136"/>
        <v>92</v>
      </c>
      <c r="AE546" s="10">
        <f t="shared" si="146"/>
        <v>8.3717735912058888E-4</v>
      </c>
      <c r="AF546" s="8">
        <f>VLOOKUP(saving_model!Y546,lapse!$B$4:$C$134,2,FALSE)</f>
        <v>0.01</v>
      </c>
      <c r="AH546">
        <f>discount_curve!K531</f>
        <v>0.58838566705630502</v>
      </c>
    </row>
    <row r="547" spans="1:34" x14ac:dyDescent="0.55000000000000004">
      <c r="A547">
        <f t="shared" si="132"/>
        <v>525</v>
      </c>
      <c r="B547">
        <f t="shared" si="137"/>
        <v>0</v>
      </c>
      <c r="C547">
        <f>K547*U547</f>
        <v>0</v>
      </c>
      <c r="D547">
        <f>M547*V547</f>
        <v>0</v>
      </c>
      <c r="E547">
        <f>N547*W547</f>
        <v>0</v>
      </c>
      <c r="F547">
        <f>(O547+P547+Q547-R547)*X547</f>
        <v>0</v>
      </c>
      <c r="G547">
        <f>U547*$F$6/12*T547</f>
        <v>0</v>
      </c>
      <c r="H547">
        <v>0</v>
      </c>
      <c r="I547">
        <f t="shared" si="138"/>
        <v>0</v>
      </c>
      <c r="K547">
        <f>IF(A547=0, $C$6, $C$7/12)</f>
        <v>0</v>
      </c>
      <c r="L547">
        <f t="shared" si="139"/>
        <v>100000</v>
      </c>
      <c r="M547" s="19">
        <f t="shared" si="140"/>
        <v>165404.80658248055</v>
      </c>
      <c r="N547" s="19">
        <f t="shared" si="141"/>
        <v>165404.80658248055</v>
      </c>
      <c r="O547" s="19">
        <f t="shared" si="131"/>
        <v>163822.26252817083</v>
      </c>
      <c r="P547" s="19">
        <f>IF(A547=0,K547*(1-$C$15),K547)</f>
        <v>0</v>
      </c>
      <c r="Q547" s="19">
        <f t="shared" si="142"/>
        <v>3026.0478499709916</v>
      </c>
      <c r="R547" s="19">
        <f t="shared" si="143"/>
        <v>139.04025864845153</v>
      </c>
      <c r="S547" s="3">
        <f>Return!Q531</f>
        <v>1.8471530079439802E-2</v>
      </c>
      <c r="T547" s="9">
        <f>IF(A547=0,1,T546*(1+$F$5)^(1/12))</f>
        <v>1.2438419558482032</v>
      </c>
      <c r="U547">
        <f>IF(A547=0,$C$12,U546-V546-W546-X546)</f>
        <v>0</v>
      </c>
      <c r="V547">
        <f t="shared" si="133"/>
        <v>0</v>
      </c>
      <c r="W547">
        <f t="shared" si="144"/>
        <v>0</v>
      </c>
      <c r="X547">
        <f>IF(A547=12*$C$10-1,U547-V547-W547,0)</f>
        <v>0</v>
      </c>
      <c r="Y547">
        <f>FLOOR(A547/12,1)</f>
        <v>43</v>
      </c>
      <c r="Z547">
        <f t="shared" si="134"/>
        <v>5</v>
      </c>
      <c r="AA547" t="e">
        <f t="shared" si="145"/>
        <v>#N/A</v>
      </c>
      <c r="AB547" t="e">
        <f t="shared" si="135"/>
        <v>#N/A</v>
      </c>
      <c r="AC547" t="e">
        <f>VLOOKUP(AD547,mortality!$A$4:$G$76,saving_model!Z547+2,FALSE)</f>
        <v>#N/A</v>
      </c>
      <c r="AD547">
        <f t="shared" si="136"/>
        <v>92</v>
      </c>
      <c r="AE547" s="10">
        <f t="shared" si="146"/>
        <v>8.3717735912058888E-4</v>
      </c>
      <c r="AF547" s="8">
        <f>VLOOKUP(saving_model!Y547,lapse!$B$4:$C$134,2,FALSE)</f>
        <v>0.01</v>
      </c>
      <c r="AH547">
        <f>discount_curve!K532</f>
        <v>0.58779042700067163</v>
      </c>
    </row>
    <row r="548" spans="1:34" x14ac:dyDescent="0.55000000000000004">
      <c r="A548">
        <f t="shared" si="132"/>
        <v>526</v>
      </c>
      <c r="B548">
        <f t="shared" si="137"/>
        <v>0</v>
      </c>
      <c r="C548">
        <f>K548*U548</f>
        <v>0</v>
      </c>
      <c r="D548">
        <f>M548*V548</f>
        <v>0</v>
      </c>
      <c r="E548">
        <f>N548*W548</f>
        <v>0</v>
      </c>
      <c r="F548">
        <f>(O548+P548+Q548-R548)*X548</f>
        <v>0</v>
      </c>
      <c r="G548">
        <f>U548*$F$6/12*T548</f>
        <v>0</v>
      </c>
      <c r="H548">
        <v>0</v>
      </c>
      <c r="I548">
        <f t="shared" si="138"/>
        <v>0</v>
      </c>
      <c r="K548">
        <f>IF(A548=0, $C$6, $C$7/12)</f>
        <v>0</v>
      </c>
      <c r="L548">
        <f t="shared" si="139"/>
        <v>100000</v>
      </c>
      <c r="M548" s="19">
        <f t="shared" si="140"/>
        <v>165438.02790138396</v>
      </c>
      <c r="N548" s="19">
        <f t="shared" si="141"/>
        <v>165438.02790138396</v>
      </c>
      <c r="O548" s="19">
        <f t="shared" si="131"/>
        <v>166709.27011949336</v>
      </c>
      <c r="P548" s="19">
        <f>IF(A548=0,K548*(1-$C$15),K548)</f>
        <v>0</v>
      </c>
      <c r="Q548" s="19">
        <f t="shared" si="142"/>
        <v>-2679.1761811673982</v>
      </c>
      <c r="R548" s="19">
        <f t="shared" si="143"/>
        <v>136.69174494860496</v>
      </c>
      <c r="S548" s="3">
        <f>Return!Q532</f>
        <v>-1.6070949019493797E-2</v>
      </c>
      <c r="T548" s="9">
        <f>IF(A548=0,1,T547*(1+$F$5)^(1/12))</f>
        <v>1.244359039413746</v>
      </c>
      <c r="U548">
        <f>IF(A548=0,$C$12,U547-V547-W547-X547)</f>
        <v>0</v>
      </c>
      <c r="V548">
        <f t="shared" si="133"/>
        <v>0</v>
      </c>
      <c r="W548">
        <f t="shared" si="144"/>
        <v>0</v>
      </c>
      <c r="X548">
        <f>IF(A548=12*$C$10-1,U548-V548-W548,0)</f>
        <v>0</v>
      </c>
      <c r="Y548">
        <f>FLOOR(A548/12,1)</f>
        <v>43</v>
      </c>
      <c r="Z548">
        <f t="shared" si="134"/>
        <v>5</v>
      </c>
      <c r="AA548" t="e">
        <f t="shared" si="145"/>
        <v>#N/A</v>
      </c>
      <c r="AB548" t="e">
        <f t="shared" si="135"/>
        <v>#N/A</v>
      </c>
      <c r="AC548" t="e">
        <f>VLOOKUP(AD548,mortality!$A$4:$G$76,saving_model!Z548+2,FALSE)</f>
        <v>#N/A</v>
      </c>
      <c r="AD548">
        <f t="shared" si="136"/>
        <v>92</v>
      </c>
      <c r="AE548" s="10">
        <f t="shared" si="146"/>
        <v>8.3717735912058888E-4</v>
      </c>
      <c r="AF548" s="8">
        <f>VLOOKUP(saving_model!Y548,lapse!$B$4:$C$134,2,FALSE)</f>
        <v>0.01</v>
      </c>
      <c r="AH548">
        <f>discount_curve!K533</f>
        <v>0.58719578911933235</v>
      </c>
    </row>
    <row r="549" spans="1:34" x14ac:dyDescent="0.55000000000000004">
      <c r="A549">
        <f t="shared" si="132"/>
        <v>527</v>
      </c>
      <c r="B549">
        <f t="shared" si="137"/>
        <v>0</v>
      </c>
      <c r="C549">
        <f>K549*U549</f>
        <v>0</v>
      </c>
      <c r="D549">
        <f>M549*V549</f>
        <v>0</v>
      </c>
      <c r="E549">
        <f>N549*W549</f>
        <v>0</v>
      </c>
      <c r="F549">
        <f>(O549+P549+Q549-R549)*X549</f>
        <v>0</v>
      </c>
      <c r="G549">
        <f>U549*$F$6/12*T549</f>
        <v>0</v>
      </c>
      <c r="H549">
        <v>0</v>
      </c>
      <c r="I549">
        <f t="shared" si="138"/>
        <v>0</v>
      </c>
      <c r="K549">
        <f>IF(A549=0, $C$6, $C$7/12)</f>
        <v>0</v>
      </c>
      <c r="L549">
        <f t="shared" si="139"/>
        <v>100000</v>
      </c>
      <c r="M549" s="19">
        <f t="shared" si="140"/>
        <v>164939.52942324142</v>
      </c>
      <c r="N549" s="19">
        <f t="shared" si="141"/>
        <v>164939.52942324142</v>
      </c>
      <c r="O549" s="19">
        <f t="shared" si="131"/>
        <v>163893.40219337738</v>
      </c>
      <c r="P549" s="19">
        <f>IF(A549=0,K549*(1-$C$15),K549)</f>
        <v>0</v>
      </c>
      <c r="Q549" s="19">
        <f t="shared" si="142"/>
        <v>1954.0482510243614</v>
      </c>
      <c r="R549" s="19">
        <f t="shared" si="143"/>
        <v>138.20620870366812</v>
      </c>
      <c r="S549" s="3">
        <f>Return!Q533</f>
        <v>1.1922677941109461E-2</v>
      </c>
      <c r="T549" s="9">
        <f>IF(A549=0,1,T548*(1+$F$5)^(1/12))</f>
        <v>1.244876337938603</v>
      </c>
      <c r="U549">
        <f>IF(A549=0,$C$12,U548-V548-W548-X548)</f>
        <v>0</v>
      </c>
      <c r="V549">
        <f t="shared" si="133"/>
        <v>0</v>
      </c>
      <c r="W549">
        <f t="shared" si="144"/>
        <v>0</v>
      </c>
      <c r="X549">
        <f>IF(A549=12*$C$10-1,U549-V549-W549,0)</f>
        <v>0</v>
      </c>
      <c r="Y549">
        <f>FLOOR(A549/12,1)</f>
        <v>43</v>
      </c>
      <c r="Z549">
        <f t="shared" si="134"/>
        <v>5</v>
      </c>
      <c r="AA549" t="e">
        <f t="shared" si="145"/>
        <v>#N/A</v>
      </c>
      <c r="AB549" t="e">
        <f t="shared" si="135"/>
        <v>#N/A</v>
      </c>
      <c r="AC549" t="e">
        <f>VLOOKUP(AD549,mortality!$A$4:$G$76,saving_model!Z549+2,FALSE)</f>
        <v>#N/A</v>
      </c>
      <c r="AD549">
        <f t="shared" si="136"/>
        <v>92</v>
      </c>
      <c r="AE549" s="10">
        <f t="shared" si="146"/>
        <v>8.3717735912058888E-4</v>
      </c>
      <c r="AF549" s="8">
        <f>VLOOKUP(saving_model!Y549,lapse!$B$4:$C$134,2,FALSE)</f>
        <v>0.01</v>
      </c>
      <c r="AH549">
        <f>discount_curve!K534</f>
        <v>0.58660175280309823</v>
      </c>
    </row>
    <row r="550" spans="1:34" x14ac:dyDescent="0.55000000000000004">
      <c r="A550">
        <f t="shared" si="132"/>
        <v>528</v>
      </c>
      <c r="B550">
        <f t="shared" si="137"/>
        <v>0</v>
      </c>
      <c r="C550">
        <f>K550*U550</f>
        <v>0</v>
      </c>
      <c r="D550">
        <f>M550*V550</f>
        <v>0</v>
      </c>
      <c r="E550">
        <f>N550*W550</f>
        <v>0</v>
      </c>
      <c r="F550">
        <f>(O550+P550+Q550-R550)*X550</f>
        <v>0</v>
      </c>
      <c r="G550">
        <f>U550*$F$6/12*T550</f>
        <v>0</v>
      </c>
      <c r="H550">
        <v>0</v>
      </c>
      <c r="I550">
        <f t="shared" si="138"/>
        <v>0</v>
      </c>
      <c r="K550">
        <f>IF(A550=0, $C$6, $C$7/12)</f>
        <v>0</v>
      </c>
      <c r="L550">
        <f t="shared" si="139"/>
        <v>100000</v>
      </c>
      <c r="M550" s="19">
        <f t="shared" si="140"/>
        <v>166411.59291764747</v>
      </c>
      <c r="N550" s="19">
        <f t="shared" si="141"/>
        <v>166411.59291764747</v>
      </c>
      <c r="O550" s="19">
        <f t="shared" si="131"/>
        <v>165709.24423569808</v>
      </c>
      <c r="P550" s="19">
        <f>IF(A550=0,K550*(1-$C$15),K550)</f>
        <v>0</v>
      </c>
      <c r="Q550" s="19">
        <f t="shared" si="142"/>
        <v>1265.5517006184989</v>
      </c>
      <c r="R550" s="19">
        <f t="shared" si="143"/>
        <v>139.14566328026382</v>
      </c>
      <c r="S550" s="3">
        <f>Return!Q534</f>
        <v>7.6371822613494622E-3</v>
      </c>
      <c r="T550" s="9">
        <f>IF(A550=0,1,T549*(1+$F$5)^(1/12))</f>
        <v>1.2453938515121359</v>
      </c>
      <c r="U550">
        <f>IF(A550=0,$C$12,U549-V549-W549-X549)</f>
        <v>0</v>
      </c>
      <c r="V550">
        <f t="shared" si="133"/>
        <v>0</v>
      </c>
      <c r="W550">
        <f t="shared" si="144"/>
        <v>0</v>
      </c>
      <c r="X550">
        <f>IF(A550=12*$C$10-1,U550-V550-W550,0)</f>
        <v>0</v>
      </c>
      <c r="Y550">
        <f>FLOOR(A550/12,1)</f>
        <v>44</v>
      </c>
      <c r="Z550">
        <f t="shared" si="134"/>
        <v>5</v>
      </c>
      <c r="AA550" t="e">
        <f t="shared" si="145"/>
        <v>#N/A</v>
      </c>
      <c r="AB550" t="e">
        <f t="shared" si="135"/>
        <v>#N/A</v>
      </c>
      <c r="AC550" t="e">
        <f>VLOOKUP(AD550,mortality!$A$4:$G$76,saving_model!Z550+2,FALSE)</f>
        <v>#N/A</v>
      </c>
      <c r="AD550">
        <f t="shared" si="136"/>
        <v>93</v>
      </c>
      <c r="AE550" s="10">
        <f t="shared" si="146"/>
        <v>8.3717735912058888E-4</v>
      </c>
      <c r="AF550" s="8">
        <f>VLOOKUP(saving_model!Y550,lapse!$B$4:$C$134,2,FALSE)</f>
        <v>0.01</v>
      </c>
      <c r="AH550">
        <f>discount_curve!K535</f>
        <v>0.58804979246954825</v>
      </c>
    </row>
    <row r="551" spans="1:34" x14ac:dyDescent="0.55000000000000004">
      <c r="A551">
        <f t="shared" si="132"/>
        <v>529</v>
      </c>
      <c r="B551">
        <f t="shared" si="137"/>
        <v>0</v>
      </c>
      <c r="C551">
        <f>K551*U551</f>
        <v>0</v>
      </c>
      <c r="D551">
        <f>M551*V551</f>
        <v>0</v>
      </c>
      <c r="E551">
        <f>N551*W551</f>
        <v>0</v>
      </c>
      <c r="F551">
        <f>(O551+P551+Q551-R551)*X551</f>
        <v>0</v>
      </c>
      <c r="G551">
        <f>U551*$F$6/12*T551</f>
        <v>0</v>
      </c>
      <c r="H551">
        <v>0</v>
      </c>
      <c r="I551">
        <f t="shared" si="138"/>
        <v>0</v>
      </c>
      <c r="K551">
        <f>IF(A551=0, $C$6, $C$7/12)</f>
        <v>0</v>
      </c>
      <c r="L551">
        <f t="shared" si="139"/>
        <v>100000</v>
      </c>
      <c r="M551" s="19">
        <f t="shared" si="140"/>
        <v>167714.80607848876</v>
      </c>
      <c r="N551" s="19">
        <f t="shared" si="141"/>
        <v>167714.80607848876</v>
      </c>
      <c r="O551" s="19">
        <f t="shared" si="131"/>
        <v>166835.6502730363</v>
      </c>
      <c r="P551" s="19">
        <f>IF(A551=0,K551*(1-$C$15),K551)</f>
        <v>0</v>
      </c>
      <c r="Q551" s="19">
        <f t="shared" si="142"/>
        <v>1617.933624323832</v>
      </c>
      <c r="R551" s="19">
        <f t="shared" si="143"/>
        <v>140.37798658113346</v>
      </c>
      <c r="S551" s="3">
        <f>Return!Q535</f>
        <v>9.6977691619026807E-3</v>
      </c>
      <c r="T551" s="9">
        <f>IF(A551=0,1,T550*(1+$F$5)^(1/12))</f>
        <v>1.2459115802237437</v>
      </c>
      <c r="U551">
        <f>IF(A551=0,$C$12,U550-V550-W550-X550)</f>
        <v>0</v>
      </c>
      <c r="V551">
        <f t="shared" si="133"/>
        <v>0</v>
      </c>
      <c r="W551">
        <f t="shared" si="144"/>
        <v>0</v>
      </c>
      <c r="X551">
        <f>IF(A551=12*$C$10-1,U551-V551-W551,0)</f>
        <v>0</v>
      </c>
      <c r="Y551">
        <f>FLOOR(A551/12,1)</f>
        <v>44</v>
      </c>
      <c r="Z551">
        <f t="shared" si="134"/>
        <v>5</v>
      </c>
      <c r="AA551" t="e">
        <f t="shared" si="145"/>
        <v>#N/A</v>
      </c>
      <c r="AB551" t="e">
        <f t="shared" si="135"/>
        <v>#N/A</v>
      </c>
      <c r="AC551" t="e">
        <f>VLOOKUP(AD551,mortality!$A$4:$G$76,saving_model!Z551+2,FALSE)</f>
        <v>#N/A</v>
      </c>
      <c r="AD551">
        <f t="shared" si="136"/>
        <v>93</v>
      </c>
      <c r="AE551" s="10">
        <f t="shared" si="146"/>
        <v>8.3717735912058888E-4</v>
      </c>
      <c r="AF551" s="8">
        <f>VLOOKUP(saving_model!Y551,lapse!$B$4:$C$134,2,FALSE)</f>
        <v>0.01</v>
      </c>
      <c r="AH551">
        <f>discount_curve!K536</f>
        <v>0.58745876145263254</v>
      </c>
    </row>
    <row r="552" spans="1:34" x14ac:dyDescent="0.55000000000000004">
      <c r="A552">
        <f t="shared" si="132"/>
        <v>530</v>
      </c>
      <c r="B552">
        <f t="shared" si="137"/>
        <v>0</v>
      </c>
      <c r="C552">
        <f>K552*U552</f>
        <v>0</v>
      </c>
      <c r="D552">
        <f>M552*V552</f>
        <v>0</v>
      </c>
      <c r="E552">
        <f>N552*W552</f>
        <v>0</v>
      </c>
      <c r="F552">
        <f>(O552+P552+Q552-R552)*X552</f>
        <v>0</v>
      </c>
      <c r="G552">
        <f>U552*$F$6/12*T552</f>
        <v>0</v>
      </c>
      <c r="H552">
        <v>0</v>
      </c>
      <c r="I552">
        <f t="shared" si="138"/>
        <v>0</v>
      </c>
      <c r="K552">
        <f>IF(A552=0, $C$6, $C$7/12)</f>
        <v>0</v>
      </c>
      <c r="L552">
        <f t="shared" si="139"/>
        <v>100000</v>
      </c>
      <c r="M552" s="19">
        <f t="shared" si="140"/>
        <v>168530.86836832605</v>
      </c>
      <c r="N552" s="19">
        <f t="shared" si="141"/>
        <v>168530.86836832605</v>
      </c>
      <c r="O552" s="19">
        <f t="shared" si="131"/>
        <v>168313.20591077901</v>
      </c>
      <c r="P552" s="19">
        <f>IF(A552=0,K552*(1-$C$15),K552)</f>
        <v>0</v>
      </c>
      <c r="Q552" s="19">
        <f t="shared" si="142"/>
        <v>294.81822831150487</v>
      </c>
      <c r="R552" s="19">
        <f t="shared" si="143"/>
        <v>140.50668678257543</v>
      </c>
      <c r="S552" s="3">
        <f>Return!Q536</f>
        <v>1.7516048530843431E-3</v>
      </c>
      <c r="T552" s="9">
        <f>IF(A552=0,1,T551*(1+$F$5)^(1/12))</f>
        <v>1.2464295241628625</v>
      </c>
      <c r="U552">
        <f>IF(A552=0,$C$12,U551-V551-W551-X551)</f>
        <v>0</v>
      </c>
      <c r="V552">
        <f t="shared" si="133"/>
        <v>0</v>
      </c>
      <c r="W552">
        <f t="shared" si="144"/>
        <v>0</v>
      </c>
      <c r="X552">
        <f>IF(A552=12*$C$10-1,U552-V552-W552,0)</f>
        <v>0</v>
      </c>
      <c r="Y552">
        <f>FLOOR(A552/12,1)</f>
        <v>44</v>
      </c>
      <c r="Z552">
        <f t="shared" si="134"/>
        <v>5</v>
      </c>
      <c r="AA552" t="e">
        <f t="shared" si="145"/>
        <v>#N/A</v>
      </c>
      <c r="AB552" t="e">
        <f t="shared" si="135"/>
        <v>#N/A</v>
      </c>
      <c r="AC552" t="e">
        <f>VLOOKUP(AD552,mortality!$A$4:$G$76,saving_model!Z552+2,FALSE)</f>
        <v>#N/A</v>
      </c>
      <c r="AD552">
        <f t="shared" si="136"/>
        <v>93</v>
      </c>
      <c r="AE552" s="10">
        <f t="shared" si="146"/>
        <v>8.3717735912058888E-4</v>
      </c>
      <c r="AF552" s="8">
        <f>VLOOKUP(saving_model!Y552,lapse!$B$4:$C$134,2,FALSE)</f>
        <v>0.01</v>
      </c>
      <c r="AH552">
        <f>discount_curve!K537</f>
        <v>0.58686832446307213</v>
      </c>
    </row>
    <row r="553" spans="1:34" x14ac:dyDescent="0.55000000000000004">
      <c r="A553">
        <f t="shared" si="132"/>
        <v>531</v>
      </c>
      <c r="B553">
        <f t="shared" si="137"/>
        <v>0</v>
      </c>
      <c r="C553">
        <f>K553*U553</f>
        <v>0</v>
      </c>
      <c r="D553">
        <f>M553*V553</f>
        <v>0</v>
      </c>
      <c r="E553">
        <f>N553*W553</f>
        <v>0</v>
      </c>
      <c r="F553">
        <f>(O553+P553+Q553-R553)*X553</f>
        <v>0</v>
      </c>
      <c r="G553">
        <f>U553*$F$6/12*T553</f>
        <v>0</v>
      </c>
      <c r="H553">
        <v>0</v>
      </c>
      <c r="I553">
        <f t="shared" si="138"/>
        <v>0</v>
      </c>
      <c r="K553">
        <f>IF(A553=0, $C$6, $C$7/12)</f>
        <v>0</v>
      </c>
      <c r="L553">
        <f t="shared" si="139"/>
        <v>100000</v>
      </c>
      <c r="M553" s="19">
        <f t="shared" si="140"/>
        <v>169242.18017284904</v>
      </c>
      <c r="N553" s="19">
        <f t="shared" si="141"/>
        <v>169242.18017284904</v>
      </c>
      <c r="O553" s="19">
        <f t="shared" ref="O553:O616" si="147">O552+P552+Q552-R552</f>
        <v>168467.51745230795</v>
      </c>
      <c r="P553" s="19">
        <f>IF(A553=0,K553*(1-$C$15),K553)</f>
        <v>0</v>
      </c>
      <c r="Q553" s="19">
        <f t="shared" si="142"/>
        <v>1407.7627076155838</v>
      </c>
      <c r="R553" s="19">
        <f t="shared" si="143"/>
        <v>141.56273346660296</v>
      </c>
      <c r="S553" s="3">
        <f>Return!Q537</f>
        <v>8.3562857036467708E-3</v>
      </c>
      <c r="T553" s="9">
        <f>IF(A553=0,1,T552*(1+$F$5)^(1/12))</f>
        <v>1.2469476834189654</v>
      </c>
      <c r="U553">
        <f>IF(A553=0,$C$12,U552-V552-W552-X552)</f>
        <v>0</v>
      </c>
      <c r="V553">
        <f t="shared" si="133"/>
        <v>0</v>
      </c>
      <c r="W553">
        <f t="shared" si="144"/>
        <v>0</v>
      </c>
      <c r="X553">
        <f>IF(A553=12*$C$10-1,U553-V553-W553,0)</f>
        <v>0</v>
      </c>
      <c r="Y553">
        <f>FLOOR(A553/12,1)</f>
        <v>44</v>
      </c>
      <c r="Z553">
        <f t="shared" si="134"/>
        <v>5</v>
      </c>
      <c r="AA553" t="e">
        <f t="shared" si="145"/>
        <v>#N/A</v>
      </c>
      <c r="AB553" t="e">
        <f t="shared" si="135"/>
        <v>#N/A</v>
      </c>
      <c r="AC553" t="e">
        <f>VLOOKUP(AD553,mortality!$A$4:$G$76,saving_model!Z553+2,FALSE)</f>
        <v>#N/A</v>
      </c>
      <c r="AD553">
        <f t="shared" si="136"/>
        <v>93</v>
      </c>
      <c r="AE553" s="10">
        <f t="shared" si="146"/>
        <v>8.3717735912058888E-4</v>
      </c>
      <c r="AF553" s="8">
        <f>VLOOKUP(saving_model!Y553,lapse!$B$4:$C$134,2,FALSE)</f>
        <v>0.01</v>
      </c>
      <c r="AH553">
        <f>discount_curve!K538</f>
        <v>0.58627848090382806</v>
      </c>
    </row>
    <row r="554" spans="1:34" x14ac:dyDescent="0.55000000000000004">
      <c r="A554">
        <f t="shared" si="132"/>
        <v>532</v>
      </c>
      <c r="B554">
        <f t="shared" si="137"/>
        <v>0</v>
      </c>
      <c r="C554">
        <f>K554*U554</f>
        <v>0</v>
      </c>
      <c r="D554">
        <f>M554*V554</f>
        <v>0</v>
      </c>
      <c r="E554">
        <f>N554*W554</f>
        <v>0</v>
      </c>
      <c r="F554">
        <f>(O554+P554+Q554-R554)*X554</f>
        <v>0</v>
      </c>
      <c r="G554">
        <f>U554*$F$6/12*T554</f>
        <v>0</v>
      </c>
      <c r="H554">
        <v>0</v>
      </c>
      <c r="I554">
        <f t="shared" si="138"/>
        <v>0</v>
      </c>
      <c r="K554">
        <f>IF(A554=0, $C$6, $C$7/12)</f>
        <v>0</v>
      </c>
      <c r="L554">
        <f t="shared" si="139"/>
        <v>100000</v>
      </c>
      <c r="M554" s="19">
        <f t="shared" si="140"/>
        <v>169327.25237927178</v>
      </c>
      <c r="N554" s="19">
        <f t="shared" si="141"/>
        <v>169327.25237927178</v>
      </c>
      <c r="O554" s="19">
        <f t="shared" si="147"/>
        <v>169733.71742645695</v>
      </c>
      <c r="P554" s="19">
        <f>IF(A554=0,K554*(1-$C$15),K554)</f>
        <v>0</v>
      </c>
      <c r="Q554" s="19">
        <f t="shared" si="142"/>
        <v>-953.58020871843439</v>
      </c>
      <c r="R554" s="19">
        <f t="shared" si="143"/>
        <v>140.65011434811544</v>
      </c>
      <c r="S554" s="3">
        <f>Return!Q538</f>
        <v>-5.6180953506282938E-3</v>
      </c>
      <c r="T554" s="9">
        <f>IF(A554=0,1,T553*(1+$F$5)^(1/12))</f>
        <v>1.2474660580815631</v>
      </c>
      <c r="U554">
        <f>IF(A554=0,$C$12,U553-V553-W553-X553)</f>
        <v>0</v>
      </c>
      <c r="V554">
        <f t="shared" si="133"/>
        <v>0</v>
      </c>
      <c r="W554">
        <f t="shared" si="144"/>
        <v>0</v>
      </c>
      <c r="X554">
        <f>IF(A554=12*$C$10-1,U554-V554-W554,0)</f>
        <v>0</v>
      </c>
      <c r="Y554">
        <f>FLOOR(A554/12,1)</f>
        <v>44</v>
      </c>
      <c r="Z554">
        <f t="shared" si="134"/>
        <v>5</v>
      </c>
      <c r="AA554" t="e">
        <f t="shared" si="145"/>
        <v>#N/A</v>
      </c>
      <c r="AB554" t="e">
        <f t="shared" si="135"/>
        <v>#N/A</v>
      </c>
      <c r="AC554" t="e">
        <f>VLOOKUP(AD554,mortality!$A$4:$G$76,saving_model!Z554+2,FALSE)</f>
        <v>#N/A</v>
      </c>
      <c r="AD554">
        <f t="shared" si="136"/>
        <v>93</v>
      </c>
      <c r="AE554" s="10">
        <f t="shared" si="146"/>
        <v>8.3717735912058888E-4</v>
      </c>
      <c r="AF554" s="8">
        <f>VLOOKUP(saving_model!Y554,lapse!$B$4:$C$134,2,FALSE)</f>
        <v>0.01</v>
      </c>
      <c r="AH554">
        <f>discount_curve!K539</f>
        <v>0.58568923017846131</v>
      </c>
    </row>
    <row r="555" spans="1:34" x14ac:dyDescent="0.55000000000000004">
      <c r="A555">
        <f t="shared" si="132"/>
        <v>533</v>
      </c>
      <c r="B555">
        <f t="shared" si="137"/>
        <v>0</v>
      </c>
      <c r="C555">
        <f>K555*U555</f>
        <v>0</v>
      </c>
      <c r="D555">
        <f>M555*V555</f>
        <v>0</v>
      </c>
      <c r="E555">
        <f>N555*W555</f>
        <v>0</v>
      </c>
      <c r="F555">
        <f>(O555+P555+Q555-R555)*X555</f>
        <v>0</v>
      </c>
      <c r="G555">
        <f>U555*$F$6/12*T555</f>
        <v>0</v>
      </c>
      <c r="H555">
        <v>0</v>
      </c>
      <c r="I555">
        <f t="shared" si="138"/>
        <v>0</v>
      </c>
      <c r="K555">
        <f>IF(A555=0, $C$6, $C$7/12)</f>
        <v>0</v>
      </c>
      <c r="L555">
        <f t="shared" si="139"/>
        <v>100000</v>
      </c>
      <c r="M555" s="19">
        <f t="shared" si="140"/>
        <v>169433.25495547891</v>
      </c>
      <c r="N555" s="19">
        <f t="shared" si="141"/>
        <v>169433.25495547891</v>
      </c>
      <c r="O555" s="19">
        <f t="shared" si="147"/>
        <v>168639.48710339039</v>
      </c>
      <c r="P555" s="19">
        <f>IF(A555=0,K555*(1-$C$15),K555)</f>
        <v>0</v>
      </c>
      <c r="Q555" s="19">
        <f t="shared" si="142"/>
        <v>1445.7979666187075</v>
      </c>
      <c r="R555" s="19">
        <f t="shared" si="143"/>
        <v>141.73773755834091</v>
      </c>
      <c r="S555" s="3">
        <f>Return!Q539</f>
        <v>8.5733062371822211E-3</v>
      </c>
      <c r="T555" s="9">
        <f>IF(A555=0,1,T554*(1+$F$5)^(1/12))</f>
        <v>1.2479846482402033</v>
      </c>
      <c r="U555">
        <f>IF(A555=0,$C$12,U554-V554-W554-X554)</f>
        <v>0</v>
      </c>
      <c r="V555">
        <f t="shared" si="133"/>
        <v>0</v>
      </c>
      <c r="W555">
        <f t="shared" si="144"/>
        <v>0</v>
      </c>
      <c r="X555">
        <f>IF(A555=12*$C$10-1,U555-V555-W555,0)</f>
        <v>0</v>
      </c>
      <c r="Y555">
        <f>FLOOR(A555/12,1)</f>
        <v>44</v>
      </c>
      <c r="Z555">
        <f t="shared" si="134"/>
        <v>5</v>
      </c>
      <c r="AA555" t="e">
        <f t="shared" si="145"/>
        <v>#N/A</v>
      </c>
      <c r="AB555" t="e">
        <f t="shared" si="135"/>
        <v>#N/A</v>
      </c>
      <c r="AC555" t="e">
        <f>VLOOKUP(AD555,mortality!$A$4:$G$76,saving_model!Z555+2,FALSE)</f>
        <v>#N/A</v>
      </c>
      <c r="AD555">
        <f t="shared" si="136"/>
        <v>93</v>
      </c>
      <c r="AE555" s="10">
        <f t="shared" si="146"/>
        <v>8.3717735912058888E-4</v>
      </c>
      <c r="AF555" s="8">
        <f>VLOOKUP(saving_model!Y555,lapse!$B$4:$C$134,2,FALSE)</f>
        <v>0.01</v>
      </c>
      <c r="AH555">
        <f>discount_curve!K540</f>
        <v>0.58510057169113272</v>
      </c>
    </row>
    <row r="556" spans="1:34" x14ac:dyDescent="0.55000000000000004">
      <c r="A556">
        <f t="shared" si="132"/>
        <v>534</v>
      </c>
      <c r="B556">
        <f t="shared" si="137"/>
        <v>0</v>
      </c>
      <c r="C556">
        <f>K556*U556</f>
        <v>0</v>
      </c>
      <c r="D556">
        <f>M556*V556</f>
        <v>0</v>
      </c>
      <c r="E556">
        <f>N556*W556</f>
        <v>0</v>
      </c>
      <c r="F556">
        <f>(O556+P556+Q556-R556)*X556</f>
        <v>0</v>
      </c>
      <c r="G556">
        <f>U556*$F$6/12*T556</f>
        <v>0</v>
      </c>
      <c r="H556">
        <v>0</v>
      </c>
      <c r="I556">
        <f t="shared" si="138"/>
        <v>0</v>
      </c>
      <c r="K556">
        <f>IF(A556=0, $C$6, $C$7/12)</f>
        <v>0</v>
      </c>
      <c r="L556">
        <f t="shared" si="139"/>
        <v>100000</v>
      </c>
      <c r="M556" s="19">
        <f t="shared" si="140"/>
        <v>170417.93219189247</v>
      </c>
      <c r="N556" s="19">
        <f t="shared" si="141"/>
        <v>170417.93219189247</v>
      </c>
      <c r="O556" s="19">
        <f t="shared" si="147"/>
        <v>169943.54733245075</v>
      </c>
      <c r="P556" s="19">
        <f>IF(A556=0,K556*(1-$C$15),K556)</f>
        <v>0</v>
      </c>
      <c r="Q556" s="19">
        <f t="shared" si="142"/>
        <v>806.47803108051619</v>
      </c>
      <c r="R556" s="19">
        <f t="shared" si="143"/>
        <v>142.29168780294273</v>
      </c>
      <c r="S556" s="3">
        <f>Return!Q540</f>
        <v>4.7455642990836822E-3</v>
      </c>
      <c r="T556" s="9">
        <f>IF(A556=0,1,T555*(1+$F$5)^(1/12))</f>
        <v>1.2485034539844706</v>
      </c>
      <c r="U556">
        <f>IF(A556=0,$C$12,U555-V555-W555-X555)</f>
        <v>0</v>
      </c>
      <c r="V556">
        <f t="shared" si="133"/>
        <v>0</v>
      </c>
      <c r="W556">
        <f t="shared" si="144"/>
        <v>0</v>
      </c>
      <c r="X556">
        <f>IF(A556=12*$C$10-1,U556-V556-W556,0)</f>
        <v>0</v>
      </c>
      <c r="Y556">
        <f>FLOOR(A556/12,1)</f>
        <v>44</v>
      </c>
      <c r="Z556">
        <f t="shared" si="134"/>
        <v>5</v>
      </c>
      <c r="AA556" t="e">
        <f t="shared" si="145"/>
        <v>#N/A</v>
      </c>
      <c r="AB556" t="e">
        <f t="shared" si="135"/>
        <v>#N/A</v>
      </c>
      <c r="AC556" t="e">
        <f>VLOOKUP(AD556,mortality!$A$4:$G$76,saving_model!Z556+2,FALSE)</f>
        <v>#N/A</v>
      </c>
      <c r="AD556">
        <f t="shared" si="136"/>
        <v>93</v>
      </c>
      <c r="AE556" s="10">
        <f t="shared" si="146"/>
        <v>8.3717735912058888E-4</v>
      </c>
      <c r="AF556" s="8">
        <f>VLOOKUP(saving_model!Y556,lapse!$B$4:$C$134,2,FALSE)</f>
        <v>0.01</v>
      </c>
      <c r="AH556">
        <f>discount_curve!K541</f>
        <v>0.584512504846602</v>
      </c>
    </row>
    <row r="557" spans="1:34" x14ac:dyDescent="0.55000000000000004">
      <c r="A557">
        <f t="shared" si="132"/>
        <v>535</v>
      </c>
      <c r="B557">
        <f t="shared" si="137"/>
        <v>0</v>
      </c>
      <c r="C557">
        <f>K557*U557</f>
        <v>0</v>
      </c>
      <c r="D557">
        <f>M557*V557</f>
        <v>0</v>
      </c>
      <c r="E557">
        <f>N557*W557</f>
        <v>0</v>
      </c>
      <c r="F557">
        <f>(O557+P557+Q557-R557)*X557</f>
        <v>0</v>
      </c>
      <c r="G557">
        <f>U557*$F$6/12*T557</f>
        <v>0</v>
      </c>
      <c r="H557">
        <v>0</v>
      </c>
      <c r="I557">
        <f t="shared" si="138"/>
        <v>0</v>
      </c>
      <c r="K557">
        <f>IF(A557=0, $C$6, $C$7/12)</f>
        <v>0</v>
      </c>
      <c r="L557">
        <f t="shared" si="139"/>
        <v>100000</v>
      </c>
      <c r="M557" s="19">
        <f t="shared" si="140"/>
        <v>171061.59047666352</v>
      </c>
      <c r="N557" s="19">
        <f t="shared" si="141"/>
        <v>171061.59047666352</v>
      </c>
      <c r="O557" s="19">
        <f t="shared" si="147"/>
        <v>170607.73367572832</v>
      </c>
      <c r="P557" s="19">
        <f>IF(A557=0,K557*(1-$C$15),K557)</f>
        <v>0</v>
      </c>
      <c r="Q557" s="19">
        <f t="shared" si="142"/>
        <v>764.90307124794072</v>
      </c>
      <c r="R557" s="19">
        <f t="shared" si="143"/>
        <v>142.81053062248023</v>
      </c>
      <c r="S557" s="3">
        <f>Return!Q541</f>
        <v>4.4834020988859802E-3</v>
      </c>
      <c r="T557" s="9">
        <f>IF(A557=0,1,T556*(1+$F$5)^(1/12))</f>
        <v>1.2490224754039874</v>
      </c>
      <c r="U557">
        <f>IF(A557=0,$C$12,U556-V556-W556-X556)</f>
        <v>0</v>
      </c>
      <c r="V557">
        <f t="shared" si="133"/>
        <v>0</v>
      </c>
      <c r="W557">
        <f t="shared" si="144"/>
        <v>0</v>
      </c>
      <c r="X557">
        <f>IF(A557=12*$C$10-1,U557-V557-W557,0)</f>
        <v>0</v>
      </c>
      <c r="Y557">
        <f>FLOOR(A557/12,1)</f>
        <v>44</v>
      </c>
      <c r="Z557">
        <f t="shared" si="134"/>
        <v>5</v>
      </c>
      <c r="AA557" t="e">
        <f t="shared" si="145"/>
        <v>#N/A</v>
      </c>
      <c r="AB557" t="e">
        <f t="shared" si="135"/>
        <v>#N/A</v>
      </c>
      <c r="AC557" t="e">
        <f>VLOOKUP(AD557,mortality!$A$4:$G$76,saving_model!Z557+2,FALSE)</f>
        <v>#N/A</v>
      </c>
      <c r="AD557">
        <f t="shared" si="136"/>
        <v>93</v>
      </c>
      <c r="AE557" s="10">
        <f t="shared" si="146"/>
        <v>8.3717735912058888E-4</v>
      </c>
      <c r="AF557" s="8">
        <f>VLOOKUP(saving_model!Y557,lapse!$B$4:$C$134,2,FALSE)</f>
        <v>0.01</v>
      </c>
      <c r="AH557">
        <f>discount_curve!K542</f>
        <v>0.5839250290502267</v>
      </c>
    </row>
    <row r="558" spans="1:34" x14ac:dyDescent="0.55000000000000004">
      <c r="A558">
        <f t="shared" si="132"/>
        <v>536</v>
      </c>
      <c r="B558">
        <f t="shared" si="137"/>
        <v>0</v>
      </c>
      <c r="C558">
        <f>K558*U558</f>
        <v>0</v>
      </c>
      <c r="D558">
        <f>M558*V558</f>
        <v>0</v>
      </c>
      <c r="E558">
        <f>N558*W558</f>
        <v>0</v>
      </c>
      <c r="F558">
        <f>(O558+P558+Q558-R558)*X558</f>
        <v>0</v>
      </c>
      <c r="G558">
        <f>U558*$F$6/12*T558</f>
        <v>0</v>
      </c>
      <c r="H558">
        <v>0</v>
      </c>
      <c r="I558">
        <f t="shared" si="138"/>
        <v>0</v>
      </c>
      <c r="K558">
        <f>IF(A558=0, $C$6, $C$7/12)</f>
        <v>0</v>
      </c>
      <c r="L558">
        <f t="shared" si="139"/>
        <v>100000</v>
      </c>
      <c r="M558" s="19">
        <f t="shared" si="140"/>
        <v>170918.73896752598</v>
      </c>
      <c r="N558" s="19">
        <f t="shared" si="141"/>
        <v>170918.73896752598</v>
      </c>
      <c r="O558" s="19">
        <f t="shared" si="147"/>
        <v>171229.82621635377</v>
      </c>
      <c r="P558" s="19">
        <f>IF(A558=0,K558*(1-$C$15),K558)</f>
        <v>0</v>
      </c>
      <c r="Q558" s="19">
        <f t="shared" si="142"/>
        <v>-764.22916186765985</v>
      </c>
      <c r="R558" s="19">
        <f t="shared" si="143"/>
        <v>142.05466421207174</v>
      </c>
      <c r="S558" s="3">
        <f>Return!Q542</f>
        <v>-4.4631778163579661E-3</v>
      </c>
      <c r="T558" s="9">
        <f>IF(A558=0,1,T557*(1+$F$5)^(1/12))</f>
        <v>1.249541712588413</v>
      </c>
      <c r="U558">
        <f>IF(A558=0,$C$12,U557-V557-W557-X557)</f>
        <v>0</v>
      </c>
      <c r="V558">
        <f t="shared" si="133"/>
        <v>0</v>
      </c>
      <c r="W558">
        <f t="shared" si="144"/>
        <v>0</v>
      </c>
      <c r="X558">
        <f>IF(A558=12*$C$10-1,U558-V558-W558,0)</f>
        <v>0</v>
      </c>
      <c r="Y558">
        <f>FLOOR(A558/12,1)</f>
        <v>44</v>
      </c>
      <c r="Z558">
        <f t="shared" si="134"/>
        <v>5</v>
      </c>
      <c r="AA558" t="e">
        <f t="shared" si="145"/>
        <v>#N/A</v>
      </c>
      <c r="AB558" t="e">
        <f t="shared" si="135"/>
        <v>#N/A</v>
      </c>
      <c r="AC558" t="e">
        <f>VLOOKUP(AD558,mortality!$A$4:$G$76,saving_model!Z558+2,FALSE)</f>
        <v>#N/A</v>
      </c>
      <c r="AD558">
        <f t="shared" si="136"/>
        <v>93</v>
      </c>
      <c r="AE558" s="10">
        <f t="shared" si="146"/>
        <v>8.3717735912058888E-4</v>
      </c>
      <c r="AF558" s="8">
        <f>VLOOKUP(saving_model!Y558,lapse!$B$4:$C$134,2,FALSE)</f>
        <v>0.01</v>
      </c>
      <c r="AH558">
        <f>discount_curve!K543</f>
        <v>0.58333814370796211</v>
      </c>
    </row>
    <row r="559" spans="1:34" x14ac:dyDescent="0.55000000000000004">
      <c r="A559">
        <f t="shared" si="132"/>
        <v>537</v>
      </c>
      <c r="B559">
        <f t="shared" si="137"/>
        <v>0</v>
      </c>
      <c r="C559">
        <f>K559*U559</f>
        <v>0</v>
      </c>
      <c r="D559">
        <f>M559*V559</f>
        <v>0</v>
      </c>
      <c r="E559">
        <f>N559*W559</f>
        <v>0</v>
      </c>
      <c r="F559">
        <f>(O559+P559+Q559-R559)*X559</f>
        <v>0</v>
      </c>
      <c r="G559">
        <f>U559*$F$6/12*T559</f>
        <v>0</v>
      </c>
      <c r="H559">
        <v>0</v>
      </c>
      <c r="I559">
        <f t="shared" si="138"/>
        <v>0</v>
      </c>
      <c r="K559">
        <f>IF(A559=0, $C$6, $C$7/12)</f>
        <v>0</v>
      </c>
      <c r="L559">
        <f t="shared" si="139"/>
        <v>100000</v>
      </c>
      <c r="M559" s="19">
        <f t="shared" si="140"/>
        <v>170753.68342556499</v>
      </c>
      <c r="N559" s="19">
        <f t="shared" si="141"/>
        <v>170753.68342556499</v>
      </c>
      <c r="O559" s="19">
        <f t="shared" si="147"/>
        <v>170323.54239027403</v>
      </c>
      <c r="P559" s="19">
        <f>IF(A559=0,K559*(1-$C$15),K559)</f>
        <v>0</v>
      </c>
      <c r="Q559" s="19">
        <f t="shared" si="142"/>
        <v>717.74766220483968</v>
      </c>
      <c r="R559" s="19">
        <f t="shared" si="143"/>
        <v>142.53440837706572</v>
      </c>
      <c r="S559" s="3">
        <f>Return!Q543</f>
        <v>4.2140249793549689E-3</v>
      </c>
      <c r="T559" s="9">
        <f>IF(A559=0,1,T558*(1+$F$5)^(1/12))</f>
        <v>1.2500611656274441</v>
      </c>
      <c r="U559">
        <f>IF(A559=0,$C$12,U558-V558-W558-X558)</f>
        <v>0</v>
      </c>
      <c r="V559">
        <f t="shared" si="133"/>
        <v>0</v>
      </c>
      <c r="W559">
        <f t="shared" si="144"/>
        <v>0</v>
      </c>
      <c r="X559">
        <f>IF(A559=12*$C$10-1,U559-V559-W559,0)</f>
        <v>0</v>
      </c>
      <c r="Y559">
        <f>FLOOR(A559/12,1)</f>
        <v>44</v>
      </c>
      <c r="Z559">
        <f t="shared" si="134"/>
        <v>5</v>
      </c>
      <c r="AA559" t="e">
        <f t="shared" si="145"/>
        <v>#N/A</v>
      </c>
      <c r="AB559" t="e">
        <f t="shared" si="135"/>
        <v>#N/A</v>
      </c>
      <c r="AC559" t="e">
        <f>VLOOKUP(AD559,mortality!$A$4:$G$76,saving_model!Z559+2,FALSE)</f>
        <v>#N/A</v>
      </c>
      <c r="AD559">
        <f t="shared" si="136"/>
        <v>93</v>
      </c>
      <c r="AE559" s="10">
        <f t="shared" si="146"/>
        <v>8.3717735912058888E-4</v>
      </c>
      <c r="AF559" s="8">
        <f>VLOOKUP(saving_model!Y559,lapse!$B$4:$C$134,2,FALSE)</f>
        <v>0.01</v>
      </c>
      <c r="AH559">
        <f>discount_curve!K544</f>
        <v>0.58275184822636084</v>
      </c>
    </row>
    <row r="560" spans="1:34" x14ac:dyDescent="0.55000000000000004">
      <c r="A560">
        <f t="shared" si="132"/>
        <v>538</v>
      </c>
      <c r="B560">
        <f t="shared" si="137"/>
        <v>0</v>
      </c>
      <c r="C560">
        <f>K560*U560</f>
        <v>0</v>
      </c>
      <c r="D560">
        <f>M560*V560</f>
        <v>0</v>
      </c>
      <c r="E560">
        <f>N560*W560</f>
        <v>0</v>
      </c>
      <c r="F560">
        <f>(O560+P560+Q560-R560)*X560</f>
        <v>0</v>
      </c>
      <c r="G560">
        <f>U560*$F$6/12*T560</f>
        <v>0</v>
      </c>
      <c r="H560">
        <v>0</v>
      </c>
      <c r="I560">
        <f t="shared" si="138"/>
        <v>0</v>
      </c>
      <c r="K560">
        <f>IF(A560=0, $C$6, $C$7/12)</f>
        <v>0</v>
      </c>
      <c r="L560">
        <f t="shared" si="139"/>
        <v>100000</v>
      </c>
      <c r="M560" s="19">
        <f t="shared" si="140"/>
        <v>171603.2864562218</v>
      </c>
      <c r="N560" s="19">
        <f t="shared" si="141"/>
        <v>171603.2864562218</v>
      </c>
      <c r="O560" s="19">
        <f t="shared" si="147"/>
        <v>170898.7556441018</v>
      </c>
      <c r="P560" s="19">
        <f>IF(A560=0,K560*(1-$C$15),K560)</f>
        <v>0</v>
      </c>
      <c r="Q560" s="19">
        <f t="shared" si="142"/>
        <v>1265.5913350907031</v>
      </c>
      <c r="R560" s="19">
        <f t="shared" si="143"/>
        <v>143.47028914932707</v>
      </c>
      <c r="S560" s="3">
        <f>Return!Q544</f>
        <v>7.4055035118354429E-3</v>
      </c>
      <c r="T560" s="9">
        <f>IF(A560=0,1,T559*(1+$F$5)^(1/12))</f>
        <v>1.2505808346108147</v>
      </c>
      <c r="U560">
        <f>IF(A560=0,$C$12,U559-V559-W559-X559)</f>
        <v>0</v>
      </c>
      <c r="V560">
        <f t="shared" si="133"/>
        <v>0</v>
      </c>
      <c r="W560">
        <f t="shared" si="144"/>
        <v>0</v>
      </c>
      <c r="X560">
        <f>IF(A560=12*$C$10-1,U560-V560-W560,0)</f>
        <v>0</v>
      </c>
      <c r="Y560">
        <f>FLOOR(A560/12,1)</f>
        <v>44</v>
      </c>
      <c r="Z560">
        <f t="shared" si="134"/>
        <v>5</v>
      </c>
      <c r="AA560" t="e">
        <f t="shared" si="145"/>
        <v>#N/A</v>
      </c>
      <c r="AB560" t="e">
        <f t="shared" si="135"/>
        <v>#N/A</v>
      </c>
      <c r="AC560" t="e">
        <f>VLOOKUP(AD560,mortality!$A$4:$G$76,saving_model!Z560+2,FALSE)</f>
        <v>#N/A</v>
      </c>
      <c r="AD560">
        <f t="shared" si="136"/>
        <v>93</v>
      </c>
      <c r="AE560" s="10">
        <f t="shared" si="146"/>
        <v>8.3717735912058888E-4</v>
      </c>
      <c r="AF560" s="8">
        <f>VLOOKUP(saving_model!Y560,lapse!$B$4:$C$134,2,FALSE)</f>
        <v>0.01</v>
      </c>
      <c r="AH560">
        <f>discount_curve!K545</f>
        <v>0.582166142012572</v>
      </c>
    </row>
    <row r="561" spans="1:34" x14ac:dyDescent="0.55000000000000004">
      <c r="A561">
        <f t="shared" si="132"/>
        <v>539</v>
      </c>
      <c r="B561">
        <f t="shared" si="137"/>
        <v>0</v>
      </c>
      <c r="C561">
        <f>K561*U561</f>
        <v>0</v>
      </c>
      <c r="D561">
        <f>M561*V561</f>
        <v>0</v>
      </c>
      <c r="E561">
        <f>N561*W561</f>
        <v>0</v>
      </c>
      <c r="F561">
        <f>(O561+P561+Q561-R561)*X561</f>
        <v>0</v>
      </c>
      <c r="G561">
        <f>U561*$F$6/12*T561</f>
        <v>0</v>
      </c>
      <c r="H561">
        <v>0</v>
      </c>
      <c r="I561">
        <f t="shared" si="138"/>
        <v>0</v>
      </c>
      <c r="K561">
        <f>IF(A561=0, $C$6, $C$7/12)</f>
        <v>0</v>
      </c>
      <c r="L561">
        <f t="shared" si="139"/>
        <v>100000</v>
      </c>
      <c r="M561" s="19">
        <f t="shared" si="140"/>
        <v>171072.39313086533</v>
      </c>
      <c r="N561" s="19">
        <f t="shared" si="141"/>
        <v>171072.39313086533</v>
      </c>
      <c r="O561" s="19">
        <f t="shared" si="147"/>
        <v>172020.87669004317</v>
      </c>
      <c r="P561" s="19">
        <f>IF(A561=0,K561*(1-$C$15),K561)</f>
        <v>0</v>
      </c>
      <c r="Q561" s="19">
        <f t="shared" si="142"/>
        <v>-2038.6189997642643</v>
      </c>
      <c r="R561" s="19">
        <f t="shared" si="143"/>
        <v>141.65188140856574</v>
      </c>
      <c r="S561" s="3">
        <f>Return!Q545</f>
        <v>-1.185099761721109E-2</v>
      </c>
      <c r="T561" s="9">
        <f>IF(A561=0,1,T560*(1+$F$5)^(1/12))</f>
        <v>1.2511007196282959</v>
      </c>
      <c r="U561">
        <f>IF(A561=0,$C$12,U560-V560-W560-X560)</f>
        <v>0</v>
      </c>
      <c r="V561">
        <f t="shared" si="133"/>
        <v>0</v>
      </c>
      <c r="W561">
        <f t="shared" si="144"/>
        <v>0</v>
      </c>
      <c r="X561">
        <f>IF(A561=12*$C$10-1,U561-V561-W561,0)</f>
        <v>0</v>
      </c>
      <c r="Y561">
        <f>FLOOR(A561/12,1)</f>
        <v>44</v>
      </c>
      <c r="Z561">
        <f t="shared" si="134"/>
        <v>5</v>
      </c>
      <c r="AA561" t="e">
        <f t="shared" si="145"/>
        <v>#N/A</v>
      </c>
      <c r="AB561" t="e">
        <f t="shared" si="135"/>
        <v>#N/A</v>
      </c>
      <c r="AC561" t="e">
        <f>VLOOKUP(AD561,mortality!$A$4:$G$76,saving_model!Z561+2,FALSE)</f>
        <v>#N/A</v>
      </c>
      <c r="AD561">
        <f t="shared" si="136"/>
        <v>93</v>
      </c>
      <c r="AE561" s="10">
        <f t="shared" si="146"/>
        <v>8.3717735912058888E-4</v>
      </c>
      <c r="AF561" s="8">
        <f>VLOOKUP(saving_model!Y561,lapse!$B$4:$C$134,2,FALSE)</f>
        <v>0.01</v>
      </c>
      <c r="AH561">
        <f>discount_curve!K546</f>
        <v>0.5815810244743399</v>
      </c>
    </row>
    <row r="562" spans="1:34" x14ac:dyDescent="0.55000000000000004">
      <c r="A562">
        <f t="shared" si="132"/>
        <v>540</v>
      </c>
      <c r="B562">
        <f t="shared" si="137"/>
        <v>0</v>
      </c>
      <c r="C562">
        <f>K562*U562</f>
        <v>0</v>
      </c>
      <c r="D562">
        <f>M562*V562</f>
        <v>0</v>
      </c>
      <c r="E562">
        <f>N562*W562</f>
        <v>0</v>
      </c>
      <c r="F562">
        <f>(O562+P562+Q562-R562)*X562</f>
        <v>0</v>
      </c>
      <c r="G562">
        <f>U562*$F$6/12*T562</f>
        <v>0</v>
      </c>
      <c r="H562">
        <v>0</v>
      </c>
      <c r="I562">
        <f t="shared" si="138"/>
        <v>0</v>
      </c>
      <c r="K562">
        <f>IF(A562=0, $C$6, $C$7/12)</f>
        <v>0</v>
      </c>
      <c r="L562">
        <f t="shared" si="139"/>
        <v>100000</v>
      </c>
      <c r="M562" s="19">
        <f t="shared" si="140"/>
        <v>169280.77835760824</v>
      </c>
      <c r="N562" s="19">
        <f t="shared" si="141"/>
        <v>169280.77835760824</v>
      </c>
      <c r="O562" s="19">
        <f t="shared" si="147"/>
        <v>169840.60580887034</v>
      </c>
      <c r="P562" s="19">
        <f>IF(A562=0,K562*(1-$C$15),K562)</f>
        <v>0</v>
      </c>
      <c r="Q562" s="19">
        <f t="shared" si="142"/>
        <v>-1260.138625177236</v>
      </c>
      <c r="R562" s="19">
        <f t="shared" si="143"/>
        <v>140.48372265307759</v>
      </c>
      <c r="S562" s="3">
        <f>Return!Q546</f>
        <v>-7.4195368014368102E-3</v>
      </c>
      <c r="T562" s="9">
        <f>IF(A562=0,1,T561*(1+$F$5)^(1/12))</f>
        <v>1.2516208207696966</v>
      </c>
      <c r="U562">
        <f>IF(A562=0,$C$12,U561-V561-W561-X561)</f>
        <v>0</v>
      </c>
      <c r="V562">
        <f t="shared" si="133"/>
        <v>0</v>
      </c>
      <c r="W562">
        <f t="shared" si="144"/>
        <v>0</v>
      </c>
      <c r="X562">
        <f>IF(A562=12*$C$10-1,U562-V562-W562,0)</f>
        <v>0</v>
      </c>
      <c r="Y562">
        <f>FLOOR(A562/12,1)</f>
        <v>45</v>
      </c>
      <c r="Z562">
        <f t="shared" si="134"/>
        <v>5</v>
      </c>
      <c r="AA562" t="e">
        <f t="shared" si="145"/>
        <v>#N/A</v>
      </c>
      <c r="AB562" t="e">
        <f t="shared" si="135"/>
        <v>#N/A</v>
      </c>
      <c r="AC562" t="e">
        <f>VLOOKUP(AD562,mortality!$A$4:$G$76,saving_model!Z562+2,FALSE)</f>
        <v>#N/A</v>
      </c>
      <c r="AD562">
        <f t="shared" si="136"/>
        <v>94</v>
      </c>
      <c r="AE562" s="10">
        <f t="shared" si="146"/>
        <v>8.3717735912058888E-4</v>
      </c>
      <c r="AF562" s="8">
        <f>VLOOKUP(saving_model!Y562,lapse!$B$4:$C$134,2,FALSE)</f>
        <v>0.01</v>
      </c>
      <c r="AH562">
        <f>discount_curve!K547</f>
        <v>0.58384504733847198</v>
      </c>
    </row>
    <row r="563" spans="1:34" x14ac:dyDescent="0.55000000000000004">
      <c r="A563">
        <f t="shared" si="132"/>
        <v>541</v>
      </c>
      <c r="B563">
        <f t="shared" si="137"/>
        <v>0</v>
      </c>
      <c r="C563">
        <f>K563*U563</f>
        <v>0</v>
      </c>
      <c r="D563">
        <f>M563*V563</f>
        <v>0</v>
      </c>
      <c r="E563">
        <f>N563*W563</f>
        <v>0</v>
      </c>
      <c r="F563">
        <f>(O563+P563+Q563-R563)*X563</f>
        <v>0</v>
      </c>
      <c r="G563">
        <f>U563*$F$6/12*T563</f>
        <v>0</v>
      </c>
      <c r="H563">
        <v>0</v>
      </c>
      <c r="I563">
        <f t="shared" si="138"/>
        <v>0</v>
      </c>
      <c r="K563">
        <f>IF(A563=0, $C$6, $C$7/12)</f>
        <v>0</v>
      </c>
      <c r="L563">
        <f t="shared" si="139"/>
        <v>100000</v>
      </c>
      <c r="M563" s="19">
        <f t="shared" si="140"/>
        <v>168192.61626353394</v>
      </c>
      <c r="N563" s="19">
        <f t="shared" si="141"/>
        <v>168192.61626353394</v>
      </c>
      <c r="O563" s="19">
        <f t="shared" si="147"/>
        <v>168439.98346104004</v>
      </c>
      <c r="P563" s="19">
        <f>IF(A563=0,K563*(1-$C$15),K563)</f>
        <v>0</v>
      </c>
      <c r="Q563" s="19">
        <f t="shared" si="142"/>
        <v>-634.57223769828886</v>
      </c>
      <c r="R563" s="19">
        <f t="shared" si="143"/>
        <v>139.83784268611814</v>
      </c>
      <c r="S563" s="3">
        <f>Return!Q547</f>
        <v>-3.7673492045020573E-3</v>
      </c>
      <c r="T563" s="9">
        <f>IF(A563=0,1,T562*(1+$F$5)^(1/12))</f>
        <v>1.2521411381248624</v>
      </c>
      <c r="U563">
        <f>IF(A563=0,$C$12,U562-V562-W562-X562)</f>
        <v>0</v>
      </c>
      <c r="V563">
        <f t="shared" si="133"/>
        <v>0</v>
      </c>
      <c r="W563">
        <f t="shared" si="144"/>
        <v>0</v>
      </c>
      <c r="X563">
        <f>IF(A563=12*$C$10-1,U563-V563-W563,0)</f>
        <v>0</v>
      </c>
      <c r="Y563">
        <f>FLOOR(A563/12,1)</f>
        <v>45</v>
      </c>
      <c r="Z563">
        <f t="shared" si="134"/>
        <v>5</v>
      </c>
      <c r="AA563" t="e">
        <f t="shared" si="145"/>
        <v>#N/A</v>
      </c>
      <c r="AB563" t="e">
        <f t="shared" si="135"/>
        <v>#N/A</v>
      </c>
      <c r="AC563" t="e">
        <f>VLOOKUP(AD563,mortality!$A$4:$G$76,saving_model!Z563+2,FALSE)</f>
        <v>#N/A</v>
      </c>
      <c r="AD563">
        <f t="shared" si="136"/>
        <v>94</v>
      </c>
      <c r="AE563" s="10">
        <f t="shared" si="146"/>
        <v>8.3717735912058888E-4</v>
      </c>
      <c r="AF563" s="8">
        <f>VLOOKUP(saving_model!Y563,lapse!$B$4:$C$134,2,FALSE)</f>
        <v>0.01</v>
      </c>
      <c r="AH563">
        <f>discount_curve!K548</f>
        <v>0.58326352509987855</v>
      </c>
    </row>
    <row r="564" spans="1:34" x14ac:dyDescent="0.55000000000000004">
      <c r="A564">
        <f t="shared" si="132"/>
        <v>542</v>
      </c>
      <c r="B564">
        <f t="shared" si="137"/>
        <v>0</v>
      </c>
      <c r="C564">
        <f>K564*U564</f>
        <v>0</v>
      </c>
      <c r="D564">
        <f>M564*V564</f>
        <v>0</v>
      </c>
      <c r="E564">
        <f>N564*W564</f>
        <v>0</v>
      </c>
      <c r="F564">
        <f>(O564+P564+Q564-R564)*X564</f>
        <v>0</v>
      </c>
      <c r="G564">
        <f>U564*$F$6/12*T564</f>
        <v>0</v>
      </c>
      <c r="H564">
        <v>0</v>
      </c>
      <c r="I564">
        <f t="shared" si="138"/>
        <v>0</v>
      </c>
      <c r="K564">
        <f>IF(A564=0, $C$6, $C$7/12)</f>
        <v>0</v>
      </c>
      <c r="L564">
        <f t="shared" si="139"/>
        <v>100000</v>
      </c>
      <c r="M564" s="19">
        <f t="shared" si="140"/>
        <v>168812.48134205918</v>
      </c>
      <c r="N564" s="19">
        <f t="shared" si="141"/>
        <v>168812.48134205918</v>
      </c>
      <c r="O564" s="19">
        <f t="shared" si="147"/>
        <v>167665.57338065561</v>
      </c>
      <c r="P564" s="19">
        <f>IF(A564=0,K564*(1-$C$15),K564)</f>
        <v>0</v>
      </c>
      <c r="Q564" s="19">
        <f t="shared" si="142"/>
        <v>2152.3010274670637</v>
      </c>
      <c r="R564" s="19">
        <f t="shared" si="143"/>
        <v>141.51489534010224</v>
      </c>
      <c r="S564" s="3">
        <f>Return!Q548</f>
        <v>1.2836869156082731E-2</v>
      </c>
      <c r="T564" s="9">
        <f>IF(A564=0,1,T563*(1+$F$5)^(1/12))</f>
        <v>1.2526616717836767</v>
      </c>
      <c r="U564">
        <f>IF(A564=0,$C$12,U563-V563-W563-X563)</f>
        <v>0</v>
      </c>
      <c r="V564">
        <f t="shared" si="133"/>
        <v>0</v>
      </c>
      <c r="W564">
        <f t="shared" si="144"/>
        <v>0</v>
      </c>
      <c r="X564">
        <f>IF(A564=12*$C$10-1,U564-V564-W564,0)</f>
        <v>0</v>
      </c>
      <c r="Y564">
        <f>FLOOR(A564/12,1)</f>
        <v>45</v>
      </c>
      <c r="Z564">
        <f t="shared" si="134"/>
        <v>5</v>
      </c>
      <c r="AA564" t="e">
        <f t="shared" si="145"/>
        <v>#N/A</v>
      </c>
      <c r="AB564" t="e">
        <f t="shared" si="135"/>
        <v>#N/A</v>
      </c>
      <c r="AC564" t="e">
        <f>VLOOKUP(AD564,mortality!$A$4:$G$76,saving_model!Z564+2,FALSE)</f>
        <v>#N/A</v>
      </c>
      <c r="AD564">
        <f t="shared" si="136"/>
        <v>94</v>
      </c>
      <c r="AE564" s="10">
        <f t="shared" si="146"/>
        <v>8.3717735912058888E-4</v>
      </c>
      <c r="AF564" s="8">
        <f>VLOOKUP(saving_model!Y564,lapse!$B$4:$C$134,2,FALSE)</f>
        <v>0.01</v>
      </c>
      <c r="AH564">
        <f>discount_curve!K549</f>
        <v>0.58268258206995605</v>
      </c>
    </row>
    <row r="565" spans="1:34" x14ac:dyDescent="0.55000000000000004">
      <c r="A565">
        <f t="shared" si="132"/>
        <v>543</v>
      </c>
      <c r="B565">
        <f t="shared" si="137"/>
        <v>0</v>
      </c>
      <c r="C565">
        <f>K565*U565</f>
        <v>0</v>
      </c>
      <c r="D565">
        <f>M565*V565</f>
        <v>0</v>
      </c>
      <c r="E565">
        <f>N565*W565</f>
        <v>0</v>
      </c>
      <c r="F565">
        <f>(O565+P565+Q565-R565)*X565</f>
        <v>0</v>
      </c>
      <c r="G565">
        <f>U565*$F$6/12*T565</f>
        <v>0</v>
      </c>
      <c r="H565">
        <v>0</v>
      </c>
      <c r="I565">
        <f t="shared" si="138"/>
        <v>0</v>
      </c>
      <c r="K565">
        <f>IF(A565=0, $C$6, $C$7/12)</f>
        <v>0</v>
      </c>
      <c r="L565">
        <f t="shared" si="139"/>
        <v>100000</v>
      </c>
      <c r="M565" s="19">
        <f t="shared" si="140"/>
        <v>170227.49859103488</v>
      </c>
      <c r="N565" s="19">
        <f t="shared" si="141"/>
        <v>170227.49859103488</v>
      </c>
      <c r="O565" s="19">
        <f t="shared" si="147"/>
        <v>169676.35951278257</v>
      </c>
      <c r="P565" s="19">
        <f>IF(A565=0,K565*(1-$C$15),K565)</f>
        <v>0</v>
      </c>
      <c r="Q565" s="19">
        <f t="shared" si="142"/>
        <v>960.08112264175941</v>
      </c>
      <c r="R565" s="19">
        <f t="shared" si="143"/>
        <v>142.1970338628536</v>
      </c>
      <c r="S565" s="3">
        <f>Return!Q549</f>
        <v>5.6583081190484386E-3</v>
      </c>
      <c r="T565" s="9">
        <f>IF(A565=0,1,T564*(1+$F$5)^(1/12))</f>
        <v>1.2531824218360603</v>
      </c>
      <c r="U565">
        <f>IF(A565=0,$C$12,U564-V564-W564-X564)</f>
        <v>0</v>
      </c>
      <c r="V565">
        <f t="shared" si="133"/>
        <v>0</v>
      </c>
      <c r="W565">
        <f t="shared" si="144"/>
        <v>0</v>
      </c>
      <c r="X565">
        <f>IF(A565=12*$C$10-1,U565-V565-W565,0)</f>
        <v>0</v>
      </c>
      <c r="Y565">
        <f>FLOOR(A565/12,1)</f>
        <v>45</v>
      </c>
      <c r="Z565">
        <f t="shared" si="134"/>
        <v>5</v>
      </c>
      <c r="AA565" t="e">
        <f t="shared" si="145"/>
        <v>#N/A</v>
      </c>
      <c r="AB565" t="e">
        <f t="shared" si="135"/>
        <v>#N/A</v>
      </c>
      <c r="AC565" t="e">
        <f>VLOOKUP(AD565,mortality!$A$4:$G$76,saving_model!Z565+2,FALSE)</f>
        <v>#N/A</v>
      </c>
      <c r="AD565">
        <f t="shared" si="136"/>
        <v>94</v>
      </c>
      <c r="AE565" s="10">
        <f t="shared" si="146"/>
        <v>8.3717735912058888E-4</v>
      </c>
      <c r="AF565" s="8">
        <f>VLOOKUP(saving_model!Y565,lapse!$B$4:$C$134,2,FALSE)</f>
        <v>0.01</v>
      </c>
      <c r="AH565">
        <f>discount_curve!K550</f>
        <v>0.58210221767180037</v>
      </c>
    </row>
    <row r="566" spans="1:34" x14ac:dyDescent="0.55000000000000004">
      <c r="A566">
        <f t="shared" si="132"/>
        <v>544</v>
      </c>
      <c r="B566">
        <f t="shared" si="137"/>
        <v>0</v>
      </c>
      <c r="C566">
        <f>K566*U566</f>
        <v>0</v>
      </c>
      <c r="D566">
        <f>M566*V566</f>
        <v>0</v>
      </c>
      <c r="E566">
        <f>N566*W566</f>
        <v>0</v>
      </c>
      <c r="F566">
        <f>(O566+P566+Q566-R566)*X566</f>
        <v>0</v>
      </c>
      <c r="G566">
        <f>U566*$F$6/12*T566</f>
        <v>0</v>
      </c>
      <c r="H566">
        <v>0</v>
      </c>
      <c r="I566">
        <f t="shared" si="138"/>
        <v>0</v>
      </c>
      <c r="K566">
        <f>IF(A566=0, $C$6, $C$7/12)</f>
        <v>0</v>
      </c>
      <c r="L566">
        <f t="shared" si="139"/>
        <v>100000</v>
      </c>
      <c r="M566" s="19">
        <f t="shared" si="140"/>
        <v>170203.75873381953</v>
      </c>
      <c r="N566" s="19">
        <f t="shared" si="141"/>
        <v>170203.75873381953</v>
      </c>
      <c r="O566" s="19">
        <f t="shared" si="147"/>
        <v>170494.24360156149</v>
      </c>
      <c r="P566" s="19">
        <f>IF(A566=0,K566*(1-$C$15),K566)</f>
        <v>0</v>
      </c>
      <c r="Q566" s="19">
        <f t="shared" si="142"/>
        <v>-722.44623329082447</v>
      </c>
      <c r="R566" s="19">
        <f t="shared" si="143"/>
        <v>141.47649780689224</v>
      </c>
      <c r="S566" s="3">
        <f>Return!Q550</f>
        <v>-4.2373643709587849E-3</v>
      </c>
      <c r="T566" s="9">
        <f>IF(A566=0,1,T565*(1+$F$5)^(1/12))</f>
        <v>1.253703388371971</v>
      </c>
      <c r="U566">
        <f>IF(A566=0,$C$12,U565-V565-W565-X565)</f>
        <v>0</v>
      </c>
      <c r="V566">
        <f t="shared" si="133"/>
        <v>0</v>
      </c>
      <c r="W566">
        <f t="shared" si="144"/>
        <v>0</v>
      </c>
      <c r="X566">
        <f>IF(A566=12*$C$10-1,U566-V566-W566,0)</f>
        <v>0</v>
      </c>
      <c r="Y566">
        <f>FLOOR(A566/12,1)</f>
        <v>45</v>
      </c>
      <c r="Z566">
        <f t="shared" si="134"/>
        <v>5</v>
      </c>
      <c r="AA566" t="e">
        <f t="shared" si="145"/>
        <v>#N/A</v>
      </c>
      <c r="AB566" t="e">
        <f t="shared" si="135"/>
        <v>#N/A</v>
      </c>
      <c r="AC566" t="e">
        <f>VLOOKUP(AD566,mortality!$A$4:$G$76,saving_model!Z566+2,FALSE)</f>
        <v>#N/A</v>
      </c>
      <c r="AD566">
        <f t="shared" si="136"/>
        <v>94</v>
      </c>
      <c r="AE566" s="10">
        <f t="shared" si="146"/>
        <v>8.3717735912058888E-4</v>
      </c>
      <c r="AF566" s="8">
        <f>VLOOKUP(saving_model!Y566,lapse!$B$4:$C$134,2,FALSE)</f>
        <v>0.01</v>
      </c>
      <c r="AH566">
        <f>discount_curve!K551</f>
        <v>0.58152243132908177</v>
      </c>
    </row>
    <row r="567" spans="1:34" x14ac:dyDescent="0.55000000000000004">
      <c r="A567">
        <f t="shared" si="132"/>
        <v>545</v>
      </c>
      <c r="B567">
        <f t="shared" si="137"/>
        <v>0</v>
      </c>
      <c r="C567">
        <f>K567*U567</f>
        <v>0</v>
      </c>
      <c r="D567">
        <f>M567*V567</f>
        <v>0</v>
      </c>
      <c r="E567">
        <f>N567*W567</f>
        <v>0</v>
      </c>
      <c r="F567">
        <f>(O567+P567+Q567-R567)*X567</f>
        <v>0</v>
      </c>
      <c r="G567">
        <f>U567*$F$6/12*T567</f>
        <v>0</v>
      </c>
      <c r="H567">
        <v>0</v>
      </c>
      <c r="I567">
        <f t="shared" si="138"/>
        <v>0</v>
      </c>
      <c r="K567">
        <f>IF(A567=0, $C$6, $C$7/12)</f>
        <v>0</v>
      </c>
      <c r="L567">
        <f t="shared" si="139"/>
        <v>100000</v>
      </c>
      <c r="M567" s="19">
        <f t="shared" si="140"/>
        <v>168912.02438105122</v>
      </c>
      <c r="N567" s="19">
        <f t="shared" si="141"/>
        <v>168912.02438105122</v>
      </c>
      <c r="O567" s="19">
        <f t="shared" si="147"/>
        <v>169630.32087046377</v>
      </c>
      <c r="P567" s="19">
        <f>IF(A567=0,K567*(1-$C$15),K567)</f>
        <v>0</v>
      </c>
      <c r="Q567" s="19">
        <f t="shared" si="142"/>
        <v>-1576.6377147881419</v>
      </c>
      <c r="R567" s="19">
        <f t="shared" si="143"/>
        <v>140.044735963063</v>
      </c>
      <c r="S567" s="3">
        <f>Return!Q551</f>
        <v>-9.2945512730128188E-3</v>
      </c>
      <c r="T567" s="9">
        <f>IF(A567=0,1,T566*(1+$F$5)^(1/12))</f>
        <v>1.2542245714814044</v>
      </c>
      <c r="U567">
        <f>IF(A567=0,$C$12,U566-V566-W566-X566)</f>
        <v>0</v>
      </c>
      <c r="V567">
        <f t="shared" si="133"/>
        <v>0</v>
      </c>
      <c r="W567">
        <f t="shared" si="144"/>
        <v>0</v>
      </c>
      <c r="X567">
        <f>IF(A567=12*$C$10-1,U567-V567-W567,0)</f>
        <v>0</v>
      </c>
      <c r="Y567">
        <f>FLOOR(A567/12,1)</f>
        <v>45</v>
      </c>
      <c r="Z567">
        <f t="shared" si="134"/>
        <v>5</v>
      </c>
      <c r="AA567" t="e">
        <f t="shared" si="145"/>
        <v>#N/A</v>
      </c>
      <c r="AB567" t="e">
        <f t="shared" si="135"/>
        <v>#N/A</v>
      </c>
      <c r="AC567" t="e">
        <f>VLOOKUP(AD567,mortality!$A$4:$G$76,saving_model!Z567+2,FALSE)</f>
        <v>#N/A</v>
      </c>
      <c r="AD567">
        <f t="shared" si="136"/>
        <v>94</v>
      </c>
      <c r="AE567" s="10">
        <f t="shared" si="146"/>
        <v>8.3717735912058888E-4</v>
      </c>
      <c r="AF567" s="8">
        <f>VLOOKUP(saving_model!Y567,lapse!$B$4:$C$134,2,FALSE)</f>
        <v>0.01</v>
      </c>
      <c r="AH567">
        <f>discount_curve!K552</f>
        <v>0.58094322246604457</v>
      </c>
    </row>
    <row r="568" spans="1:34" x14ac:dyDescent="0.55000000000000004">
      <c r="A568">
        <f t="shared" si="132"/>
        <v>546</v>
      </c>
      <c r="B568">
        <f t="shared" si="137"/>
        <v>0</v>
      </c>
      <c r="C568">
        <f>K568*U568</f>
        <v>0</v>
      </c>
      <c r="D568">
        <f>M568*V568</f>
        <v>0</v>
      </c>
      <c r="E568">
        <f>N568*W568</f>
        <v>0</v>
      </c>
      <c r="F568">
        <f>(O568+P568+Q568-R568)*X568</f>
        <v>0</v>
      </c>
      <c r="G568">
        <f>U568*$F$6/12*T568</f>
        <v>0</v>
      </c>
      <c r="H568">
        <v>0</v>
      </c>
      <c r="I568">
        <f t="shared" si="138"/>
        <v>0</v>
      </c>
      <c r="K568">
        <f>IF(A568=0, $C$6, $C$7/12)</f>
        <v>0</v>
      </c>
      <c r="L568">
        <f t="shared" si="139"/>
        <v>100000</v>
      </c>
      <c r="M568" s="19">
        <f t="shared" si="140"/>
        <v>167247.68081026804</v>
      </c>
      <c r="N568" s="19">
        <f t="shared" si="141"/>
        <v>167247.68081026804</v>
      </c>
      <c r="O568" s="19">
        <f t="shared" si="147"/>
        <v>167913.63841971257</v>
      </c>
      <c r="P568" s="19">
        <f>IF(A568=0,K568*(1-$C$15),K568)</f>
        <v>0</v>
      </c>
      <c r="Q568" s="19">
        <f t="shared" si="142"/>
        <v>-1470.6177361254099</v>
      </c>
      <c r="R568" s="19">
        <f t="shared" si="143"/>
        <v>138.70251723632262</v>
      </c>
      <c r="S568" s="3">
        <f>Return!Q552</f>
        <v>-8.7581792042972229E-3</v>
      </c>
      <c r="T568" s="9">
        <f>IF(A568=0,1,T567*(1+$F$5)^(1/12))</f>
        <v>1.2547459712543931</v>
      </c>
      <c r="U568">
        <f>IF(A568=0,$C$12,U567-V567-W567-X567)</f>
        <v>0</v>
      </c>
      <c r="V568">
        <f t="shared" si="133"/>
        <v>0</v>
      </c>
      <c r="W568">
        <f t="shared" si="144"/>
        <v>0</v>
      </c>
      <c r="X568">
        <f>IF(A568=12*$C$10-1,U568-V568-W568,0)</f>
        <v>0</v>
      </c>
      <c r="Y568">
        <f>FLOOR(A568/12,1)</f>
        <v>45</v>
      </c>
      <c r="Z568">
        <f t="shared" si="134"/>
        <v>5</v>
      </c>
      <c r="AA568" t="e">
        <f t="shared" si="145"/>
        <v>#N/A</v>
      </c>
      <c r="AB568" t="e">
        <f t="shared" si="135"/>
        <v>#N/A</v>
      </c>
      <c r="AC568" t="e">
        <f>VLOOKUP(AD568,mortality!$A$4:$G$76,saving_model!Z568+2,FALSE)</f>
        <v>#N/A</v>
      </c>
      <c r="AD568">
        <f t="shared" si="136"/>
        <v>94</v>
      </c>
      <c r="AE568" s="10">
        <f t="shared" si="146"/>
        <v>8.3717735912058888E-4</v>
      </c>
      <c r="AF568" s="8">
        <f>VLOOKUP(saving_model!Y568,lapse!$B$4:$C$134,2,FALSE)</f>
        <v>0.01</v>
      </c>
      <c r="AH568">
        <f>discount_curve!K553</f>
        <v>0.58036459050750644</v>
      </c>
    </row>
    <row r="569" spans="1:34" x14ac:dyDescent="0.55000000000000004">
      <c r="A569">
        <f t="shared" si="132"/>
        <v>547</v>
      </c>
      <c r="B569">
        <f t="shared" si="137"/>
        <v>0</v>
      </c>
      <c r="C569">
        <f>K569*U569</f>
        <v>0</v>
      </c>
      <c r="D569">
        <f>M569*V569</f>
        <v>0</v>
      </c>
      <c r="E569">
        <f>N569*W569</f>
        <v>0</v>
      </c>
      <c r="F569">
        <f>(O569+P569+Q569-R569)*X569</f>
        <v>0</v>
      </c>
      <c r="G569">
        <f>U569*$F$6/12*T569</f>
        <v>0</v>
      </c>
      <c r="H569">
        <v>0</v>
      </c>
      <c r="I569">
        <f t="shared" si="138"/>
        <v>0</v>
      </c>
      <c r="K569">
        <f>IF(A569=0, $C$6, $C$7/12)</f>
        <v>0</v>
      </c>
      <c r="L569">
        <f t="shared" si="139"/>
        <v>100000</v>
      </c>
      <c r="M569" s="19">
        <f t="shared" si="140"/>
        <v>166595.7890269518</v>
      </c>
      <c r="N569" s="19">
        <f t="shared" si="141"/>
        <v>166595.7890269518</v>
      </c>
      <c r="O569" s="19">
        <f t="shared" si="147"/>
        <v>166304.31816635083</v>
      </c>
      <c r="P569" s="19">
        <f>IF(A569=0,K569*(1-$C$15),K569)</f>
        <v>0</v>
      </c>
      <c r="Q569" s="19">
        <f t="shared" si="142"/>
        <v>443.98480206159087</v>
      </c>
      <c r="R569" s="19">
        <f t="shared" si="143"/>
        <v>138.9569191403437</v>
      </c>
      <c r="S569" s="3">
        <f>Return!Q553</f>
        <v>2.6697130114052836E-3</v>
      </c>
      <c r="T569" s="9">
        <f>IF(A569=0,1,T568*(1+$F$5)^(1/12))</f>
        <v>1.2552675877810076</v>
      </c>
      <c r="U569">
        <f>IF(A569=0,$C$12,U568-V568-W568-X568)</f>
        <v>0</v>
      </c>
      <c r="V569">
        <f t="shared" si="133"/>
        <v>0</v>
      </c>
      <c r="W569">
        <f t="shared" si="144"/>
        <v>0</v>
      </c>
      <c r="X569">
        <f>IF(A569=12*$C$10-1,U569-V569-W569,0)</f>
        <v>0</v>
      </c>
      <c r="Y569">
        <f>FLOOR(A569/12,1)</f>
        <v>45</v>
      </c>
      <c r="Z569">
        <f t="shared" si="134"/>
        <v>5</v>
      </c>
      <c r="AA569" t="e">
        <f t="shared" si="145"/>
        <v>#N/A</v>
      </c>
      <c r="AB569" t="e">
        <f t="shared" si="135"/>
        <v>#N/A</v>
      </c>
      <c r="AC569" t="e">
        <f>VLOOKUP(AD569,mortality!$A$4:$G$76,saving_model!Z569+2,FALSE)</f>
        <v>#N/A</v>
      </c>
      <c r="AD569">
        <f t="shared" si="136"/>
        <v>94</v>
      </c>
      <c r="AE569" s="10">
        <f t="shared" si="146"/>
        <v>8.3717735912058888E-4</v>
      </c>
      <c r="AF569" s="8">
        <f>VLOOKUP(saving_model!Y569,lapse!$B$4:$C$134,2,FALSE)</f>
        <v>0.01</v>
      </c>
      <c r="AH569">
        <f>discount_curve!K554</f>
        <v>0.57978653487885823</v>
      </c>
    </row>
    <row r="570" spans="1:34" x14ac:dyDescent="0.55000000000000004">
      <c r="A570">
        <f t="shared" si="132"/>
        <v>548</v>
      </c>
      <c r="B570">
        <f t="shared" si="137"/>
        <v>0</v>
      </c>
      <c r="C570">
        <f>K570*U570</f>
        <v>0</v>
      </c>
      <c r="D570">
        <f>M570*V570</f>
        <v>0</v>
      </c>
      <c r="E570">
        <f>N570*W570</f>
        <v>0</v>
      </c>
      <c r="F570">
        <f>(O570+P570+Q570-R570)*X570</f>
        <v>0</v>
      </c>
      <c r="G570">
        <f>U570*$F$6/12*T570</f>
        <v>0</v>
      </c>
      <c r="H570">
        <v>0</v>
      </c>
      <c r="I570">
        <f t="shared" si="138"/>
        <v>0</v>
      </c>
      <c r="K570">
        <f>IF(A570=0, $C$6, $C$7/12)</f>
        <v>0</v>
      </c>
      <c r="L570">
        <f t="shared" si="139"/>
        <v>100000</v>
      </c>
      <c r="M570" s="19">
        <f t="shared" si="140"/>
        <v>167228.28274740223</v>
      </c>
      <c r="N570" s="19">
        <f t="shared" si="141"/>
        <v>167228.28274740223</v>
      </c>
      <c r="O570" s="19">
        <f t="shared" si="147"/>
        <v>166609.34604927208</v>
      </c>
      <c r="P570" s="19">
        <f>IF(A570=0,K570*(1-$C$15),K570)</f>
        <v>0</v>
      </c>
      <c r="Q570" s="19">
        <f t="shared" si="142"/>
        <v>1098.117176905173</v>
      </c>
      <c r="R570" s="19">
        <f t="shared" si="143"/>
        <v>139.75621935514772</v>
      </c>
      <c r="S570" s="3">
        <f>Return!Q554</f>
        <v>6.5909698521979809E-3</v>
      </c>
      <c r="T570" s="9">
        <f>IF(A570=0,1,T569*(1+$F$5)^(1/12))</f>
        <v>1.2557894211513554</v>
      </c>
      <c r="U570">
        <f>IF(A570=0,$C$12,U569-V569-W569-X569)</f>
        <v>0</v>
      </c>
      <c r="V570">
        <f t="shared" si="133"/>
        <v>0</v>
      </c>
      <c r="W570">
        <f t="shared" si="144"/>
        <v>0</v>
      </c>
      <c r="X570">
        <f>IF(A570=12*$C$10-1,U570-V570-W570,0)</f>
        <v>0</v>
      </c>
      <c r="Y570">
        <f>FLOOR(A570/12,1)</f>
        <v>45</v>
      </c>
      <c r="Z570">
        <f t="shared" si="134"/>
        <v>5</v>
      </c>
      <c r="AA570" t="e">
        <f t="shared" si="145"/>
        <v>#N/A</v>
      </c>
      <c r="AB570" t="e">
        <f t="shared" si="135"/>
        <v>#N/A</v>
      </c>
      <c r="AC570" t="e">
        <f>VLOOKUP(AD570,mortality!$A$4:$G$76,saving_model!Z570+2,FALSE)</f>
        <v>#N/A</v>
      </c>
      <c r="AD570">
        <f t="shared" si="136"/>
        <v>94</v>
      </c>
      <c r="AE570" s="10">
        <f t="shared" si="146"/>
        <v>8.3717735912058888E-4</v>
      </c>
      <c r="AF570" s="8">
        <f>VLOOKUP(saving_model!Y570,lapse!$B$4:$C$134,2,FALSE)</f>
        <v>0.01</v>
      </c>
      <c r="AH570">
        <f>discount_curve!K555</f>
        <v>0.57920905500606312</v>
      </c>
    </row>
    <row r="571" spans="1:34" x14ac:dyDescent="0.55000000000000004">
      <c r="A571">
        <f t="shared" si="132"/>
        <v>549</v>
      </c>
      <c r="B571">
        <f t="shared" si="137"/>
        <v>0</v>
      </c>
      <c r="C571">
        <f>K571*U571</f>
        <v>0</v>
      </c>
      <c r="D571">
        <f>M571*V571</f>
        <v>0</v>
      </c>
      <c r="E571">
        <f>N571*W571</f>
        <v>0</v>
      </c>
      <c r="F571">
        <f>(O571+P571+Q571-R571)*X571</f>
        <v>0</v>
      </c>
      <c r="G571">
        <f>U571*$F$6/12*T571</f>
        <v>0</v>
      </c>
      <c r="H571">
        <v>0</v>
      </c>
      <c r="I571">
        <f t="shared" si="138"/>
        <v>0</v>
      </c>
      <c r="K571">
        <f>IF(A571=0, $C$6, $C$7/12)</f>
        <v>0</v>
      </c>
      <c r="L571">
        <f t="shared" si="139"/>
        <v>100000</v>
      </c>
      <c r="M571" s="19">
        <f t="shared" si="140"/>
        <v>167472.23033077962</v>
      </c>
      <c r="N571" s="19">
        <f t="shared" si="141"/>
        <v>167472.23033077962</v>
      </c>
      <c r="O571" s="19">
        <f t="shared" si="147"/>
        <v>167567.70700682211</v>
      </c>
      <c r="P571" s="19">
        <f>IF(A571=0,K571*(1-$C$15),K571)</f>
        <v>0</v>
      </c>
      <c r="Q571" s="19">
        <f t="shared" si="142"/>
        <v>-330.31784305478351</v>
      </c>
      <c r="R571" s="19">
        <f t="shared" si="143"/>
        <v>139.3644909698061</v>
      </c>
      <c r="S571" s="3">
        <f>Return!Q555</f>
        <v>-1.9712500036855873E-3</v>
      </c>
      <c r="T571" s="9">
        <f>IF(A571=0,1,T570*(1+$F$5)^(1/12))</f>
        <v>1.2563114714555816</v>
      </c>
      <c r="U571">
        <f>IF(A571=0,$C$12,U570-V570-W570-X570)</f>
        <v>0</v>
      </c>
      <c r="V571">
        <f t="shared" si="133"/>
        <v>0</v>
      </c>
      <c r="W571">
        <f t="shared" si="144"/>
        <v>0</v>
      </c>
      <c r="X571">
        <f>IF(A571=12*$C$10-1,U571-V571-W571,0)</f>
        <v>0</v>
      </c>
      <c r="Y571">
        <f>FLOOR(A571/12,1)</f>
        <v>45</v>
      </c>
      <c r="Z571">
        <f t="shared" si="134"/>
        <v>5</v>
      </c>
      <c r="AA571" t="e">
        <f t="shared" si="145"/>
        <v>#N/A</v>
      </c>
      <c r="AB571" t="e">
        <f t="shared" si="135"/>
        <v>#N/A</v>
      </c>
      <c r="AC571" t="e">
        <f>VLOOKUP(AD571,mortality!$A$4:$G$76,saving_model!Z571+2,FALSE)</f>
        <v>#N/A</v>
      </c>
      <c r="AD571">
        <f t="shared" si="136"/>
        <v>94</v>
      </c>
      <c r="AE571" s="10">
        <f t="shared" si="146"/>
        <v>8.3717735912058888E-4</v>
      </c>
      <c r="AF571" s="8">
        <f>VLOOKUP(saving_model!Y571,lapse!$B$4:$C$134,2,FALSE)</f>
        <v>0.01</v>
      </c>
      <c r="AH571">
        <f>discount_curve!K556</f>
        <v>0.57863215031565551</v>
      </c>
    </row>
    <row r="572" spans="1:34" x14ac:dyDescent="0.55000000000000004">
      <c r="A572">
        <f t="shared" si="132"/>
        <v>550</v>
      </c>
      <c r="B572">
        <f t="shared" si="137"/>
        <v>0</v>
      </c>
      <c r="C572">
        <f>K572*U572</f>
        <v>0</v>
      </c>
      <c r="D572">
        <f>M572*V572</f>
        <v>0</v>
      </c>
      <c r="E572">
        <f>N572*W572</f>
        <v>0</v>
      </c>
      <c r="F572">
        <f>(O572+P572+Q572-R572)*X572</f>
        <v>0</v>
      </c>
      <c r="G572">
        <f>U572*$F$6/12*T572</f>
        <v>0</v>
      </c>
      <c r="H572">
        <v>0</v>
      </c>
      <c r="I572">
        <f t="shared" si="138"/>
        <v>0</v>
      </c>
      <c r="K572">
        <f>IF(A572=0, $C$6, $C$7/12)</f>
        <v>0</v>
      </c>
      <c r="L572">
        <f t="shared" si="139"/>
        <v>100000</v>
      </c>
      <c r="M572" s="19">
        <f t="shared" si="140"/>
        <v>167258.37198874482</v>
      </c>
      <c r="N572" s="19">
        <f t="shared" si="141"/>
        <v>167258.37198874482</v>
      </c>
      <c r="O572" s="19">
        <f t="shared" si="147"/>
        <v>167098.02467279753</v>
      </c>
      <c r="P572" s="19">
        <f>IF(A572=0,K572*(1-$C$15),K572)</f>
        <v>0</v>
      </c>
      <c r="Q572" s="19">
        <f t="shared" si="142"/>
        <v>181.29519866838001</v>
      </c>
      <c r="R572" s="19">
        <f t="shared" si="143"/>
        <v>139.39943322622159</v>
      </c>
      <c r="S572" s="3">
        <f>Return!Q556</f>
        <v>1.0849631467719778E-3</v>
      </c>
      <c r="T572" s="9">
        <f>IF(A572=0,1,T571*(1+$F$5)^(1/12))</f>
        <v>1.2568337387838691</v>
      </c>
      <c r="U572">
        <f>IF(A572=0,$C$12,U571-V571-W571-X571)</f>
        <v>0</v>
      </c>
      <c r="V572">
        <f t="shared" si="133"/>
        <v>0</v>
      </c>
      <c r="W572">
        <f t="shared" si="144"/>
        <v>0</v>
      </c>
      <c r="X572">
        <f>IF(A572=12*$C$10-1,U572-V572-W572,0)</f>
        <v>0</v>
      </c>
      <c r="Y572">
        <f>FLOOR(A572/12,1)</f>
        <v>45</v>
      </c>
      <c r="Z572">
        <f t="shared" si="134"/>
        <v>5</v>
      </c>
      <c r="AA572" t="e">
        <f t="shared" si="145"/>
        <v>#N/A</v>
      </c>
      <c r="AB572" t="e">
        <f t="shared" si="135"/>
        <v>#N/A</v>
      </c>
      <c r="AC572" t="e">
        <f>VLOOKUP(AD572,mortality!$A$4:$G$76,saving_model!Z572+2,FALSE)</f>
        <v>#N/A</v>
      </c>
      <c r="AD572">
        <f t="shared" si="136"/>
        <v>94</v>
      </c>
      <c r="AE572" s="10">
        <f t="shared" si="146"/>
        <v>8.3717735912058888E-4</v>
      </c>
      <c r="AF572" s="8">
        <f>VLOOKUP(saving_model!Y572,lapse!$B$4:$C$134,2,FALSE)</f>
        <v>0.01</v>
      </c>
      <c r="AH572">
        <f>discount_curve!K557</f>
        <v>0.57805582023474167</v>
      </c>
    </row>
    <row r="573" spans="1:34" x14ac:dyDescent="0.55000000000000004">
      <c r="A573">
        <f t="shared" si="132"/>
        <v>551</v>
      </c>
      <c r="B573">
        <f t="shared" si="137"/>
        <v>0</v>
      </c>
      <c r="C573">
        <f>K573*U573</f>
        <v>0</v>
      </c>
      <c r="D573">
        <f>M573*V573</f>
        <v>0</v>
      </c>
      <c r="E573">
        <f>N573*W573</f>
        <v>0</v>
      </c>
      <c r="F573">
        <f>(O573+P573+Q573-R573)*X573</f>
        <v>0</v>
      </c>
      <c r="G573">
        <f>U573*$F$6/12*T573</f>
        <v>0</v>
      </c>
      <c r="H573">
        <v>0</v>
      </c>
      <c r="I573">
        <f t="shared" si="138"/>
        <v>0</v>
      </c>
      <c r="K573">
        <f>IF(A573=0, $C$6, $C$7/12)</f>
        <v>0</v>
      </c>
      <c r="L573">
        <f t="shared" si="139"/>
        <v>100000</v>
      </c>
      <c r="M573" s="19">
        <f t="shared" si="140"/>
        <v>167534.8635483348</v>
      </c>
      <c r="N573" s="19">
        <f t="shared" si="141"/>
        <v>167534.8635483348</v>
      </c>
      <c r="O573" s="19">
        <f t="shared" si="147"/>
        <v>167139.9204382397</v>
      </c>
      <c r="P573" s="19">
        <f>IF(A573=0,K573*(1-$C$15),K573)</f>
        <v>0</v>
      </c>
      <c r="Q573" s="19">
        <f t="shared" si="142"/>
        <v>650.06123546215463</v>
      </c>
      <c r="R573" s="19">
        <f t="shared" si="143"/>
        <v>139.82498472808487</v>
      </c>
      <c r="S573" s="3">
        <f>Return!Q557</f>
        <v>3.8893235904247092E-3</v>
      </c>
      <c r="T573" s="9">
        <f>IF(A573=0,1,T572*(1+$F$5)^(1/12))</f>
        <v>1.2573562232264377</v>
      </c>
      <c r="U573">
        <f>IF(A573=0,$C$12,U572-V572-W572-X572)</f>
        <v>0</v>
      </c>
      <c r="V573">
        <f t="shared" si="133"/>
        <v>0</v>
      </c>
      <c r="W573">
        <f t="shared" si="144"/>
        <v>0</v>
      </c>
      <c r="X573">
        <f>IF(A573=12*$C$10-1,U573-V573-W573,0)</f>
        <v>0</v>
      </c>
      <c r="Y573">
        <f>FLOOR(A573/12,1)</f>
        <v>45</v>
      </c>
      <c r="Z573">
        <f t="shared" si="134"/>
        <v>5</v>
      </c>
      <c r="AA573" t="e">
        <f t="shared" si="145"/>
        <v>#N/A</v>
      </c>
      <c r="AB573" t="e">
        <f t="shared" si="135"/>
        <v>#N/A</v>
      </c>
      <c r="AC573" t="e">
        <f>VLOOKUP(AD573,mortality!$A$4:$G$76,saving_model!Z573+2,FALSE)</f>
        <v>#N/A</v>
      </c>
      <c r="AD573">
        <f t="shared" si="136"/>
        <v>94</v>
      </c>
      <c r="AE573" s="10">
        <f t="shared" si="146"/>
        <v>8.3717735912058888E-4</v>
      </c>
      <c r="AF573" s="8">
        <f>VLOOKUP(saving_model!Y573,lapse!$B$4:$C$134,2,FALSE)</f>
        <v>0.01</v>
      </c>
      <c r="AH573">
        <f>discount_curve!K558</f>
        <v>0.57748006419099807</v>
      </c>
    </row>
    <row r="574" spans="1:34" x14ac:dyDescent="0.55000000000000004">
      <c r="A574">
        <f t="shared" si="132"/>
        <v>552</v>
      </c>
      <c r="B574">
        <f t="shared" si="137"/>
        <v>0</v>
      </c>
      <c r="C574">
        <f>K574*U574</f>
        <v>0</v>
      </c>
      <c r="D574">
        <f>M574*V574</f>
        <v>0</v>
      </c>
      <c r="E574">
        <f>N574*W574</f>
        <v>0</v>
      </c>
      <c r="F574">
        <f>(O574+P574+Q574-R574)*X574</f>
        <v>0</v>
      </c>
      <c r="G574">
        <f>U574*$F$6/12*T574</f>
        <v>0</v>
      </c>
      <c r="H574">
        <v>0</v>
      </c>
      <c r="I574">
        <f t="shared" si="138"/>
        <v>0</v>
      </c>
      <c r="K574">
        <f>IF(A574=0, $C$6, $C$7/12)</f>
        <v>0</v>
      </c>
      <c r="L574">
        <f t="shared" si="139"/>
        <v>100000</v>
      </c>
      <c r="M574" s="19">
        <f t="shared" si="140"/>
        <v>167853.29392933621</v>
      </c>
      <c r="N574" s="19">
        <f t="shared" si="141"/>
        <v>167853.29392933621</v>
      </c>
      <c r="O574" s="19">
        <f t="shared" si="147"/>
        <v>167650.15668897374</v>
      </c>
      <c r="P574" s="19">
        <f>IF(A574=0,K574*(1-$C$15),K574)</f>
        <v>0</v>
      </c>
      <c r="Q574" s="19">
        <f t="shared" si="142"/>
        <v>266.34406343124459</v>
      </c>
      <c r="R574" s="19">
        <f t="shared" si="143"/>
        <v>139.93041729367084</v>
      </c>
      <c r="S574" s="3">
        <f>Return!Q558</f>
        <v>1.588689618258865E-3</v>
      </c>
      <c r="T574" s="9">
        <f>IF(A574=0,1,T573*(1+$F$5)^(1/12))</f>
        <v>1.2578789248735454</v>
      </c>
      <c r="U574">
        <f>IF(A574=0,$C$12,U573-V573-W573-X573)</f>
        <v>0</v>
      </c>
      <c r="V574">
        <f t="shared" si="133"/>
        <v>0</v>
      </c>
      <c r="W574">
        <f t="shared" si="144"/>
        <v>0</v>
      </c>
      <c r="X574">
        <f>IF(A574=12*$C$10-1,U574-V574-W574,0)</f>
        <v>0</v>
      </c>
      <c r="Y574">
        <f>FLOOR(A574/12,1)</f>
        <v>46</v>
      </c>
      <c r="Z574">
        <f t="shared" si="134"/>
        <v>5</v>
      </c>
      <c r="AA574" t="e">
        <f t="shared" si="145"/>
        <v>#N/A</v>
      </c>
      <c r="AB574" t="e">
        <f t="shared" si="135"/>
        <v>#N/A</v>
      </c>
      <c r="AC574" t="e">
        <f>VLOOKUP(AD574,mortality!$A$4:$G$76,saving_model!Z574+2,FALSE)</f>
        <v>#N/A</v>
      </c>
      <c r="AD574">
        <f t="shared" si="136"/>
        <v>95</v>
      </c>
      <c r="AE574" s="10">
        <f t="shared" si="146"/>
        <v>8.3717735912058888E-4</v>
      </c>
      <c r="AF574" s="8">
        <f>VLOOKUP(saving_model!Y574,lapse!$B$4:$C$134,2,FALSE)</f>
        <v>0.01</v>
      </c>
      <c r="AH574">
        <f>discount_curve!K559</f>
        <v>0.58032407547571196</v>
      </c>
    </row>
    <row r="575" spans="1:34" x14ac:dyDescent="0.55000000000000004">
      <c r="A575">
        <f t="shared" si="132"/>
        <v>553</v>
      </c>
      <c r="B575">
        <f t="shared" si="137"/>
        <v>0</v>
      </c>
      <c r="C575">
        <f>K575*U575</f>
        <v>0</v>
      </c>
      <c r="D575">
        <f>M575*V575</f>
        <v>0</v>
      </c>
      <c r="E575">
        <f>N575*W575</f>
        <v>0</v>
      </c>
      <c r="F575">
        <f>(O575+P575+Q575-R575)*X575</f>
        <v>0</v>
      </c>
      <c r="G575">
        <f>U575*$F$6/12*T575</f>
        <v>0</v>
      </c>
      <c r="H575">
        <v>0</v>
      </c>
      <c r="I575">
        <f t="shared" si="138"/>
        <v>0</v>
      </c>
      <c r="K575">
        <f>IF(A575=0, $C$6, $C$7/12)</f>
        <v>0</v>
      </c>
      <c r="L575">
        <f t="shared" si="139"/>
        <v>100000</v>
      </c>
      <c r="M575" s="19">
        <f t="shared" si="140"/>
        <v>168102.93838433325</v>
      </c>
      <c r="N575" s="19">
        <f t="shared" si="141"/>
        <v>168102.93838433325</v>
      </c>
      <c r="O575" s="19">
        <f t="shared" si="147"/>
        <v>167776.57033511132</v>
      </c>
      <c r="P575" s="19">
        <f>IF(A575=0,K575*(1-$C$15),K575)</f>
        <v>0</v>
      </c>
      <c r="Q575" s="19">
        <f t="shared" si="142"/>
        <v>512.49521048917882</v>
      </c>
      <c r="R575" s="19">
        <f t="shared" si="143"/>
        <v>140.24088795466707</v>
      </c>
      <c r="S575" s="3">
        <f>Return!Q559</f>
        <v>3.0546291980193541E-3</v>
      </c>
      <c r="T575" s="9">
        <f>IF(A575=0,1,T574*(1+$F$5)^(1/12))</f>
        <v>1.2584018438154871</v>
      </c>
      <c r="U575">
        <f>IF(A575=0,$C$12,U574-V574-W574-X574)</f>
        <v>0</v>
      </c>
      <c r="V575">
        <f t="shared" si="133"/>
        <v>0</v>
      </c>
      <c r="W575">
        <f t="shared" si="144"/>
        <v>0</v>
      </c>
      <c r="X575">
        <f>IF(A575=12*$C$10-1,U575-V575-W575,0)</f>
        <v>0</v>
      </c>
      <c r="Y575">
        <f>FLOOR(A575/12,1)</f>
        <v>46</v>
      </c>
      <c r="Z575">
        <f t="shared" si="134"/>
        <v>5</v>
      </c>
      <c r="AA575" t="e">
        <f t="shared" si="145"/>
        <v>#N/A</v>
      </c>
      <c r="AB575" t="e">
        <f t="shared" si="135"/>
        <v>#N/A</v>
      </c>
      <c r="AC575" t="e">
        <f>VLOOKUP(AD575,mortality!$A$4:$G$76,saving_model!Z575+2,FALSE)</f>
        <v>#N/A</v>
      </c>
      <c r="AD575">
        <f t="shared" si="136"/>
        <v>95</v>
      </c>
      <c r="AE575" s="10">
        <f t="shared" si="146"/>
        <v>8.3717735912058888E-4</v>
      </c>
      <c r="AF575" s="8">
        <f>VLOOKUP(saving_model!Y575,lapse!$B$4:$C$134,2,FALSE)</f>
        <v>0.01</v>
      </c>
      <c r="AH575">
        <f>discount_curve!K560</f>
        <v>0.57975226655779299</v>
      </c>
    </row>
    <row r="576" spans="1:34" x14ac:dyDescent="0.55000000000000004">
      <c r="A576">
        <f t="shared" si="132"/>
        <v>554</v>
      </c>
      <c r="B576">
        <f t="shared" si="137"/>
        <v>0</v>
      </c>
      <c r="C576">
        <f>K576*U576</f>
        <v>0</v>
      </c>
      <c r="D576">
        <f>M576*V576</f>
        <v>0</v>
      </c>
      <c r="E576">
        <f>N576*W576</f>
        <v>0</v>
      </c>
      <c r="F576">
        <f>(O576+P576+Q576-R576)*X576</f>
        <v>0</v>
      </c>
      <c r="G576">
        <f>U576*$F$6/12*T576</f>
        <v>0</v>
      </c>
      <c r="H576">
        <v>0</v>
      </c>
      <c r="I576">
        <f t="shared" si="138"/>
        <v>0</v>
      </c>
      <c r="K576">
        <f>IF(A576=0, $C$6, $C$7/12)</f>
        <v>0</v>
      </c>
      <c r="L576">
        <f t="shared" si="139"/>
        <v>100000</v>
      </c>
      <c r="M576" s="19">
        <f t="shared" si="140"/>
        <v>169534.66501601852</v>
      </c>
      <c r="N576" s="19">
        <f t="shared" si="141"/>
        <v>169534.66501601852</v>
      </c>
      <c r="O576" s="19">
        <f t="shared" si="147"/>
        <v>168148.82465764583</v>
      </c>
      <c r="P576" s="19">
        <f>IF(A576=0,K576*(1-$C$15),K576)</f>
        <v>0</v>
      </c>
      <c r="Q576" s="19">
        <f t="shared" si="142"/>
        <v>2629.3655582321162</v>
      </c>
      <c r="R576" s="19">
        <f t="shared" si="143"/>
        <v>142.31515851323164</v>
      </c>
      <c r="S576" s="3">
        <f>Return!Q560</f>
        <v>1.5637133138370451E-2</v>
      </c>
      <c r="T576" s="9">
        <f>IF(A576=0,1,T575*(1+$F$5)^(1/12))</f>
        <v>1.2589249801425957</v>
      </c>
      <c r="U576">
        <f>IF(A576=0,$C$12,U575-V575-W575-X575)</f>
        <v>0</v>
      </c>
      <c r="V576">
        <f t="shared" si="133"/>
        <v>0</v>
      </c>
      <c r="W576">
        <f t="shared" si="144"/>
        <v>0</v>
      </c>
      <c r="X576">
        <f>IF(A576=12*$C$10-1,U576-V576-W576,0)</f>
        <v>0</v>
      </c>
      <c r="Y576">
        <f>FLOOR(A576/12,1)</f>
        <v>46</v>
      </c>
      <c r="Z576">
        <f t="shared" si="134"/>
        <v>5</v>
      </c>
      <c r="AA576" t="e">
        <f t="shared" si="145"/>
        <v>#N/A</v>
      </c>
      <c r="AB576" t="e">
        <f t="shared" si="135"/>
        <v>#N/A</v>
      </c>
      <c r="AC576" t="e">
        <f>VLOOKUP(AD576,mortality!$A$4:$G$76,saving_model!Z576+2,FALSE)</f>
        <v>#N/A</v>
      </c>
      <c r="AD576">
        <f t="shared" si="136"/>
        <v>95</v>
      </c>
      <c r="AE576" s="10">
        <f t="shared" si="146"/>
        <v>8.3717735912058888E-4</v>
      </c>
      <c r="AF576" s="8">
        <f>VLOOKUP(saving_model!Y576,lapse!$B$4:$C$134,2,FALSE)</f>
        <v>0.01</v>
      </c>
      <c r="AH576">
        <f>discount_curve!K561</f>
        <v>0.57918102105857805</v>
      </c>
    </row>
    <row r="577" spans="1:34" x14ac:dyDescent="0.55000000000000004">
      <c r="A577">
        <f t="shared" si="132"/>
        <v>555</v>
      </c>
      <c r="B577">
        <f t="shared" si="137"/>
        <v>0</v>
      </c>
      <c r="C577">
        <f>K577*U577</f>
        <v>0</v>
      </c>
      <c r="D577">
        <f>M577*V577</f>
        <v>0</v>
      </c>
      <c r="E577">
        <f>N577*W577</f>
        <v>0</v>
      </c>
      <c r="F577">
        <f>(O577+P577+Q577-R577)*X577</f>
        <v>0</v>
      </c>
      <c r="G577">
        <f>U577*$F$6/12*T577</f>
        <v>0</v>
      </c>
      <c r="H577">
        <v>0</v>
      </c>
      <c r="I577">
        <f t="shared" si="138"/>
        <v>0</v>
      </c>
      <c r="K577">
        <f>IF(A577=0, $C$6, $C$7/12)</f>
        <v>0</v>
      </c>
      <c r="L577">
        <f t="shared" si="139"/>
        <v>100000</v>
      </c>
      <c r="M577" s="19">
        <f t="shared" si="140"/>
        <v>170720.30485325147</v>
      </c>
      <c r="N577" s="19">
        <f t="shared" si="141"/>
        <v>170720.30485325147</v>
      </c>
      <c r="O577" s="19">
        <f t="shared" si="147"/>
        <v>170635.87505736473</v>
      </c>
      <c r="P577" s="19">
        <f>IF(A577=0,K577*(1-$C$15),K577)</f>
        <v>0</v>
      </c>
      <c r="Q577" s="19">
        <f t="shared" si="142"/>
        <v>26.640828535270632</v>
      </c>
      <c r="R577" s="19">
        <f t="shared" si="143"/>
        <v>142.21876323825001</v>
      </c>
      <c r="S577" s="3">
        <f>Return!Q561</f>
        <v>1.5612677302656586E-4</v>
      </c>
      <c r="T577" s="9">
        <f>IF(A577=0,1,T576*(1+$F$5)^(1/12))</f>
        <v>1.2594483339452411</v>
      </c>
      <c r="U577">
        <f>IF(A577=0,$C$12,U576-V576-W576-X576)</f>
        <v>0</v>
      </c>
      <c r="V577">
        <f t="shared" si="133"/>
        <v>0</v>
      </c>
      <c r="W577">
        <f t="shared" si="144"/>
        <v>0</v>
      </c>
      <c r="X577">
        <f>IF(A577=12*$C$10-1,U577-V577-W577,0)</f>
        <v>0</v>
      </c>
      <c r="Y577">
        <f>FLOOR(A577/12,1)</f>
        <v>46</v>
      </c>
      <c r="Z577">
        <f t="shared" si="134"/>
        <v>5</v>
      </c>
      <c r="AA577" t="e">
        <f t="shared" si="145"/>
        <v>#N/A</v>
      </c>
      <c r="AB577" t="e">
        <f t="shared" si="135"/>
        <v>#N/A</v>
      </c>
      <c r="AC577" t="e">
        <f>VLOOKUP(AD577,mortality!$A$4:$G$76,saving_model!Z577+2,FALSE)</f>
        <v>#N/A</v>
      </c>
      <c r="AD577">
        <f t="shared" si="136"/>
        <v>95</v>
      </c>
      <c r="AE577" s="10">
        <f t="shared" si="146"/>
        <v>8.3717735912058888E-4</v>
      </c>
      <c r="AF577" s="8">
        <f>VLOOKUP(saving_model!Y577,lapse!$B$4:$C$134,2,FALSE)</f>
        <v>0.01</v>
      </c>
      <c r="AH577">
        <f>discount_curve!K562</f>
        <v>0.57861033842291576</v>
      </c>
    </row>
    <row r="578" spans="1:34" x14ac:dyDescent="0.55000000000000004">
      <c r="A578">
        <f t="shared" si="132"/>
        <v>556</v>
      </c>
      <c r="B578">
        <f t="shared" si="137"/>
        <v>0</v>
      </c>
      <c r="C578">
        <f>K578*U578</f>
        <v>0</v>
      </c>
      <c r="D578">
        <f>M578*V578</f>
        <v>0</v>
      </c>
      <c r="E578">
        <f>N578*W578</f>
        <v>0</v>
      </c>
      <c r="F578">
        <f>(O578+P578+Q578-R578)*X578</f>
        <v>0</v>
      </c>
      <c r="G578">
        <f>U578*$F$6/12*T578</f>
        <v>0</v>
      </c>
      <c r="H578">
        <v>0</v>
      </c>
      <c r="I578">
        <f t="shared" si="138"/>
        <v>0</v>
      </c>
      <c r="K578">
        <f>IF(A578=0, $C$6, $C$7/12)</f>
        <v>0</v>
      </c>
      <c r="L578">
        <f t="shared" si="139"/>
        <v>100000</v>
      </c>
      <c r="M578" s="19">
        <f t="shared" si="140"/>
        <v>171508.69290633692</v>
      </c>
      <c r="N578" s="19">
        <f t="shared" si="141"/>
        <v>171508.69290633692</v>
      </c>
      <c r="O578" s="19">
        <f t="shared" si="147"/>
        <v>170520.29712266175</v>
      </c>
      <c r="P578" s="19">
        <f>IF(A578=0,K578*(1-$C$15),K578)</f>
        <v>0</v>
      </c>
      <c r="Q578" s="19">
        <f t="shared" si="142"/>
        <v>1833.1636833453117</v>
      </c>
      <c r="R578" s="19">
        <f t="shared" si="143"/>
        <v>143.62788400500588</v>
      </c>
      <c r="S578" s="3">
        <f>Return!Q562</f>
        <v>1.0750413377632384E-2</v>
      </c>
      <c r="T578" s="9">
        <f>IF(A578=0,1,T577*(1+$F$5)^(1/12))</f>
        <v>1.2599719053138314</v>
      </c>
      <c r="U578">
        <f>IF(A578=0,$C$12,U577-V577-W577-X577)</f>
        <v>0</v>
      </c>
      <c r="V578">
        <f t="shared" si="133"/>
        <v>0</v>
      </c>
      <c r="W578">
        <f t="shared" si="144"/>
        <v>0</v>
      </c>
      <c r="X578">
        <f>IF(A578=12*$C$10-1,U578-V578-W578,0)</f>
        <v>0</v>
      </c>
      <c r="Y578">
        <f>FLOOR(A578/12,1)</f>
        <v>46</v>
      </c>
      <c r="Z578">
        <f t="shared" si="134"/>
        <v>5</v>
      </c>
      <c r="AA578" t="e">
        <f t="shared" si="145"/>
        <v>#N/A</v>
      </c>
      <c r="AB578" t="e">
        <f t="shared" si="135"/>
        <v>#N/A</v>
      </c>
      <c r="AC578" t="e">
        <f>VLOOKUP(AD578,mortality!$A$4:$G$76,saving_model!Z578+2,FALSE)</f>
        <v>#N/A</v>
      </c>
      <c r="AD578">
        <f t="shared" si="136"/>
        <v>95</v>
      </c>
      <c r="AE578" s="10">
        <f t="shared" si="146"/>
        <v>8.3717735912058888E-4</v>
      </c>
      <c r="AF578" s="8">
        <f>VLOOKUP(saving_model!Y578,lapse!$B$4:$C$134,2,FALSE)</f>
        <v>0.01</v>
      </c>
      <c r="AH578">
        <f>discount_curve!K563</f>
        <v>0.57804021809620154</v>
      </c>
    </row>
    <row r="579" spans="1:34" x14ac:dyDescent="0.55000000000000004">
      <c r="A579">
        <f t="shared" si="132"/>
        <v>557</v>
      </c>
      <c r="B579">
        <f t="shared" si="137"/>
        <v>0</v>
      </c>
      <c r="C579">
        <f>K579*U579</f>
        <v>0</v>
      </c>
      <c r="D579">
        <f>M579*V579</f>
        <v>0</v>
      </c>
      <c r="E579">
        <f>N579*W579</f>
        <v>0</v>
      </c>
      <c r="F579">
        <f>(O579+P579+Q579-R579)*X579</f>
        <v>0</v>
      </c>
      <c r="G579">
        <f>U579*$F$6/12*T579</f>
        <v>0</v>
      </c>
      <c r="H579">
        <v>0</v>
      </c>
      <c r="I579">
        <f t="shared" si="138"/>
        <v>0</v>
      </c>
      <c r="K579">
        <f>IF(A579=0, $C$6, $C$7/12)</f>
        <v>0</v>
      </c>
      <c r="L579">
        <f t="shared" si="139"/>
        <v>100000</v>
      </c>
      <c r="M579" s="19">
        <f t="shared" si="140"/>
        <v>171645.39934347681</v>
      </c>
      <c r="N579" s="19">
        <f t="shared" si="141"/>
        <v>171645.39934347681</v>
      </c>
      <c r="O579" s="19">
        <f t="shared" si="147"/>
        <v>172209.83292200207</v>
      </c>
      <c r="P579" s="19">
        <f>IF(A579=0,K579*(1-$C$15),K579)</f>
        <v>0</v>
      </c>
      <c r="Q579" s="19">
        <f t="shared" si="142"/>
        <v>-1271.315921217858</v>
      </c>
      <c r="R579" s="19">
        <f t="shared" si="143"/>
        <v>142.44876416732021</v>
      </c>
      <c r="S579" s="3">
        <f>Return!Q563</f>
        <v>-7.3823654529278082E-3</v>
      </c>
      <c r="T579" s="9">
        <f>IF(A579=0,1,T578*(1+$F$5)^(1/12))</f>
        <v>1.2604956943388119</v>
      </c>
      <c r="U579">
        <f>IF(A579=0,$C$12,U578-V578-W578-X578)</f>
        <v>0</v>
      </c>
      <c r="V579">
        <f t="shared" si="133"/>
        <v>0</v>
      </c>
      <c r="W579">
        <f t="shared" si="144"/>
        <v>0</v>
      </c>
      <c r="X579">
        <f>IF(A579=12*$C$10-1,U579-V579-W579,0)</f>
        <v>0</v>
      </c>
      <c r="Y579">
        <f>FLOOR(A579/12,1)</f>
        <v>46</v>
      </c>
      <c r="Z579">
        <f t="shared" si="134"/>
        <v>5</v>
      </c>
      <c r="AA579" t="e">
        <f t="shared" si="145"/>
        <v>#N/A</v>
      </c>
      <c r="AB579" t="e">
        <f t="shared" si="135"/>
        <v>#N/A</v>
      </c>
      <c r="AC579" t="e">
        <f>VLOOKUP(AD579,mortality!$A$4:$G$76,saving_model!Z579+2,FALSE)</f>
        <v>#N/A</v>
      </c>
      <c r="AD579">
        <f t="shared" si="136"/>
        <v>95</v>
      </c>
      <c r="AE579" s="10">
        <f t="shared" si="146"/>
        <v>8.3717735912058888E-4</v>
      </c>
      <c r="AF579" s="8">
        <f>VLOOKUP(saving_model!Y579,lapse!$B$4:$C$134,2,FALSE)</f>
        <v>0.01</v>
      </c>
      <c r="AH579">
        <f>discount_curve!K564</f>
        <v>0.57747065952437704</v>
      </c>
    </row>
    <row r="580" spans="1:34" x14ac:dyDescent="0.55000000000000004">
      <c r="A580">
        <f t="shared" si="132"/>
        <v>558</v>
      </c>
      <c r="B580">
        <f t="shared" si="137"/>
        <v>0</v>
      </c>
      <c r="C580">
        <f>K580*U580</f>
        <v>0</v>
      </c>
      <c r="D580">
        <f>M580*V580</f>
        <v>0</v>
      </c>
      <c r="E580">
        <f>N580*W580</f>
        <v>0</v>
      </c>
      <c r="F580">
        <f>(O580+P580+Q580-R580)*X580</f>
        <v>0</v>
      </c>
      <c r="G580">
        <f>U580*$F$6/12*T580</f>
        <v>0</v>
      </c>
      <c r="H580">
        <v>0</v>
      </c>
      <c r="I580">
        <f t="shared" si="138"/>
        <v>0</v>
      </c>
      <c r="K580">
        <f>IF(A580=0, $C$6, $C$7/12)</f>
        <v>0</v>
      </c>
      <c r="L580">
        <f t="shared" si="139"/>
        <v>100000</v>
      </c>
      <c r="M580" s="19">
        <f t="shared" si="140"/>
        <v>170102.29283731637</v>
      </c>
      <c r="N580" s="19">
        <f t="shared" si="141"/>
        <v>170102.29283731637</v>
      </c>
      <c r="O580" s="19">
        <f t="shared" si="147"/>
        <v>170796.06823661691</v>
      </c>
      <c r="P580" s="19">
        <f>IF(A580=0,K580*(1-$C$15),K580)</f>
        <v>0</v>
      </c>
      <c r="Q580" s="19">
        <f t="shared" si="142"/>
        <v>-1528.6070162846863</v>
      </c>
      <c r="R580" s="19">
        <f t="shared" si="143"/>
        <v>141.05621768361019</v>
      </c>
      <c r="S580" s="3">
        <f>Return!Q564</f>
        <v>-8.9498958147384844E-3</v>
      </c>
      <c r="T580" s="9">
        <f>IF(A580=0,1,T579*(1+$F$5)^(1/12))</f>
        <v>1.2610197011106656</v>
      </c>
      <c r="U580">
        <f>IF(A580=0,$C$12,U579-V579-W579-X579)</f>
        <v>0</v>
      </c>
      <c r="V580">
        <f t="shared" si="133"/>
        <v>0</v>
      </c>
      <c r="W580">
        <f t="shared" si="144"/>
        <v>0</v>
      </c>
      <c r="X580">
        <f>IF(A580=12*$C$10-1,U580-V580-W580,0)</f>
        <v>0</v>
      </c>
      <c r="Y580">
        <f>FLOOR(A580/12,1)</f>
        <v>46</v>
      </c>
      <c r="Z580">
        <f t="shared" si="134"/>
        <v>5</v>
      </c>
      <c r="AA580" t="e">
        <f t="shared" si="145"/>
        <v>#N/A</v>
      </c>
      <c r="AB580" t="e">
        <f t="shared" si="135"/>
        <v>#N/A</v>
      </c>
      <c r="AC580" t="e">
        <f>VLOOKUP(AD580,mortality!$A$4:$G$76,saving_model!Z580+2,FALSE)</f>
        <v>#N/A</v>
      </c>
      <c r="AD580">
        <f t="shared" si="136"/>
        <v>95</v>
      </c>
      <c r="AE580" s="10">
        <f t="shared" si="146"/>
        <v>8.3717735912058888E-4</v>
      </c>
      <c r="AF580" s="8">
        <f>VLOOKUP(saving_model!Y580,lapse!$B$4:$C$134,2,FALSE)</f>
        <v>0.01</v>
      </c>
      <c r="AH580">
        <f>discount_curve!K565</f>
        <v>0.57690166215393024</v>
      </c>
    </row>
    <row r="581" spans="1:34" x14ac:dyDescent="0.55000000000000004">
      <c r="A581">
        <f t="shared" si="132"/>
        <v>559</v>
      </c>
      <c r="B581">
        <f t="shared" si="137"/>
        <v>0</v>
      </c>
      <c r="C581">
        <f>K581*U581</f>
        <v>0</v>
      </c>
      <c r="D581">
        <f>M581*V581</f>
        <v>0</v>
      </c>
      <c r="E581">
        <f>N581*W581</f>
        <v>0</v>
      </c>
      <c r="F581">
        <f>(O581+P581+Q581-R581)*X581</f>
        <v>0</v>
      </c>
      <c r="G581">
        <f>U581*$F$6/12*T581</f>
        <v>0</v>
      </c>
      <c r="H581">
        <v>0</v>
      </c>
      <c r="I581">
        <f t="shared" si="138"/>
        <v>0</v>
      </c>
      <c r="K581">
        <f>IF(A581=0, $C$6, $C$7/12)</f>
        <v>0</v>
      </c>
      <c r="L581">
        <f t="shared" si="139"/>
        <v>100000</v>
      </c>
      <c r="M581" s="19">
        <f t="shared" si="140"/>
        <v>168168.39403921139</v>
      </c>
      <c r="N581" s="19">
        <f t="shared" si="141"/>
        <v>168168.39403921139</v>
      </c>
      <c r="O581" s="19">
        <f t="shared" si="147"/>
        <v>169126.40500264859</v>
      </c>
      <c r="P581" s="19">
        <f>IF(A581=0,K581*(1-$C$15),K581)</f>
        <v>0</v>
      </c>
      <c r="Q581" s="19">
        <f t="shared" si="142"/>
        <v>-2055.247891134004</v>
      </c>
      <c r="R581" s="19">
        <f t="shared" si="143"/>
        <v>139.22596425959549</v>
      </c>
      <c r="S581" s="3">
        <f>Return!Q565</f>
        <v>-1.2152140826867441E-2</v>
      </c>
      <c r="T581" s="9">
        <f>IF(A581=0,1,T580*(1+$F$5)^(1/12))</f>
        <v>1.261543925719913</v>
      </c>
      <c r="U581">
        <f>IF(A581=0,$C$12,U580-V580-W580-X580)</f>
        <v>0</v>
      </c>
      <c r="V581">
        <f t="shared" si="133"/>
        <v>0</v>
      </c>
      <c r="W581">
        <f t="shared" si="144"/>
        <v>0</v>
      </c>
      <c r="X581">
        <f>IF(A581=12*$C$10-1,U581-V581-W581,0)</f>
        <v>0</v>
      </c>
      <c r="Y581">
        <f>FLOOR(A581/12,1)</f>
        <v>46</v>
      </c>
      <c r="Z581">
        <f t="shared" si="134"/>
        <v>5</v>
      </c>
      <c r="AA581" t="e">
        <f t="shared" si="145"/>
        <v>#N/A</v>
      </c>
      <c r="AB581" t="e">
        <f t="shared" si="135"/>
        <v>#N/A</v>
      </c>
      <c r="AC581" t="e">
        <f>VLOOKUP(AD581,mortality!$A$4:$G$76,saving_model!Z581+2,FALSE)</f>
        <v>#N/A</v>
      </c>
      <c r="AD581">
        <f t="shared" si="136"/>
        <v>95</v>
      </c>
      <c r="AE581" s="10">
        <f t="shared" si="146"/>
        <v>8.3717735912058888E-4</v>
      </c>
      <c r="AF581" s="8">
        <f>VLOOKUP(saving_model!Y581,lapse!$B$4:$C$134,2,FALSE)</f>
        <v>0.01</v>
      </c>
      <c r="AH581">
        <f>discount_curve!K566</f>
        <v>0.57633322543189414</v>
      </c>
    </row>
    <row r="582" spans="1:34" x14ac:dyDescent="0.55000000000000004">
      <c r="A582">
        <f t="shared" si="132"/>
        <v>560</v>
      </c>
      <c r="B582">
        <f t="shared" si="137"/>
        <v>0</v>
      </c>
      <c r="C582">
        <f>K582*U582</f>
        <v>0</v>
      </c>
      <c r="D582">
        <f>M582*V582</f>
        <v>0</v>
      </c>
      <c r="E582">
        <f>N582*W582</f>
        <v>0</v>
      </c>
      <c r="F582">
        <f>(O582+P582+Q582-R582)*X582</f>
        <v>0</v>
      </c>
      <c r="G582">
        <f>U582*$F$6/12*T582</f>
        <v>0</v>
      </c>
      <c r="H582">
        <v>0</v>
      </c>
      <c r="I582">
        <f t="shared" si="138"/>
        <v>0</v>
      </c>
      <c r="K582">
        <f>IF(A582=0, $C$6, $C$7/12)</f>
        <v>0</v>
      </c>
      <c r="L582">
        <f t="shared" si="139"/>
        <v>100000</v>
      </c>
      <c r="M582" s="19">
        <f t="shared" si="140"/>
        <v>166840.76379299304</v>
      </c>
      <c r="N582" s="19">
        <f t="shared" si="141"/>
        <v>166840.76379299304</v>
      </c>
      <c r="O582" s="19">
        <f t="shared" si="147"/>
        <v>166931.931147255</v>
      </c>
      <c r="P582" s="19">
        <f>IF(A582=0,K582*(1-$C$15),K582)</f>
        <v>0</v>
      </c>
      <c r="Q582" s="19">
        <f t="shared" si="142"/>
        <v>-321.17700364360496</v>
      </c>
      <c r="R582" s="19">
        <f t="shared" si="143"/>
        <v>138.84229511967618</v>
      </c>
      <c r="S582" s="3">
        <f>Return!Q566</f>
        <v>-1.9239998090017085E-3</v>
      </c>
      <c r="T582" s="9">
        <f>IF(A582=0,1,T581*(1+$F$5)^(1/12))</f>
        <v>1.2620683682571125</v>
      </c>
      <c r="U582">
        <f>IF(A582=0,$C$12,U581-V581-W581-X581)</f>
        <v>0</v>
      </c>
      <c r="V582">
        <f t="shared" si="133"/>
        <v>0</v>
      </c>
      <c r="W582">
        <f t="shared" si="144"/>
        <v>0</v>
      </c>
      <c r="X582">
        <f>IF(A582=12*$C$10-1,U582-V582-W582,0)</f>
        <v>0</v>
      </c>
      <c r="Y582">
        <f>FLOOR(A582/12,1)</f>
        <v>46</v>
      </c>
      <c r="Z582">
        <f t="shared" si="134"/>
        <v>5</v>
      </c>
      <c r="AA582" t="e">
        <f t="shared" si="145"/>
        <v>#N/A</v>
      </c>
      <c r="AB582" t="e">
        <f t="shared" si="135"/>
        <v>#N/A</v>
      </c>
      <c r="AC582" t="e">
        <f>VLOOKUP(AD582,mortality!$A$4:$G$76,saving_model!Z582+2,FALSE)</f>
        <v>#N/A</v>
      </c>
      <c r="AD582">
        <f t="shared" si="136"/>
        <v>95</v>
      </c>
      <c r="AE582" s="10">
        <f t="shared" si="146"/>
        <v>8.3717735912058888E-4</v>
      </c>
      <c r="AF582" s="8">
        <f>VLOOKUP(saving_model!Y582,lapse!$B$4:$C$134,2,FALSE)</f>
        <v>0.01</v>
      </c>
      <c r="AH582">
        <f>discount_curve!K567</f>
        <v>0.5757653488058474</v>
      </c>
    </row>
    <row r="583" spans="1:34" x14ac:dyDescent="0.55000000000000004">
      <c r="A583">
        <f t="shared" ref="A583:A646" si="148">A582+1</f>
        <v>561</v>
      </c>
      <c r="B583">
        <f t="shared" si="137"/>
        <v>0</v>
      </c>
      <c r="C583">
        <f>K583*U583</f>
        <v>0</v>
      </c>
      <c r="D583">
        <f>M583*V583</f>
        <v>0</v>
      </c>
      <c r="E583">
        <f>N583*W583</f>
        <v>0</v>
      </c>
      <c r="F583">
        <f>(O583+P583+Q583-R583)*X583</f>
        <v>0</v>
      </c>
      <c r="G583">
        <f>U583*$F$6/12*T583</f>
        <v>0</v>
      </c>
      <c r="H583">
        <v>0</v>
      </c>
      <c r="I583">
        <f t="shared" si="138"/>
        <v>0</v>
      </c>
      <c r="K583">
        <f>IF(A583=0, $C$6, $C$7/12)</f>
        <v>0</v>
      </c>
      <c r="L583">
        <f t="shared" si="139"/>
        <v>100000</v>
      </c>
      <c r="M583" s="19">
        <f t="shared" si="140"/>
        <v>167072.88845494285</v>
      </c>
      <c r="N583" s="19">
        <f t="shared" si="141"/>
        <v>167072.88845494285</v>
      </c>
      <c r="O583" s="19">
        <f t="shared" si="147"/>
        <v>166471.91184849173</v>
      </c>
      <c r="P583" s="19">
        <f>IF(A583=0,K583*(1-$C$15),K583)</f>
        <v>0</v>
      </c>
      <c r="Q583" s="19">
        <f t="shared" si="142"/>
        <v>1062.341335249112</v>
      </c>
      <c r="R583" s="19">
        <f t="shared" si="143"/>
        <v>139.61187765311738</v>
      </c>
      <c r="S583" s="3">
        <f>Return!Q567</f>
        <v>6.3815049845523664E-3</v>
      </c>
      <c r="T583" s="9">
        <f>IF(A583=0,1,T582*(1+$F$5)^(1/12))</f>
        <v>1.26259302881286</v>
      </c>
      <c r="U583">
        <f>IF(A583=0,$C$12,U582-V582-W582-X582)</f>
        <v>0</v>
      </c>
      <c r="V583">
        <f t="shared" si="133"/>
        <v>0</v>
      </c>
      <c r="W583">
        <f t="shared" si="144"/>
        <v>0</v>
      </c>
      <c r="X583">
        <f>IF(A583=12*$C$10-1,U583-V583-W583,0)</f>
        <v>0</v>
      </c>
      <c r="Y583">
        <f>FLOOR(A583/12,1)</f>
        <v>46</v>
      </c>
      <c r="Z583">
        <f t="shared" si="134"/>
        <v>5</v>
      </c>
      <c r="AA583" t="e">
        <f t="shared" si="145"/>
        <v>#N/A</v>
      </c>
      <c r="AB583" t="e">
        <f t="shared" si="135"/>
        <v>#N/A</v>
      </c>
      <c r="AC583" t="e">
        <f>VLOOKUP(AD583,mortality!$A$4:$G$76,saving_model!Z583+2,FALSE)</f>
        <v>#N/A</v>
      </c>
      <c r="AD583">
        <f t="shared" si="136"/>
        <v>95</v>
      </c>
      <c r="AE583" s="10">
        <f t="shared" si="146"/>
        <v>8.3717735912058888E-4</v>
      </c>
      <c r="AF583" s="8">
        <f>VLOOKUP(saving_model!Y583,lapse!$B$4:$C$134,2,FALSE)</f>
        <v>0.01</v>
      </c>
      <c r="AH583">
        <f>discount_curve!K568</f>
        <v>0.5751980317239116</v>
      </c>
    </row>
    <row r="584" spans="1:34" x14ac:dyDescent="0.55000000000000004">
      <c r="A584">
        <f t="shared" si="148"/>
        <v>562</v>
      </c>
      <c r="B584">
        <f t="shared" si="137"/>
        <v>0</v>
      </c>
      <c r="C584">
        <f>K584*U584</f>
        <v>0</v>
      </c>
      <c r="D584">
        <f>M584*V584</f>
        <v>0</v>
      </c>
      <c r="E584">
        <f>N584*W584</f>
        <v>0</v>
      </c>
      <c r="F584">
        <f>(O584+P584+Q584-R584)*X584</f>
        <v>0</v>
      </c>
      <c r="G584">
        <f>U584*$F$6/12*T584</f>
        <v>0</v>
      </c>
      <c r="H584">
        <v>0</v>
      </c>
      <c r="I584">
        <f t="shared" si="138"/>
        <v>0</v>
      </c>
      <c r="K584">
        <f>IF(A584=0, $C$6, $C$7/12)</f>
        <v>0</v>
      </c>
      <c r="L584">
        <f t="shared" si="139"/>
        <v>100000</v>
      </c>
      <c r="M584" s="19">
        <f t="shared" si="140"/>
        <v>169794.10200863722</v>
      </c>
      <c r="N584" s="19">
        <f t="shared" si="141"/>
        <v>169794.10200863722</v>
      </c>
      <c r="O584" s="19">
        <f t="shared" si="147"/>
        <v>167394.64130608772</v>
      </c>
      <c r="P584" s="19">
        <f>IF(A584=0,K584*(1-$C$15),K584)</f>
        <v>0</v>
      </c>
      <c r="Q584" s="19">
        <f t="shared" si="142"/>
        <v>4655.5462488032827</v>
      </c>
      <c r="R584" s="19">
        <f t="shared" si="143"/>
        <v>143.37515629574253</v>
      </c>
      <c r="S584" s="3">
        <f>Return!Q568</f>
        <v>2.7811799783306279E-2</v>
      </c>
      <c r="T584" s="9">
        <f>IF(A584=0,1,T583*(1+$F$5)^(1/12))</f>
        <v>1.2631179074777887</v>
      </c>
      <c r="U584">
        <f>IF(A584=0,$C$12,U583-V583-W583-X583)</f>
        <v>0</v>
      </c>
      <c r="V584">
        <f t="shared" si="133"/>
        <v>0</v>
      </c>
      <c r="W584">
        <f t="shared" si="144"/>
        <v>0</v>
      </c>
      <c r="X584">
        <f>IF(A584=12*$C$10-1,U584-V584-W584,0)</f>
        <v>0</v>
      </c>
      <c r="Y584">
        <f>FLOOR(A584/12,1)</f>
        <v>46</v>
      </c>
      <c r="Z584">
        <f t="shared" si="134"/>
        <v>5</v>
      </c>
      <c r="AA584" t="e">
        <f t="shared" si="145"/>
        <v>#N/A</v>
      </c>
      <c r="AB584" t="e">
        <f t="shared" si="135"/>
        <v>#N/A</v>
      </c>
      <c r="AC584" t="e">
        <f>VLOOKUP(AD584,mortality!$A$4:$G$76,saving_model!Z584+2,FALSE)</f>
        <v>#N/A</v>
      </c>
      <c r="AD584">
        <f t="shared" si="136"/>
        <v>95</v>
      </c>
      <c r="AE584" s="10">
        <f t="shared" si="146"/>
        <v>8.3717735912058888E-4</v>
      </c>
      <c r="AF584" s="8">
        <f>VLOOKUP(saving_model!Y584,lapse!$B$4:$C$134,2,FALSE)</f>
        <v>0.01</v>
      </c>
      <c r="AH584">
        <f>discount_curve!K569</f>
        <v>0.57463127363475319</v>
      </c>
    </row>
    <row r="585" spans="1:34" x14ac:dyDescent="0.55000000000000004">
      <c r="A585">
        <f t="shared" si="148"/>
        <v>563</v>
      </c>
      <c r="B585">
        <f t="shared" si="137"/>
        <v>0</v>
      </c>
      <c r="C585">
        <f>K585*U585</f>
        <v>0</v>
      </c>
      <c r="D585">
        <f>M585*V585</f>
        <v>0</v>
      </c>
      <c r="E585">
        <f>N585*W585</f>
        <v>0</v>
      </c>
      <c r="F585">
        <f>(O585+P585+Q585-R585)*X585</f>
        <v>0</v>
      </c>
      <c r="G585">
        <f>U585*$F$6/12*T585</f>
        <v>0</v>
      </c>
      <c r="H585">
        <v>0</v>
      </c>
      <c r="I585">
        <f t="shared" si="138"/>
        <v>0</v>
      </c>
      <c r="K585">
        <f>IF(A585=0, $C$6, $C$7/12)</f>
        <v>0</v>
      </c>
      <c r="L585">
        <f t="shared" si="139"/>
        <v>100000</v>
      </c>
      <c r="M585" s="19">
        <f t="shared" si="140"/>
        <v>171872.59653019274</v>
      </c>
      <c r="N585" s="19">
        <f t="shared" si="141"/>
        <v>171872.59653019274</v>
      </c>
      <c r="O585" s="19">
        <f t="shared" si="147"/>
        <v>171906.81239859527</v>
      </c>
      <c r="P585" s="19">
        <f>IF(A585=0,K585*(1-$C$15),K585)</f>
        <v>0</v>
      </c>
      <c r="Q585" s="19">
        <f t="shared" si="142"/>
        <v>-211.51115450843659</v>
      </c>
      <c r="R585" s="19">
        <f t="shared" si="143"/>
        <v>143.07941770340568</v>
      </c>
      <c r="S585" s="3">
        <f>Return!Q569</f>
        <v>-1.2303826215915858E-3</v>
      </c>
      <c r="T585" s="9">
        <f>IF(A585=0,1,T584*(1+$F$5)^(1/12))</f>
        <v>1.2636430043425704</v>
      </c>
      <c r="U585">
        <f>IF(A585=0,$C$12,U584-V584-W584-X584)</f>
        <v>0</v>
      </c>
      <c r="V585">
        <f t="shared" si="133"/>
        <v>0</v>
      </c>
      <c r="W585">
        <f t="shared" si="144"/>
        <v>0</v>
      </c>
      <c r="X585">
        <f>IF(A585=12*$C$10-1,U585-V585-W585,0)</f>
        <v>0</v>
      </c>
      <c r="Y585">
        <f>FLOOR(A585/12,1)</f>
        <v>46</v>
      </c>
      <c r="Z585">
        <f t="shared" si="134"/>
        <v>5</v>
      </c>
      <c r="AA585" t="e">
        <f t="shared" si="145"/>
        <v>#N/A</v>
      </c>
      <c r="AB585" t="e">
        <f t="shared" si="135"/>
        <v>#N/A</v>
      </c>
      <c r="AC585" t="e">
        <f>VLOOKUP(AD585,mortality!$A$4:$G$76,saving_model!Z585+2,FALSE)</f>
        <v>#N/A</v>
      </c>
      <c r="AD585">
        <f t="shared" si="136"/>
        <v>95</v>
      </c>
      <c r="AE585" s="10">
        <f t="shared" si="146"/>
        <v>8.3717735912058888E-4</v>
      </c>
      <c r="AF585" s="8">
        <f>VLOOKUP(saving_model!Y585,lapse!$B$4:$C$134,2,FALSE)</f>
        <v>0.01</v>
      </c>
      <c r="AH585">
        <f>discount_curve!K570</f>
        <v>0.57406507398758144</v>
      </c>
    </row>
    <row r="586" spans="1:34" x14ac:dyDescent="0.55000000000000004">
      <c r="A586">
        <f t="shared" si="148"/>
        <v>564</v>
      </c>
      <c r="B586">
        <f t="shared" si="137"/>
        <v>0</v>
      </c>
      <c r="C586">
        <f>K586*U586</f>
        <v>0</v>
      </c>
      <c r="D586">
        <f>M586*V586</f>
        <v>0</v>
      </c>
      <c r="E586">
        <f>N586*W586</f>
        <v>0</v>
      </c>
      <c r="F586">
        <f>(O586+P586+Q586-R586)*X586</f>
        <v>0</v>
      </c>
      <c r="G586">
        <f>U586*$F$6/12*T586</f>
        <v>0</v>
      </c>
      <c r="H586">
        <v>0</v>
      </c>
      <c r="I586">
        <f t="shared" si="138"/>
        <v>0</v>
      </c>
      <c r="K586">
        <f>IF(A586=0, $C$6, $C$7/12)</f>
        <v>0</v>
      </c>
      <c r="L586">
        <f t="shared" si="139"/>
        <v>100000</v>
      </c>
      <c r="M586" s="19">
        <f t="shared" si="140"/>
        <v>171419.73435203172</v>
      </c>
      <c r="N586" s="19">
        <f t="shared" si="141"/>
        <v>171419.73435203172</v>
      </c>
      <c r="O586" s="19">
        <f t="shared" si="147"/>
        <v>171552.22182638341</v>
      </c>
      <c r="P586" s="19">
        <f>IF(A586=0,K586*(1-$C$15),K586)</f>
        <v>0</v>
      </c>
      <c r="Q586" s="19">
        <f t="shared" si="142"/>
        <v>-407.59547066645433</v>
      </c>
      <c r="R586" s="19">
        <f t="shared" si="143"/>
        <v>142.62052196309747</v>
      </c>
      <c r="S586" s="3">
        <f>Return!Q570</f>
        <v>-2.3759265040528277E-3</v>
      </c>
      <c r="T586" s="9">
        <f>IF(A586=0,1,T585*(1+$F$5)^(1/12))</f>
        <v>1.2641683194979136</v>
      </c>
      <c r="U586">
        <f>IF(A586=0,$C$12,U585-V585-W585-X585)</f>
        <v>0</v>
      </c>
      <c r="V586">
        <f t="shared" si="133"/>
        <v>0</v>
      </c>
      <c r="W586">
        <f t="shared" si="144"/>
        <v>0</v>
      </c>
      <c r="X586">
        <f>IF(A586=12*$C$10-1,U586-V586-W586,0)</f>
        <v>0</v>
      </c>
      <c r="Y586">
        <f>FLOOR(A586/12,1)</f>
        <v>47</v>
      </c>
      <c r="Z586">
        <f t="shared" si="134"/>
        <v>5</v>
      </c>
      <c r="AA586" t="e">
        <f t="shared" si="145"/>
        <v>#N/A</v>
      </c>
      <c r="AB586" t="e">
        <f t="shared" si="135"/>
        <v>#N/A</v>
      </c>
      <c r="AC586" t="e">
        <f>VLOOKUP(AD586,mortality!$A$4:$G$76,saving_model!Z586+2,FALSE)</f>
        <v>#N/A</v>
      </c>
      <c r="AD586">
        <f t="shared" si="136"/>
        <v>96</v>
      </c>
      <c r="AE586" s="10">
        <f t="shared" si="146"/>
        <v>8.3717735912058888E-4</v>
      </c>
      <c r="AF586" s="8">
        <f>VLOOKUP(saving_model!Y586,lapse!$B$4:$C$134,2,FALSE)</f>
        <v>0.01</v>
      </c>
      <c r="AH586">
        <f>discount_curve!K571</f>
        <v>0.57670504599960148</v>
      </c>
    </row>
    <row r="587" spans="1:34" x14ac:dyDescent="0.55000000000000004">
      <c r="A587">
        <f t="shared" si="148"/>
        <v>565</v>
      </c>
      <c r="B587">
        <f t="shared" si="137"/>
        <v>0</v>
      </c>
      <c r="C587">
        <f>K587*U587</f>
        <v>0</v>
      </c>
      <c r="D587">
        <f>M587*V587</f>
        <v>0</v>
      </c>
      <c r="E587">
        <f>N587*W587</f>
        <v>0</v>
      </c>
      <c r="F587">
        <f>(O587+P587+Q587-R587)*X587</f>
        <v>0</v>
      </c>
      <c r="G587">
        <f>U587*$F$6/12*T587</f>
        <v>0</v>
      </c>
      <c r="H587">
        <v>0</v>
      </c>
      <c r="I587">
        <f t="shared" si="138"/>
        <v>0</v>
      </c>
      <c r="K587">
        <f>IF(A587=0, $C$6, $C$7/12)</f>
        <v>0</v>
      </c>
      <c r="L587">
        <f t="shared" si="139"/>
        <v>100000</v>
      </c>
      <c r="M587" s="19">
        <f t="shared" si="140"/>
        <v>170686.49438624186</v>
      </c>
      <c r="N587" s="19">
        <f t="shared" si="141"/>
        <v>170686.49438624186</v>
      </c>
      <c r="O587" s="19">
        <f t="shared" si="147"/>
        <v>171002.00583375385</v>
      </c>
      <c r="P587" s="19">
        <f>IF(A587=0,K587*(1-$C$15),K587)</f>
        <v>0</v>
      </c>
      <c r="Q587" s="19">
        <f t="shared" si="142"/>
        <v>-772.88049946922001</v>
      </c>
      <c r="R587" s="19">
        <f t="shared" si="143"/>
        <v>141.85760444523717</v>
      </c>
      <c r="S587" s="3">
        <f>Return!Q571</f>
        <v>-4.5197159863762382E-3</v>
      </c>
      <c r="T587" s="9">
        <f>IF(A587=0,1,T586*(1+$F$5)^(1/12))</f>
        <v>1.2646938530345651</v>
      </c>
      <c r="U587">
        <f>IF(A587=0,$C$12,U586-V586-W586-X586)</f>
        <v>0</v>
      </c>
      <c r="V587">
        <f t="shared" si="133"/>
        <v>0</v>
      </c>
      <c r="W587">
        <f t="shared" si="144"/>
        <v>0</v>
      </c>
      <c r="X587">
        <f>IF(A587=12*$C$10-1,U587-V587-W587,0)</f>
        <v>0</v>
      </c>
      <c r="Y587">
        <f>FLOOR(A587/12,1)</f>
        <v>47</v>
      </c>
      <c r="Z587">
        <f t="shared" si="134"/>
        <v>5</v>
      </c>
      <c r="AA587" t="e">
        <f t="shared" si="145"/>
        <v>#N/A</v>
      </c>
      <c r="AB587" t="e">
        <f t="shared" si="135"/>
        <v>#N/A</v>
      </c>
      <c r="AC587" t="e">
        <f>VLOOKUP(AD587,mortality!$A$4:$G$76,saving_model!Z587+2,FALSE)</f>
        <v>#N/A</v>
      </c>
      <c r="AD587">
        <f t="shared" si="136"/>
        <v>96</v>
      </c>
      <c r="AE587" s="10">
        <f t="shared" si="146"/>
        <v>8.3717735912058888E-4</v>
      </c>
      <c r="AF587" s="8">
        <f>VLOOKUP(saving_model!Y587,lapse!$B$4:$C$134,2,FALSE)</f>
        <v>0.01</v>
      </c>
      <c r="AH587">
        <f>discount_curve!K572</f>
        <v>0.57614249698853581</v>
      </c>
    </row>
    <row r="588" spans="1:34" x14ac:dyDescent="0.55000000000000004">
      <c r="A588">
        <f t="shared" si="148"/>
        <v>566</v>
      </c>
      <c r="B588">
        <f t="shared" si="137"/>
        <v>0</v>
      </c>
      <c r="C588">
        <f>K588*U588</f>
        <v>0</v>
      </c>
      <c r="D588">
        <f>M588*V588</f>
        <v>0</v>
      </c>
      <c r="E588">
        <f>N588*W588</f>
        <v>0</v>
      </c>
      <c r="F588">
        <f>(O588+P588+Q588-R588)*X588</f>
        <v>0</v>
      </c>
      <c r="G588">
        <f>U588*$F$6/12*T588</f>
        <v>0</v>
      </c>
      <c r="H588">
        <v>0</v>
      </c>
      <c r="I588">
        <f t="shared" si="138"/>
        <v>0</v>
      </c>
      <c r="K588">
        <f>IF(A588=0, $C$6, $C$7/12)</f>
        <v>0</v>
      </c>
      <c r="L588">
        <f t="shared" si="139"/>
        <v>100000</v>
      </c>
      <c r="M588" s="19">
        <f t="shared" si="140"/>
        <v>170660.81356640934</v>
      </c>
      <c r="N588" s="19">
        <f t="shared" si="141"/>
        <v>170660.81356640934</v>
      </c>
      <c r="O588" s="19">
        <f t="shared" si="147"/>
        <v>170087.26772983937</v>
      </c>
      <c r="P588" s="19">
        <f>IF(A588=0,K588*(1-$C$15),K588)</f>
        <v>0</v>
      </c>
      <c r="Q588" s="19">
        <f t="shared" si="142"/>
        <v>1004.5151873756238</v>
      </c>
      <c r="R588" s="19">
        <f t="shared" si="143"/>
        <v>142.57648576434585</v>
      </c>
      <c r="S588" s="3">
        <f>Return!Q572</f>
        <v>5.9058811443262194E-3</v>
      </c>
      <c r="T588" s="9">
        <f>IF(A588=0,1,T587*(1+$F$5)^(1/12))</f>
        <v>1.2652196050433091</v>
      </c>
      <c r="U588">
        <f>IF(A588=0,$C$12,U587-V587-W587-X587)</f>
        <v>0</v>
      </c>
      <c r="V588">
        <f t="shared" si="133"/>
        <v>0</v>
      </c>
      <c r="W588">
        <f t="shared" si="144"/>
        <v>0</v>
      </c>
      <c r="X588">
        <f>IF(A588=12*$C$10-1,U588-V588-W588,0)</f>
        <v>0</v>
      </c>
      <c r="Y588">
        <f>FLOOR(A588/12,1)</f>
        <v>47</v>
      </c>
      <c r="Z588">
        <f t="shared" si="134"/>
        <v>5</v>
      </c>
      <c r="AA588" t="e">
        <f t="shared" si="145"/>
        <v>#N/A</v>
      </c>
      <c r="AB588" t="e">
        <f t="shared" si="135"/>
        <v>#N/A</v>
      </c>
      <c r="AC588" t="e">
        <f>VLOOKUP(AD588,mortality!$A$4:$G$76,saving_model!Z588+2,FALSE)</f>
        <v>#N/A</v>
      </c>
      <c r="AD588">
        <f t="shared" si="136"/>
        <v>96</v>
      </c>
      <c r="AE588" s="10">
        <f t="shared" si="146"/>
        <v>8.3717735912058888E-4</v>
      </c>
      <c r="AF588" s="8">
        <f>VLOOKUP(saving_model!Y588,lapse!$B$4:$C$134,2,FALSE)</f>
        <v>0.01</v>
      </c>
      <c r="AH588">
        <f>discount_curve!K573</f>
        <v>0.57558049671792633</v>
      </c>
    </row>
    <row r="589" spans="1:34" x14ac:dyDescent="0.55000000000000004">
      <c r="A589">
        <f t="shared" si="148"/>
        <v>567</v>
      </c>
      <c r="B589">
        <f t="shared" si="137"/>
        <v>0</v>
      </c>
      <c r="C589">
        <f>K589*U589</f>
        <v>0</v>
      </c>
      <c r="D589">
        <f>M589*V589</f>
        <v>0</v>
      </c>
      <c r="E589">
        <f>N589*W589</f>
        <v>0</v>
      </c>
      <c r="F589">
        <f>(O589+P589+Q589-R589)*X589</f>
        <v>0</v>
      </c>
      <c r="G589">
        <f>U589*$F$6/12*T589</f>
        <v>0</v>
      </c>
      <c r="H589">
        <v>0</v>
      </c>
      <c r="I589">
        <f t="shared" si="138"/>
        <v>0</v>
      </c>
      <c r="K589">
        <f>IF(A589=0, $C$6, $C$7/12)</f>
        <v>0</v>
      </c>
      <c r="L589">
        <f t="shared" si="139"/>
        <v>100000</v>
      </c>
      <c r="M589" s="19">
        <f t="shared" si="140"/>
        <v>170449.7396849964</v>
      </c>
      <c r="N589" s="19">
        <f t="shared" si="141"/>
        <v>170449.7396849964</v>
      </c>
      <c r="O589" s="19">
        <f t="shared" si="147"/>
        <v>170949.20643145064</v>
      </c>
      <c r="P589" s="19">
        <f>IF(A589=0,K589*(1-$C$15),K589)</f>
        <v>0</v>
      </c>
      <c r="Q589" s="19">
        <f t="shared" si="142"/>
        <v>-1140.4407976033376</v>
      </c>
      <c r="R589" s="19">
        <f t="shared" si="143"/>
        <v>141.50730469487277</v>
      </c>
      <c r="S589" s="3">
        <f>Return!Q573</f>
        <v>-6.6712260408219315E-3</v>
      </c>
      <c r="T589" s="9">
        <f>IF(A589=0,1,T588*(1+$F$5)^(1/12))</f>
        <v>1.2657455756149678</v>
      </c>
      <c r="U589">
        <f>IF(A589=0,$C$12,U588-V588-W588-X588)</f>
        <v>0</v>
      </c>
      <c r="V589">
        <f t="shared" si="133"/>
        <v>0</v>
      </c>
      <c r="W589">
        <f t="shared" si="144"/>
        <v>0</v>
      </c>
      <c r="X589">
        <f>IF(A589=12*$C$10-1,U589-V589-W589,0)</f>
        <v>0</v>
      </c>
      <c r="Y589">
        <f>FLOOR(A589/12,1)</f>
        <v>47</v>
      </c>
      <c r="Z589">
        <f t="shared" si="134"/>
        <v>5</v>
      </c>
      <c r="AA589" t="e">
        <f t="shared" si="145"/>
        <v>#N/A</v>
      </c>
      <c r="AB589" t="e">
        <f t="shared" si="135"/>
        <v>#N/A</v>
      </c>
      <c r="AC589" t="e">
        <f>VLOOKUP(AD589,mortality!$A$4:$G$76,saving_model!Z589+2,FALSE)</f>
        <v>#N/A</v>
      </c>
      <c r="AD589">
        <f t="shared" si="136"/>
        <v>96</v>
      </c>
      <c r="AE589" s="10">
        <f t="shared" si="146"/>
        <v>8.3717735912058888E-4</v>
      </c>
      <c r="AF589" s="8">
        <f>VLOOKUP(saving_model!Y589,lapse!$B$4:$C$134,2,FALSE)</f>
        <v>0.01</v>
      </c>
      <c r="AH589">
        <f>discount_curve!K574</f>
        <v>0.57501904465250198</v>
      </c>
    </row>
    <row r="590" spans="1:34" x14ac:dyDescent="0.55000000000000004">
      <c r="A590">
        <f t="shared" si="148"/>
        <v>568</v>
      </c>
      <c r="B590">
        <f t="shared" si="137"/>
        <v>0</v>
      </c>
      <c r="C590">
        <f>K590*U590</f>
        <v>0</v>
      </c>
      <c r="D590">
        <f>M590*V590</f>
        <v>0</v>
      </c>
      <c r="E590">
        <f>N590*W590</f>
        <v>0</v>
      </c>
      <c r="F590">
        <f>(O590+P590+Q590-R590)*X590</f>
        <v>0</v>
      </c>
      <c r="G590">
        <f>U590*$F$6/12*T590</f>
        <v>0</v>
      </c>
      <c r="H590">
        <v>0</v>
      </c>
      <c r="I590">
        <f t="shared" si="138"/>
        <v>0</v>
      </c>
      <c r="K590">
        <f>IF(A590=0, $C$6, $C$7/12)</f>
        <v>0</v>
      </c>
      <c r="L590">
        <f t="shared" si="139"/>
        <v>100000</v>
      </c>
      <c r="M590" s="19">
        <f t="shared" si="140"/>
        <v>170396.10049333406</v>
      </c>
      <c r="N590" s="19">
        <f t="shared" si="141"/>
        <v>170396.10049333406</v>
      </c>
      <c r="O590" s="19">
        <f t="shared" si="147"/>
        <v>169667.25832915242</v>
      </c>
      <c r="P590" s="19">
        <f>IF(A590=0,K590*(1-$C$15),K590)</f>
        <v>0</v>
      </c>
      <c r="Q590" s="19">
        <f t="shared" si="142"/>
        <v>1315.1989472995635</v>
      </c>
      <c r="R590" s="19">
        <f t="shared" si="143"/>
        <v>142.48538106370998</v>
      </c>
      <c r="S590" s="3">
        <f>Return!Q574</f>
        <v>7.7516367049916823E-3</v>
      </c>
      <c r="T590" s="9">
        <f>IF(A590=0,1,T589*(1+$F$5)^(1/12))</f>
        <v>1.2662717648404009</v>
      </c>
      <c r="U590">
        <f>IF(A590=0,$C$12,U589-V589-W589-X589)</f>
        <v>0</v>
      </c>
      <c r="V590">
        <f t="shared" si="133"/>
        <v>0</v>
      </c>
      <c r="W590">
        <f t="shared" si="144"/>
        <v>0</v>
      </c>
      <c r="X590">
        <f>IF(A590=12*$C$10-1,U590-V590-W590,0)</f>
        <v>0</v>
      </c>
      <c r="Y590">
        <f>FLOOR(A590/12,1)</f>
        <v>47</v>
      </c>
      <c r="Z590">
        <f t="shared" si="134"/>
        <v>5</v>
      </c>
      <c r="AA590" t="e">
        <f t="shared" si="145"/>
        <v>#N/A</v>
      </c>
      <c r="AB590" t="e">
        <f t="shared" si="135"/>
        <v>#N/A</v>
      </c>
      <c r="AC590" t="e">
        <f>VLOOKUP(AD590,mortality!$A$4:$G$76,saving_model!Z590+2,FALSE)</f>
        <v>#N/A</v>
      </c>
      <c r="AD590">
        <f t="shared" si="136"/>
        <v>96</v>
      </c>
      <c r="AE590" s="10">
        <f t="shared" si="146"/>
        <v>8.3717735912058888E-4</v>
      </c>
      <c r="AF590" s="8">
        <f>VLOOKUP(saving_model!Y590,lapse!$B$4:$C$134,2,FALSE)</f>
        <v>0.01</v>
      </c>
      <c r="AH590">
        <f>discount_curve!K575</f>
        <v>0.57445814025751352</v>
      </c>
    </row>
    <row r="591" spans="1:34" x14ac:dyDescent="0.55000000000000004">
      <c r="A591">
        <f t="shared" si="148"/>
        <v>569</v>
      </c>
      <c r="B591">
        <f t="shared" si="137"/>
        <v>0</v>
      </c>
      <c r="C591">
        <f>K591*U591</f>
        <v>0</v>
      </c>
      <c r="D591">
        <f>M591*V591</f>
        <v>0</v>
      </c>
      <c r="E591">
        <f>N591*W591</f>
        <v>0</v>
      </c>
      <c r="F591">
        <f>(O591+P591+Q591-R591)*X591</f>
        <v>0</v>
      </c>
      <c r="G591">
        <f>U591*$F$6/12*T591</f>
        <v>0</v>
      </c>
      <c r="H591">
        <v>0</v>
      </c>
      <c r="I591">
        <f t="shared" si="138"/>
        <v>0</v>
      </c>
      <c r="K591">
        <f>IF(A591=0, $C$6, $C$7/12)</f>
        <v>0</v>
      </c>
      <c r="L591">
        <f t="shared" si="139"/>
        <v>100000</v>
      </c>
      <c r="M591" s="19">
        <f t="shared" si="140"/>
        <v>171621.5938444639</v>
      </c>
      <c r="N591" s="19">
        <f t="shared" si="141"/>
        <v>171621.5938444639</v>
      </c>
      <c r="O591" s="19">
        <f t="shared" si="147"/>
        <v>170839.97189538827</v>
      </c>
      <c r="P591" s="19">
        <f>IF(A591=0,K591*(1-$C$15),K591)</f>
        <v>0</v>
      </c>
      <c r="Q591" s="19">
        <f t="shared" si="142"/>
        <v>1419.6941764247711</v>
      </c>
      <c r="R591" s="19">
        <f t="shared" si="143"/>
        <v>143.54972172651085</v>
      </c>
      <c r="S591" s="3">
        <f>Return!Q575</f>
        <v>8.3100820064176961E-3</v>
      </c>
      <c r="T591" s="9">
        <f>IF(A591=0,1,T590*(1+$F$5)^(1/12))</f>
        <v>1.2667981728105062</v>
      </c>
      <c r="U591">
        <f>IF(A591=0,$C$12,U590-V590-W590-X590)</f>
        <v>0</v>
      </c>
      <c r="V591">
        <f t="shared" si="133"/>
        <v>0</v>
      </c>
      <c r="W591">
        <f t="shared" si="144"/>
        <v>0</v>
      </c>
      <c r="X591">
        <f>IF(A591=12*$C$10-1,U591-V591-W591,0)</f>
        <v>0</v>
      </c>
      <c r="Y591">
        <f>FLOOR(A591/12,1)</f>
        <v>47</v>
      </c>
      <c r="Z591">
        <f t="shared" si="134"/>
        <v>5</v>
      </c>
      <c r="AA591" t="e">
        <f t="shared" si="145"/>
        <v>#N/A</v>
      </c>
      <c r="AB591" t="e">
        <f t="shared" si="135"/>
        <v>#N/A</v>
      </c>
      <c r="AC591" t="e">
        <f>VLOOKUP(AD591,mortality!$A$4:$G$76,saving_model!Z591+2,FALSE)</f>
        <v>#N/A</v>
      </c>
      <c r="AD591">
        <f t="shared" si="136"/>
        <v>96</v>
      </c>
      <c r="AE591" s="10">
        <f t="shared" si="146"/>
        <v>8.3717735912058888E-4</v>
      </c>
      <c r="AF591" s="8">
        <f>VLOOKUP(saving_model!Y591,lapse!$B$4:$C$134,2,FALSE)</f>
        <v>0.01</v>
      </c>
      <c r="AH591">
        <f>discount_curve!K576</f>
        <v>0.5738977829987344</v>
      </c>
    </row>
    <row r="592" spans="1:34" x14ac:dyDescent="0.55000000000000004">
      <c r="A592">
        <f t="shared" si="148"/>
        <v>570</v>
      </c>
      <c r="B592">
        <f t="shared" si="137"/>
        <v>0</v>
      </c>
      <c r="C592">
        <f>K592*U592</f>
        <v>0</v>
      </c>
      <c r="D592">
        <f>M592*V592</f>
        <v>0</v>
      </c>
      <c r="E592">
        <f>N592*W592</f>
        <v>0</v>
      </c>
      <c r="F592">
        <f>(O592+P592+Q592-R592)*X592</f>
        <v>0</v>
      </c>
      <c r="G592">
        <f>U592*$F$6/12*T592</f>
        <v>0</v>
      </c>
      <c r="H592">
        <v>0</v>
      </c>
      <c r="I592">
        <f t="shared" si="138"/>
        <v>0</v>
      </c>
      <c r="K592">
        <f>IF(A592=0, $C$6, $C$7/12)</f>
        <v>0</v>
      </c>
      <c r="L592">
        <f t="shared" si="139"/>
        <v>100000</v>
      </c>
      <c r="M592" s="19">
        <f t="shared" si="140"/>
        <v>171578.10114189112</v>
      </c>
      <c r="N592" s="19">
        <f t="shared" si="141"/>
        <v>171578.10114189112</v>
      </c>
      <c r="O592" s="19">
        <f t="shared" si="147"/>
        <v>172116.11635008652</v>
      </c>
      <c r="P592" s="19">
        <f>IF(A592=0,K592*(1-$C$15),K592)</f>
        <v>0</v>
      </c>
      <c r="Q592" s="19">
        <f t="shared" si="142"/>
        <v>-1218.445142397163</v>
      </c>
      <c r="R592" s="19">
        <f t="shared" si="143"/>
        <v>142.41472600640779</v>
      </c>
      <c r="S592" s="3">
        <f>Return!Q576</f>
        <v>-7.0792042502215713E-3</v>
      </c>
      <c r="T592" s="9">
        <f>IF(A592=0,1,T591*(1+$F$5)^(1/12))</f>
        <v>1.2673247996162191</v>
      </c>
      <c r="U592">
        <f>IF(A592=0,$C$12,U591-V591-W591-X591)</f>
        <v>0</v>
      </c>
      <c r="V592">
        <f t="shared" si="133"/>
        <v>0</v>
      </c>
      <c r="W592">
        <f t="shared" si="144"/>
        <v>0</v>
      </c>
      <c r="X592">
        <f>IF(A592=12*$C$10-1,U592-V592-W592,0)</f>
        <v>0</v>
      </c>
      <c r="Y592">
        <f>FLOOR(A592/12,1)</f>
        <v>47</v>
      </c>
      <c r="Z592">
        <f t="shared" si="134"/>
        <v>5</v>
      </c>
      <c r="AA592" t="e">
        <f t="shared" si="145"/>
        <v>#N/A</v>
      </c>
      <c r="AB592" t="e">
        <f t="shared" si="135"/>
        <v>#N/A</v>
      </c>
      <c r="AC592" t="e">
        <f>VLOOKUP(AD592,mortality!$A$4:$G$76,saving_model!Z592+2,FALSE)</f>
        <v>#N/A</v>
      </c>
      <c r="AD592">
        <f t="shared" si="136"/>
        <v>96</v>
      </c>
      <c r="AE592" s="10">
        <f t="shared" si="146"/>
        <v>8.3717735912058888E-4</v>
      </c>
      <c r="AF592" s="8">
        <f>VLOOKUP(saving_model!Y592,lapse!$B$4:$C$134,2,FALSE)</f>
        <v>0.01</v>
      </c>
      <c r="AH592">
        <f>discount_curve!K577</f>
        <v>0.57333797234245876</v>
      </c>
    </row>
    <row r="593" spans="1:34" x14ac:dyDescent="0.55000000000000004">
      <c r="A593">
        <f t="shared" si="148"/>
        <v>571</v>
      </c>
      <c r="B593">
        <f t="shared" si="137"/>
        <v>0</v>
      </c>
      <c r="C593">
        <f>K593*U593</f>
        <v>0</v>
      </c>
      <c r="D593">
        <f>M593*V593</f>
        <v>0</v>
      </c>
      <c r="E593">
        <f>N593*W593</f>
        <v>0</v>
      </c>
      <c r="F593">
        <f>(O593+P593+Q593-R593)*X593</f>
        <v>0</v>
      </c>
      <c r="G593">
        <f>U593*$F$6/12*T593</f>
        <v>0</v>
      </c>
      <c r="H593">
        <v>0</v>
      </c>
      <c r="I593">
        <f t="shared" si="138"/>
        <v>0</v>
      </c>
      <c r="K593">
        <f>IF(A593=0, $C$6, $C$7/12)</f>
        <v>0</v>
      </c>
      <c r="L593">
        <f t="shared" si="139"/>
        <v>100000</v>
      </c>
      <c r="M593" s="19">
        <f t="shared" si="140"/>
        <v>171144.54801715445</v>
      </c>
      <c r="N593" s="19">
        <f t="shared" si="141"/>
        <v>171144.54801715445</v>
      </c>
      <c r="O593" s="19">
        <f t="shared" si="147"/>
        <v>170755.25648168294</v>
      </c>
      <c r="P593" s="19">
        <f>IF(A593=0,K593*(1-$C$15),K593)</f>
        <v>0</v>
      </c>
      <c r="Q593" s="19">
        <f t="shared" si="142"/>
        <v>635.75722618642874</v>
      </c>
      <c r="R593" s="19">
        <f t="shared" si="143"/>
        <v>142.82584475655781</v>
      </c>
      <c r="S593" s="3">
        <f>Return!Q577</f>
        <v>3.7232073511870301E-3</v>
      </c>
      <c r="T593" s="9">
        <f>IF(A593=0,1,T592*(1+$F$5)^(1/12))</f>
        <v>1.2678516453485129</v>
      </c>
      <c r="U593">
        <f>IF(A593=0,$C$12,U592-V592-W592-X592)</f>
        <v>0</v>
      </c>
      <c r="V593">
        <f t="shared" si="133"/>
        <v>0</v>
      </c>
      <c r="W593">
        <f t="shared" si="144"/>
        <v>0</v>
      </c>
      <c r="X593">
        <f>IF(A593=12*$C$10-1,U593-V593-W593,0)</f>
        <v>0</v>
      </c>
      <c r="Y593">
        <f>FLOOR(A593/12,1)</f>
        <v>47</v>
      </c>
      <c r="Z593">
        <f t="shared" si="134"/>
        <v>5</v>
      </c>
      <c r="AA593" t="e">
        <f t="shared" si="145"/>
        <v>#N/A</v>
      </c>
      <c r="AB593" t="e">
        <f t="shared" si="135"/>
        <v>#N/A</v>
      </c>
      <c r="AC593" t="e">
        <f>VLOOKUP(AD593,mortality!$A$4:$G$76,saving_model!Z593+2,FALSE)</f>
        <v>#N/A</v>
      </c>
      <c r="AD593">
        <f t="shared" si="136"/>
        <v>96</v>
      </c>
      <c r="AE593" s="10">
        <f t="shared" si="146"/>
        <v>8.3717735912058888E-4</v>
      </c>
      <c r="AF593" s="8">
        <f>VLOOKUP(saving_model!Y593,lapse!$B$4:$C$134,2,FALSE)</f>
        <v>0.01</v>
      </c>
      <c r="AH593">
        <f>discount_curve!K578</f>
        <v>0.57277870775550088</v>
      </c>
    </row>
    <row r="594" spans="1:34" x14ac:dyDescent="0.55000000000000004">
      <c r="A594">
        <f t="shared" si="148"/>
        <v>572</v>
      </c>
      <c r="B594">
        <f t="shared" si="137"/>
        <v>0</v>
      </c>
      <c r="C594">
        <f>K594*U594</f>
        <v>0</v>
      </c>
      <c r="D594">
        <f>M594*V594</f>
        <v>0</v>
      </c>
      <c r="E594">
        <f>N594*W594</f>
        <v>0</v>
      </c>
      <c r="F594">
        <f>(O594+P594+Q594-R594)*X594</f>
        <v>0</v>
      </c>
      <c r="G594">
        <f>U594*$F$6/12*T594</f>
        <v>0</v>
      </c>
      <c r="H594">
        <v>0</v>
      </c>
      <c r="I594">
        <f t="shared" si="138"/>
        <v>0</v>
      </c>
      <c r="K594">
        <f>IF(A594=0, $C$6, $C$7/12)</f>
        <v>0</v>
      </c>
      <c r="L594">
        <f t="shared" si="139"/>
        <v>100000</v>
      </c>
      <c r="M594" s="19">
        <f t="shared" si="140"/>
        <v>170816.95681648733</v>
      </c>
      <c r="N594" s="19">
        <f t="shared" si="141"/>
        <v>170816.95681648733</v>
      </c>
      <c r="O594" s="19">
        <f t="shared" si="147"/>
        <v>171248.18786311281</v>
      </c>
      <c r="P594" s="19">
        <f>IF(A594=0,K594*(1-$C$15),K594)</f>
        <v>0</v>
      </c>
      <c r="Q594" s="19">
        <f t="shared" si="142"/>
        <v>-1004.3319731592044</v>
      </c>
      <c r="R594" s="19">
        <f t="shared" si="143"/>
        <v>141.86987990829468</v>
      </c>
      <c r="S594" s="3">
        <f>Return!Q578</f>
        <v>-5.8647743120179285E-3</v>
      </c>
      <c r="T594" s="9">
        <f>IF(A594=0,1,T593*(1+$F$5)^(1/12))</f>
        <v>1.2683787100983983</v>
      </c>
      <c r="U594">
        <f>IF(A594=0,$C$12,U593-V593-W593-X593)</f>
        <v>0</v>
      </c>
      <c r="V594">
        <f t="shared" si="133"/>
        <v>0</v>
      </c>
      <c r="W594">
        <f t="shared" si="144"/>
        <v>0</v>
      </c>
      <c r="X594">
        <f>IF(A594=12*$C$10-1,U594-V594-W594,0)</f>
        <v>0</v>
      </c>
      <c r="Y594">
        <f>FLOOR(A594/12,1)</f>
        <v>47</v>
      </c>
      <c r="Z594">
        <f t="shared" si="134"/>
        <v>5</v>
      </c>
      <c r="AA594" t="e">
        <f t="shared" si="145"/>
        <v>#N/A</v>
      </c>
      <c r="AB594" t="e">
        <f t="shared" si="135"/>
        <v>#N/A</v>
      </c>
      <c r="AC594" t="e">
        <f>VLOOKUP(AD594,mortality!$A$4:$G$76,saving_model!Z594+2,FALSE)</f>
        <v>#N/A</v>
      </c>
      <c r="AD594">
        <f t="shared" si="136"/>
        <v>96</v>
      </c>
      <c r="AE594" s="10">
        <f t="shared" si="146"/>
        <v>8.3717735912058888E-4</v>
      </c>
      <c r="AF594" s="8">
        <f>VLOOKUP(saving_model!Y594,lapse!$B$4:$C$134,2,FALSE)</f>
        <v>0.01</v>
      </c>
      <c r="AH594">
        <f>discount_curve!K579</f>
        <v>0.57221998870519541</v>
      </c>
    </row>
    <row r="595" spans="1:34" x14ac:dyDescent="0.55000000000000004">
      <c r="A595">
        <f t="shared" si="148"/>
        <v>573</v>
      </c>
      <c r="B595">
        <f t="shared" si="137"/>
        <v>0</v>
      </c>
      <c r="C595">
        <f>K595*U595</f>
        <v>0</v>
      </c>
      <c r="D595">
        <f>M595*V595</f>
        <v>0</v>
      </c>
      <c r="E595">
        <f>N595*W595</f>
        <v>0</v>
      </c>
      <c r="F595">
        <f>(O595+P595+Q595-R595)*X595</f>
        <v>0</v>
      </c>
      <c r="G595">
        <f>U595*$F$6/12*T595</f>
        <v>0</v>
      </c>
      <c r="H595">
        <v>0</v>
      </c>
      <c r="I595">
        <f t="shared" si="138"/>
        <v>0</v>
      </c>
      <c r="K595">
        <f>IF(A595=0, $C$6, $C$7/12)</f>
        <v>0</v>
      </c>
      <c r="L595">
        <f t="shared" si="139"/>
        <v>100000</v>
      </c>
      <c r="M595" s="19">
        <f t="shared" si="140"/>
        <v>169261.47756534591</v>
      </c>
      <c r="N595" s="19">
        <f t="shared" si="141"/>
        <v>169261.47756534591</v>
      </c>
      <c r="O595" s="19">
        <f t="shared" si="147"/>
        <v>170101.98601004531</v>
      </c>
      <c r="P595" s="19">
        <f>IF(A595=0,K595*(1-$C$15),K595)</f>
        <v>0</v>
      </c>
      <c r="Q595" s="19">
        <f t="shared" si="142"/>
        <v>-1821.2508353776755</v>
      </c>
      <c r="R595" s="19">
        <f t="shared" si="143"/>
        <v>140.23394597888969</v>
      </c>
      <c r="S595" s="3">
        <f>Return!Q579</f>
        <v>-1.0706816999009772E-2</v>
      </c>
      <c r="T595" s="9">
        <f>IF(A595=0,1,T594*(1+$F$5)^(1/12))</f>
        <v>1.2689059939569245</v>
      </c>
      <c r="U595">
        <f>IF(A595=0,$C$12,U594-V594-W594-X594)</f>
        <v>0</v>
      </c>
      <c r="V595">
        <f t="shared" si="133"/>
        <v>0</v>
      </c>
      <c r="W595">
        <f t="shared" si="144"/>
        <v>0</v>
      </c>
      <c r="X595">
        <f>IF(A595=12*$C$10-1,U595-V595-W595,0)</f>
        <v>0</v>
      </c>
      <c r="Y595">
        <f>FLOOR(A595/12,1)</f>
        <v>47</v>
      </c>
      <c r="Z595">
        <f t="shared" si="134"/>
        <v>5</v>
      </c>
      <c r="AA595" t="e">
        <f t="shared" si="145"/>
        <v>#N/A</v>
      </c>
      <c r="AB595" t="e">
        <f t="shared" si="135"/>
        <v>#N/A</v>
      </c>
      <c r="AC595" t="e">
        <f>VLOOKUP(AD595,mortality!$A$4:$G$76,saving_model!Z595+2,FALSE)</f>
        <v>#N/A</v>
      </c>
      <c r="AD595">
        <f t="shared" si="136"/>
        <v>96</v>
      </c>
      <c r="AE595" s="10">
        <f t="shared" si="146"/>
        <v>8.3717735912058888E-4</v>
      </c>
      <c r="AF595" s="8">
        <f>VLOOKUP(saving_model!Y595,lapse!$B$4:$C$134,2,FALSE)</f>
        <v>0.01</v>
      </c>
      <c r="AH595">
        <f>discount_curve!K580</f>
        <v>0.57166181465939681</v>
      </c>
    </row>
    <row r="596" spans="1:34" x14ac:dyDescent="0.55000000000000004">
      <c r="A596">
        <f t="shared" si="148"/>
        <v>574</v>
      </c>
      <c r="B596">
        <f t="shared" si="137"/>
        <v>0</v>
      </c>
      <c r="C596">
        <f>K596*U596</f>
        <v>0</v>
      </c>
      <c r="D596">
        <f>M596*V596</f>
        <v>0</v>
      </c>
      <c r="E596">
        <f>N596*W596</f>
        <v>0</v>
      </c>
      <c r="F596">
        <f>(O596+P596+Q596-R596)*X596</f>
        <v>0</v>
      </c>
      <c r="G596">
        <f>U596*$F$6/12*T596</f>
        <v>0</v>
      </c>
      <c r="H596">
        <v>0</v>
      </c>
      <c r="I596">
        <f t="shared" si="138"/>
        <v>0</v>
      </c>
      <c r="K596">
        <f>IF(A596=0, $C$6, $C$7/12)</f>
        <v>0</v>
      </c>
      <c r="L596">
        <f t="shared" si="139"/>
        <v>100000</v>
      </c>
      <c r="M596" s="19">
        <f t="shared" si="140"/>
        <v>168582.87589265752</v>
      </c>
      <c r="N596" s="19">
        <f t="shared" si="141"/>
        <v>168582.87589265752</v>
      </c>
      <c r="O596" s="19">
        <f t="shared" si="147"/>
        <v>168140.50122868875</v>
      </c>
      <c r="P596" s="19">
        <f>IF(A596=0,K596*(1-$C$15),K596)</f>
        <v>0</v>
      </c>
      <c r="Q596" s="19">
        <f t="shared" si="142"/>
        <v>744.01223338580394</v>
      </c>
      <c r="R596" s="19">
        <f t="shared" si="143"/>
        <v>140.7370945517288</v>
      </c>
      <c r="S596" s="3">
        <f>Return!Q580</f>
        <v>4.4249435915137969E-3</v>
      </c>
      <c r="T596" s="9">
        <f>IF(A596=0,1,T595*(1+$F$5)^(1/12))</f>
        <v>1.2694334970151779</v>
      </c>
      <c r="U596">
        <f>IF(A596=0,$C$12,U595-V595-W595-X595)</f>
        <v>0</v>
      </c>
      <c r="V596">
        <f t="shared" si="133"/>
        <v>0</v>
      </c>
      <c r="W596">
        <f t="shared" si="144"/>
        <v>0</v>
      </c>
      <c r="X596">
        <f>IF(A596=12*$C$10-1,U596-V596-W596,0)</f>
        <v>0</v>
      </c>
      <c r="Y596">
        <f>FLOOR(A596/12,1)</f>
        <v>47</v>
      </c>
      <c r="Z596">
        <f t="shared" si="134"/>
        <v>5</v>
      </c>
      <c r="AA596" t="e">
        <f t="shared" si="145"/>
        <v>#N/A</v>
      </c>
      <c r="AB596" t="e">
        <f t="shared" si="135"/>
        <v>#N/A</v>
      </c>
      <c r="AC596" t="e">
        <f>VLOOKUP(AD596,mortality!$A$4:$G$76,saving_model!Z596+2,FALSE)</f>
        <v>#N/A</v>
      </c>
      <c r="AD596">
        <f t="shared" si="136"/>
        <v>96</v>
      </c>
      <c r="AE596" s="10">
        <f t="shared" si="146"/>
        <v>8.3717735912058888E-4</v>
      </c>
      <c r="AF596" s="8">
        <f>VLOOKUP(saving_model!Y596,lapse!$B$4:$C$134,2,FALSE)</f>
        <v>0.01</v>
      </c>
      <c r="AH596">
        <f>discount_curve!K581</f>
        <v>0.57110418508647876</v>
      </c>
    </row>
    <row r="597" spans="1:34" x14ac:dyDescent="0.55000000000000004">
      <c r="A597">
        <f t="shared" si="148"/>
        <v>575</v>
      </c>
      <c r="B597">
        <f t="shared" si="137"/>
        <v>0</v>
      </c>
      <c r="C597">
        <f>K597*U597</f>
        <v>0</v>
      </c>
      <c r="D597">
        <f>M597*V597</f>
        <v>0</v>
      </c>
      <c r="E597">
        <f>N597*W597</f>
        <v>0</v>
      </c>
      <c r="F597">
        <f>(O597+P597+Q597-R597)*X597</f>
        <v>0</v>
      </c>
      <c r="G597">
        <f>U597*$F$6/12*T597</f>
        <v>0</v>
      </c>
      <c r="H597">
        <v>0</v>
      </c>
      <c r="I597">
        <f t="shared" si="138"/>
        <v>0</v>
      </c>
      <c r="K597">
        <f>IF(A597=0, $C$6, $C$7/12)</f>
        <v>0</v>
      </c>
      <c r="L597">
        <f t="shared" si="139"/>
        <v>100000</v>
      </c>
      <c r="M597" s="19">
        <f t="shared" si="140"/>
        <v>169166.47046895715</v>
      </c>
      <c r="N597" s="19">
        <f t="shared" si="141"/>
        <v>169166.47046895715</v>
      </c>
      <c r="O597" s="19">
        <f t="shared" si="147"/>
        <v>168743.77636752283</v>
      </c>
      <c r="P597" s="19">
        <f>IF(A597=0,K597*(1-$C$15),K597)</f>
        <v>0</v>
      </c>
      <c r="Q597" s="19">
        <f t="shared" si="142"/>
        <v>704.18157125301946</v>
      </c>
      <c r="R597" s="19">
        <f t="shared" si="143"/>
        <v>141.20663161564656</v>
      </c>
      <c r="S597" s="3">
        <f>Return!Q581</f>
        <v>4.1730817361780304E-3</v>
      </c>
      <c r="T597" s="9">
        <f>IF(A597=0,1,T596*(1+$F$5)^(1/12))</f>
        <v>1.2699612193642835</v>
      </c>
      <c r="U597">
        <f>IF(A597=0,$C$12,U596-V596-W596-X596)</f>
        <v>0</v>
      </c>
      <c r="V597">
        <f t="shared" si="133"/>
        <v>0</v>
      </c>
      <c r="W597">
        <f t="shared" si="144"/>
        <v>0</v>
      </c>
      <c r="X597">
        <f>IF(A597=12*$C$10-1,U597-V597-W597,0)</f>
        <v>0</v>
      </c>
      <c r="Y597">
        <f>FLOOR(A597/12,1)</f>
        <v>47</v>
      </c>
      <c r="Z597">
        <f t="shared" si="134"/>
        <v>5</v>
      </c>
      <c r="AA597" t="e">
        <f t="shared" si="145"/>
        <v>#N/A</v>
      </c>
      <c r="AB597" t="e">
        <f t="shared" si="135"/>
        <v>#N/A</v>
      </c>
      <c r="AC597" t="e">
        <f>VLOOKUP(AD597,mortality!$A$4:$G$76,saving_model!Z597+2,FALSE)</f>
        <v>#N/A</v>
      </c>
      <c r="AD597">
        <f t="shared" si="136"/>
        <v>96</v>
      </c>
      <c r="AE597" s="10">
        <f t="shared" si="146"/>
        <v>8.3717735912058888E-4</v>
      </c>
      <c r="AF597" s="8">
        <f>VLOOKUP(saving_model!Y597,lapse!$B$4:$C$134,2,FALSE)</f>
        <v>0.01</v>
      </c>
      <c r="AH597">
        <f>discount_curve!K582</f>
        <v>0.57054709945533288</v>
      </c>
    </row>
    <row r="598" spans="1:34" x14ac:dyDescent="0.55000000000000004">
      <c r="A598">
        <f t="shared" si="148"/>
        <v>576</v>
      </c>
      <c r="B598">
        <f t="shared" si="137"/>
        <v>0</v>
      </c>
      <c r="C598">
        <f>K598*U598</f>
        <v>0</v>
      </c>
      <c r="D598">
        <f>M598*V598</f>
        <v>0</v>
      </c>
      <c r="E598">
        <f>N598*W598</f>
        <v>0</v>
      </c>
      <c r="F598">
        <f>(O598+P598+Q598-R598)*X598</f>
        <v>0</v>
      </c>
      <c r="G598">
        <f>U598*$F$6/12*T598</f>
        <v>0</v>
      </c>
      <c r="H598">
        <v>0</v>
      </c>
      <c r="I598">
        <f t="shared" si="138"/>
        <v>0</v>
      </c>
      <c r="K598">
        <f>IF(A598=0, $C$6, $C$7/12)</f>
        <v>0</v>
      </c>
      <c r="L598">
        <f t="shared" si="139"/>
        <v>100000</v>
      </c>
      <c r="M598" s="19">
        <f t="shared" si="140"/>
        <v>169783.96785337038</v>
      </c>
      <c r="N598" s="19">
        <f t="shared" si="141"/>
        <v>169783.96785337038</v>
      </c>
      <c r="O598" s="19">
        <f t="shared" si="147"/>
        <v>169306.75130716022</v>
      </c>
      <c r="P598" s="19">
        <f>IF(A598=0,K598*(1-$C$15),K598)</f>
        <v>0</v>
      </c>
      <c r="Q598" s="19">
        <f t="shared" si="142"/>
        <v>812.66691057220373</v>
      </c>
      <c r="R598" s="19">
        <f t="shared" si="143"/>
        <v>141.76618184811036</v>
      </c>
      <c r="S598" s="3">
        <f>Return!Q582</f>
        <v>4.7999675399703623E-3</v>
      </c>
      <c r="T598" s="9">
        <f>IF(A598=0,1,T597*(1+$F$5)^(1/12))</f>
        <v>1.2704891610954034</v>
      </c>
      <c r="U598">
        <f>IF(A598=0,$C$12,U597-V597-W597-X597)</f>
        <v>0</v>
      </c>
      <c r="V598">
        <f t="shared" ref="V598:V661" si="149">IFERROR(U598*AA598,0)</f>
        <v>0</v>
      </c>
      <c r="W598">
        <f t="shared" si="144"/>
        <v>0</v>
      </c>
      <c r="X598">
        <f>IF(A598=12*$C$10-1,U598-V598-W598,0)</f>
        <v>0</v>
      </c>
      <c r="Y598">
        <f>FLOOR(A598/12,1)</f>
        <v>48</v>
      </c>
      <c r="Z598">
        <f t="shared" ref="Z598:Z661" si="150">MIN(Y598,5)</f>
        <v>5</v>
      </c>
      <c r="AA598" t="e">
        <f t="shared" si="145"/>
        <v>#N/A</v>
      </c>
      <c r="AB598" t="e">
        <f t="shared" ref="AB598:AB661" si="151">MAX(0,MIN(1,AC598*(1+$C$13)))</f>
        <v>#N/A</v>
      </c>
      <c r="AC598" t="e">
        <f>VLOOKUP(AD598,mortality!$A$4:$G$76,saving_model!Z598+2,FALSE)</f>
        <v>#N/A</v>
      </c>
      <c r="AD598">
        <f t="shared" ref="AD598:AD661" si="152">$C$9+Y598</f>
        <v>97</v>
      </c>
      <c r="AE598" s="10">
        <f t="shared" si="146"/>
        <v>8.3717735912058888E-4</v>
      </c>
      <c r="AF598" s="8">
        <f>VLOOKUP(saving_model!Y598,lapse!$B$4:$C$134,2,FALSE)</f>
        <v>0.01</v>
      </c>
      <c r="AH598">
        <f>discount_curve!K583</f>
        <v>0.57270121631897586</v>
      </c>
    </row>
    <row r="599" spans="1:34" x14ac:dyDescent="0.55000000000000004">
      <c r="A599">
        <f t="shared" si="148"/>
        <v>577</v>
      </c>
      <c r="B599">
        <f t="shared" ref="B599:B662" si="153">-(M599-N599)*V599-G599-H599+I599+J599</f>
        <v>0</v>
      </c>
      <c r="C599">
        <f>K599*U599</f>
        <v>0</v>
      </c>
      <c r="D599">
        <f>M599*V599</f>
        <v>0</v>
      </c>
      <c r="E599">
        <f>N599*W599</f>
        <v>0</v>
      </c>
      <c r="F599">
        <f>(O599+P599+Q599-R599)*X599</f>
        <v>0</v>
      </c>
      <c r="G599">
        <f>U599*$F$6/12*T599</f>
        <v>0</v>
      </c>
      <c r="H599">
        <v>0</v>
      </c>
      <c r="I599">
        <f t="shared" ref="I599:I662" si="154">U600*R599</f>
        <v>0</v>
      </c>
      <c r="K599">
        <f>IF(A599=0, $C$6, $C$7/12)</f>
        <v>0</v>
      </c>
      <c r="L599">
        <f t="shared" ref="L599:L662" si="155">$C$8</f>
        <v>100000</v>
      </c>
      <c r="M599" s="19">
        <f t="shared" ref="M599:M662" si="156">MAX(L599, N599)</f>
        <v>169204.14515743079</v>
      </c>
      <c r="N599" s="19">
        <f t="shared" ref="N599:N662" si="157">O599+P599+Q599/2+R599/2</f>
        <v>169204.14515743079</v>
      </c>
      <c r="O599" s="19">
        <f t="shared" si="147"/>
        <v>169977.65203588433</v>
      </c>
      <c r="P599" s="19">
        <f>IF(A599=0,K599*(1-$C$15),K599)</f>
        <v>0</v>
      </c>
      <c r="Q599" s="19">
        <f t="shared" ref="Q599:Q662" si="158">(O599+P599)*S599</f>
        <v>-1687.2557538088563</v>
      </c>
      <c r="R599" s="19">
        <f t="shared" ref="R599:R662" si="159">SUM(O599:Q599)*$C$16/12</f>
        <v>140.24199690172955</v>
      </c>
      <c r="S599" s="3">
        <f>Return!Q583</f>
        <v>-9.9263387486530075E-3</v>
      </c>
      <c r="T599" s="9">
        <f>IF(A599=0,1,T598*(1+$F$5)^(1/12))</f>
        <v>1.2710173222997381</v>
      </c>
      <c r="U599">
        <f>IF(A599=0,$C$12,U598-V598-W598-X598)</f>
        <v>0</v>
      </c>
      <c r="V599">
        <f t="shared" si="149"/>
        <v>0</v>
      </c>
      <c r="W599">
        <f t="shared" ref="W599:W662" si="160">(U599-V599)*AE599</f>
        <v>0</v>
      </c>
      <c r="X599">
        <f>IF(A599=12*$C$10-1,U599-V599-W599,0)</f>
        <v>0</v>
      </c>
      <c r="Y599">
        <f>FLOOR(A599/12,1)</f>
        <v>48</v>
      </c>
      <c r="Z599">
        <f t="shared" si="150"/>
        <v>5</v>
      </c>
      <c r="AA599" t="e">
        <f t="shared" ref="AA599:AA662" si="161">1-(1-AB599)^(1/12)</f>
        <v>#N/A</v>
      </c>
      <c r="AB599" t="e">
        <f t="shared" si="151"/>
        <v>#N/A</v>
      </c>
      <c r="AC599" t="e">
        <f>VLOOKUP(AD599,mortality!$A$4:$G$76,saving_model!Z599+2,FALSE)</f>
        <v>#N/A</v>
      </c>
      <c r="AD599">
        <f t="shared" si="152"/>
        <v>97</v>
      </c>
      <c r="AE599" s="10">
        <f t="shared" ref="AE599:AE662" si="162">1-(1-AF599)^(1/12)</f>
        <v>8.3717735912058888E-4</v>
      </c>
      <c r="AF599" s="8">
        <f>VLOOKUP(saving_model!Y599,lapse!$B$4:$C$134,2,FALSE)</f>
        <v>0.01</v>
      </c>
      <c r="AH599">
        <f>discount_curve!K584</f>
        <v>0.57214728545363724</v>
      </c>
    </row>
    <row r="600" spans="1:34" x14ac:dyDescent="0.55000000000000004">
      <c r="A600">
        <f t="shared" si="148"/>
        <v>578</v>
      </c>
      <c r="B600">
        <f t="shared" si="153"/>
        <v>0</v>
      </c>
      <c r="C600">
        <f>K600*U600</f>
        <v>0</v>
      </c>
      <c r="D600">
        <f>M600*V600</f>
        <v>0</v>
      </c>
      <c r="E600">
        <f>N600*W600</f>
        <v>0</v>
      </c>
      <c r="F600">
        <f>(O600+P600+Q600-R600)*X600</f>
        <v>0</v>
      </c>
      <c r="G600">
        <f>U600*$F$6/12*T600</f>
        <v>0</v>
      </c>
      <c r="H600">
        <v>0</v>
      </c>
      <c r="I600">
        <f t="shared" si="154"/>
        <v>0</v>
      </c>
      <c r="K600">
        <f>IF(A600=0, $C$6, $C$7/12)</f>
        <v>0</v>
      </c>
      <c r="L600">
        <f t="shared" si="155"/>
        <v>100000</v>
      </c>
      <c r="M600" s="19">
        <f t="shared" si="156"/>
        <v>167709.92441261691</v>
      </c>
      <c r="N600" s="19">
        <f t="shared" si="157"/>
        <v>167709.92441261691</v>
      </c>
      <c r="O600" s="19">
        <f t="shared" si="147"/>
        <v>168150.15428517375</v>
      </c>
      <c r="P600" s="19">
        <f>IF(A600=0,K600*(1-$C$15),K600)</f>
        <v>0</v>
      </c>
      <c r="Q600" s="19">
        <f t="shared" si="158"/>
        <v>-1019.7350944393022</v>
      </c>
      <c r="R600" s="19">
        <f t="shared" si="159"/>
        <v>139.27534932561204</v>
      </c>
      <c r="S600" s="3">
        <f>Return!Q584</f>
        <v>-6.0644315122654335E-3</v>
      </c>
      <c r="T600" s="9">
        <f>IF(A600=0,1,T599*(1+$F$5)^(1/12))</f>
        <v>1.2715457030685258</v>
      </c>
      <c r="U600">
        <f>IF(A600=0,$C$12,U599-V599-W599-X599)</f>
        <v>0</v>
      </c>
      <c r="V600">
        <f t="shared" si="149"/>
        <v>0</v>
      </c>
      <c r="W600">
        <f t="shared" si="160"/>
        <v>0</v>
      </c>
      <c r="X600">
        <f>IF(A600=12*$C$10-1,U600-V600-W600,0)</f>
        <v>0</v>
      </c>
      <c r="Y600">
        <f>FLOOR(A600/12,1)</f>
        <v>48</v>
      </c>
      <c r="Z600">
        <f t="shared" si="150"/>
        <v>5</v>
      </c>
      <c r="AA600" t="e">
        <f t="shared" si="161"/>
        <v>#N/A</v>
      </c>
      <c r="AB600" t="e">
        <f t="shared" si="151"/>
        <v>#N/A</v>
      </c>
      <c r="AC600" t="e">
        <f>VLOOKUP(AD600,mortality!$A$4:$G$76,saving_model!Z600+2,FALSE)</f>
        <v>#N/A</v>
      </c>
      <c r="AD600">
        <f t="shared" si="152"/>
        <v>97</v>
      </c>
      <c r="AE600" s="10">
        <f t="shared" si="162"/>
        <v>8.3717735912058888E-4</v>
      </c>
      <c r="AF600" s="8">
        <f>VLOOKUP(saving_model!Y600,lapse!$B$4:$C$134,2,FALSE)</f>
        <v>0.01</v>
      </c>
      <c r="AH600">
        <f>discount_curve!K585</f>
        <v>0.57159389036401353</v>
      </c>
    </row>
    <row r="601" spans="1:34" x14ac:dyDescent="0.55000000000000004">
      <c r="A601">
        <f t="shared" si="148"/>
        <v>579</v>
      </c>
      <c r="B601">
        <f t="shared" si="153"/>
        <v>0</v>
      </c>
      <c r="C601">
        <f>K601*U601</f>
        <v>0</v>
      </c>
      <c r="D601">
        <f>M601*V601</f>
        <v>0</v>
      </c>
      <c r="E601">
        <f>N601*W601</f>
        <v>0</v>
      </c>
      <c r="F601">
        <f>(O601+P601+Q601-R601)*X601</f>
        <v>0</v>
      </c>
      <c r="G601">
        <f>U601*$F$6/12*T601</f>
        <v>0</v>
      </c>
      <c r="H601">
        <v>0</v>
      </c>
      <c r="I601">
        <f t="shared" si="154"/>
        <v>0</v>
      </c>
      <c r="K601">
        <f>IF(A601=0, $C$6, $C$7/12)</f>
        <v>0</v>
      </c>
      <c r="L601">
        <f t="shared" si="155"/>
        <v>100000</v>
      </c>
      <c r="M601" s="19">
        <f t="shared" si="156"/>
        <v>166883.27009494905</v>
      </c>
      <c r="N601" s="19">
        <f t="shared" si="157"/>
        <v>166883.27009494905</v>
      </c>
      <c r="O601" s="19">
        <f t="shared" si="147"/>
        <v>166991.14384140883</v>
      </c>
      <c r="P601" s="19">
        <f>IF(A601=0,K601*(1-$C$15),K601)</f>
        <v>0</v>
      </c>
      <c r="Q601" s="19">
        <f t="shared" si="158"/>
        <v>-354.61127006231607</v>
      </c>
      <c r="R601" s="19">
        <f t="shared" si="159"/>
        <v>138.86377714278879</v>
      </c>
      <c r="S601" s="3">
        <f>Return!Q585</f>
        <v>-2.1235333916814758E-3</v>
      </c>
      <c r="T601" s="9">
        <f>IF(A601=0,1,T600*(1+$F$5)^(1/12))</f>
        <v>1.2720743034930428</v>
      </c>
      <c r="U601">
        <f>IF(A601=0,$C$12,U600-V600-W600-X600)</f>
        <v>0</v>
      </c>
      <c r="V601">
        <f t="shared" si="149"/>
        <v>0</v>
      </c>
      <c r="W601">
        <f t="shared" si="160"/>
        <v>0</v>
      </c>
      <c r="X601">
        <f>IF(A601=12*$C$10-1,U601-V601-W601,0)</f>
        <v>0</v>
      </c>
      <c r="Y601">
        <f>FLOOR(A601/12,1)</f>
        <v>48</v>
      </c>
      <c r="Z601">
        <f t="shared" si="150"/>
        <v>5</v>
      </c>
      <c r="AA601" t="e">
        <f t="shared" si="161"/>
        <v>#N/A</v>
      </c>
      <c r="AB601" t="e">
        <f t="shared" si="151"/>
        <v>#N/A</v>
      </c>
      <c r="AC601" t="e">
        <f>VLOOKUP(AD601,mortality!$A$4:$G$76,saving_model!Z601+2,FALSE)</f>
        <v>#N/A</v>
      </c>
      <c r="AD601">
        <f t="shared" si="152"/>
        <v>97</v>
      </c>
      <c r="AE601" s="10">
        <f t="shared" si="162"/>
        <v>8.3717735912058888E-4</v>
      </c>
      <c r="AF601" s="8">
        <f>VLOOKUP(saving_model!Y601,lapse!$B$4:$C$134,2,FALSE)</f>
        <v>0.01</v>
      </c>
      <c r="AH601">
        <f>discount_curve!K586</f>
        <v>0.57104103053188904</v>
      </c>
    </row>
    <row r="602" spans="1:34" x14ac:dyDescent="0.55000000000000004">
      <c r="A602">
        <f t="shared" si="148"/>
        <v>580</v>
      </c>
      <c r="B602">
        <f t="shared" si="153"/>
        <v>0</v>
      </c>
      <c r="C602">
        <f>K602*U602</f>
        <v>0</v>
      </c>
      <c r="D602">
        <f>M602*V602</f>
        <v>0</v>
      </c>
      <c r="E602">
        <f>N602*W602</f>
        <v>0</v>
      </c>
      <c r="F602">
        <f>(O602+P602+Q602-R602)*X602</f>
        <v>0</v>
      </c>
      <c r="G602">
        <f>U602*$F$6/12*T602</f>
        <v>0</v>
      </c>
      <c r="H602">
        <v>0</v>
      </c>
      <c r="I602">
        <f t="shared" si="154"/>
        <v>0</v>
      </c>
      <c r="K602">
        <f>IF(A602=0, $C$6, $C$7/12)</f>
        <v>0</v>
      </c>
      <c r="L602">
        <f t="shared" si="155"/>
        <v>100000</v>
      </c>
      <c r="M602" s="19">
        <f t="shared" si="156"/>
        <v>166012.64285812713</v>
      </c>
      <c r="N602" s="19">
        <f t="shared" si="157"/>
        <v>166012.64285812713</v>
      </c>
      <c r="O602" s="19">
        <f t="shared" si="147"/>
        <v>166497.66879420375</v>
      </c>
      <c r="P602" s="19">
        <f>IF(A602=0,K602*(1-$C$15),K602)</f>
        <v>0</v>
      </c>
      <c r="Q602" s="19">
        <f t="shared" si="158"/>
        <v>-1107.8766988992948</v>
      </c>
      <c r="R602" s="19">
        <f t="shared" si="159"/>
        <v>137.82482674608704</v>
      </c>
      <c r="S602" s="3">
        <f>Return!Q586</f>
        <v>-6.6540072718295207E-3</v>
      </c>
      <c r="T602" s="9">
        <f>IF(A602=0,1,T601*(1+$F$5)^(1/12))</f>
        <v>1.2726031236646032</v>
      </c>
      <c r="U602">
        <f>IF(A602=0,$C$12,U601-V601-W601-X601)</f>
        <v>0</v>
      </c>
      <c r="V602">
        <f t="shared" si="149"/>
        <v>0</v>
      </c>
      <c r="W602">
        <f t="shared" si="160"/>
        <v>0</v>
      </c>
      <c r="X602">
        <f>IF(A602=12*$C$10-1,U602-V602-W602,0)</f>
        <v>0</v>
      </c>
      <c r="Y602">
        <f>FLOOR(A602/12,1)</f>
        <v>48</v>
      </c>
      <c r="Z602">
        <f t="shared" si="150"/>
        <v>5</v>
      </c>
      <c r="AA602" t="e">
        <f t="shared" si="161"/>
        <v>#N/A</v>
      </c>
      <c r="AB602" t="e">
        <f t="shared" si="151"/>
        <v>#N/A</v>
      </c>
      <c r="AC602" t="e">
        <f>VLOOKUP(AD602,mortality!$A$4:$G$76,saving_model!Z602+2,FALSE)</f>
        <v>#N/A</v>
      </c>
      <c r="AD602">
        <f t="shared" si="152"/>
        <v>97</v>
      </c>
      <c r="AE602" s="10">
        <f t="shared" si="162"/>
        <v>8.3717735912058888E-4</v>
      </c>
      <c r="AF602" s="8">
        <f>VLOOKUP(saving_model!Y602,lapse!$B$4:$C$134,2,FALSE)</f>
        <v>0.01</v>
      </c>
      <c r="AH602">
        <f>discount_curve!K587</f>
        <v>0.57048870543954955</v>
      </c>
    </row>
    <row r="603" spans="1:34" x14ac:dyDescent="0.55000000000000004">
      <c r="A603">
        <f t="shared" si="148"/>
        <v>581</v>
      </c>
      <c r="B603">
        <f t="shared" si="153"/>
        <v>0</v>
      </c>
      <c r="C603">
        <f>K603*U603</f>
        <v>0</v>
      </c>
      <c r="D603">
        <f>M603*V603</f>
        <v>0</v>
      </c>
      <c r="E603">
        <f>N603*W603</f>
        <v>0</v>
      </c>
      <c r="F603">
        <f>(O603+P603+Q603-R603)*X603</f>
        <v>0</v>
      </c>
      <c r="G603">
        <f>U603*$F$6/12*T603</f>
        <v>0</v>
      </c>
      <c r="H603">
        <v>0</v>
      </c>
      <c r="I603">
        <f t="shared" si="154"/>
        <v>0</v>
      </c>
      <c r="K603">
        <f>IF(A603=0, $C$6, $C$7/12)</f>
        <v>0</v>
      </c>
      <c r="L603">
        <f t="shared" si="155"/>
        <v>100000</v>
      </c>
      <c r="M603" s="19">
        <f t="shared" si="156"/>
        <v>165611.13074637603</v>
      </c>
      <c r="N603" s="19">
        <f t="shared" si="157"/>
        <v>165611.13074637603</v>
      </c>
      <c r="O603" s="19">
        <f t="shared" si="147"/>
        <v>165251.96726855839</v>
      </c>
      <c r="P603" s="19">
        <f>IF(A603=0,K603*(1-$C$15),K603)</f>
        <v>0</v>
      </c>
      <c r="Q603" s="19">
        <f t="shared" si="158"/>
        <v>580.13353829622292</v>
      </c>
      <c r="R603" s="19">
        <f t="shared" si="159"/>
        <v>138.19341733904551</v>
      </c>
      <c r="S603" s="3">
        <f>Return!Q587</f>
        <v>3.5105998910949232E-3</v>
      </c>
      <c r="T603" s="9">
        <f>IF(A603=0,1,T602*(1+$F$5)^(1/12))</f>
        <v>1.2731321636745589</v>
      </c>
      <c r="U603">
        <f>IF(A603=0,$C$12,U602-V602-W602-X602)</f>
        <v>0</v>
      </c>
      <c r="V603">
        <f t="shared" si="149"/>
        <v>0</v>
      </c>
      <c r="W603">
        <f t="shared" si="160"/>
        <v>0</v>
      </c>
      <c r="X603">
        <f>IF(A603=12*$C$10-1,U603-V603-W603,0)</f>
        <v>0</v>
      </c>
      <c r="Y603">
        <f>FLOOR(A603/12,1)</f>
        <v>48</v>
      </c>
      <c r="Z603">
        <f t="shared" si="150"/>
        <v>5</v>
      </c>
      <c r="AA603" t="e">
        <f t="shared" si="161"/>
        <v>#N/A</v>
      </c>
      <c r="AB603" t="e">
        <f t="shared" si="151"/>
        <v>#N/A</v>
      </c>
      <c r="AC603" t="e">
        <f>VLOOKUP(AD603,mortality!$A$4:$G$76,saving_model!Z603+2,FALSE)</f>
        <v>#N/A</v>
      </c>
      <c r="AD603">
        <f t="shared" si="152"/>
        <v>97</v>
      </c>
      <c r="AE603" s="10">
        <f t="shared" si="162"/>
        <v>8.3717735912058888E-4</v>
      </c>
      <c r="AF603" s="8">
        <f>VLOOKUP(saving_model!Y603,lapse!$B$4:$C$134,2,FALSE)</f>
        <v>0.01</v>
      </c>
      <c r="AH603">
        <f>discount_curve!K588</f>
        <v>0.56993691456978113</v>
      </c>
    </row>
    <row r="604" spans="1:34" x14ac:dyDescent="0.55000000000000004">
      <c r="A604">
        <f t="shared" si="148"/>
        <v>582</v>
      </c>
      <c r="B604">
        <f t="shared" si="153"/>
        <v>0</v>
      </c>
      <c r="C604">
        <f>K604*U604</f>
        <v>0</v>
      </c>
      <c r="D604">
        <f>M604*V604</f>
        <v>0</v>
      </c>
      <c r="E604">
        <f>N604*W604</f>
        <v>0</v>
      </c>
      <c r="F604">
        <f>(O604+P604+Q604-R604)*X604</f>
        <v>0</v>
      </c>
      <c r="G604">
        <f>U604*$F$6/12*T604</f>
        <v>0</v>
      </c>
      <c r="H604">
        <v>0</v>
      </c>
      <c r="I604">
        <f t="shared" si="154"/>
        <v>0</v>
      </c>
      <c r="K604">
        <f>IF(A604=0, $C$6, $C$7/12)</f>
        <v>0</v>
      </c>
      <c r="L604">
        <f t="shared" si="155"/>
        <v>100000</v>
      </c>
      <c r="M604" s="19">
        <f t="shared" si="156"/>
        <v>165241.40891210508</v>
      </c>
      <c r="N604" s="19">
        <f t="shared" si="157"/>
        <v>165241.40891210508</v>
      </c>
      <c r="O604" s="19">
        <f t="shared" si="147"/>
        <v>165693.90738951557</v>
      </c>
      <c r="P604" s="19">
        <f>IF(A604=0,K604*(1-$C$15),K604)</f>
        <v>0</v>
      </c>
      <c r="Q604" s="19">
        <f t="shared" si="158"/>
        <v>-1042.2067053911385</v>
      </c>
      <c r="R604" s="19">
        <f t="shared" si="159"/>
        <v>137.20975057010369</v>
      </c>
      <c r="S604" s="3">
        <f>Return!Q588</f>
        <v>-6.2899518866502691E-3</v>
      </c>
      <c r="T604" s="9">
        <f>IF(A604=0,1,T603*(1+$F$5)^(1/12))</f>
        <v>1.2736614236143005</v>
      </c>
      <c r="U604">
        <f>IF(A604=0,$C$12,U603-V603-W603-X603)</f>
        <v>0</v>
      </c>
      <c r="V604">
        <f t="shared" si="149"/>
        <v>0</v>
      </c>
      <c r="W604">
        <f t="shared" si="160"/>
        <v>0</v>
      </c>
      <c r="X604">
        <f>IF(A604=12*$C$10-1,U604-V604-W604,0)</f>
        <v>0</v>
      </c>
      <c r="Y604">
        <f>FLOOR(A604/12,1)</f>
        <v>48</v>
      </c>
      <c r="Z604">
        <f t="shared" si="150"/>
        <v>5</v>
      </c>
      <c r="AA604" t="e">
        <f t="shared" si="161"/>
        <v>#N/A</v>
      </c>
      <c r="AB604" t="e">
        <f t="shared" si="151"/>
        <v>#N/A</v>
      </c>
      <c r="AC604" t="e">
        <f>VLOOKUP(AD604,mortality!$A$4:$G$76,saving_model!Z604+2,FALSE)</f>
        <v>#N/A</v>
      </c>
      <c r="AD604">
        <f t="shared" si="152"/>
        <v>97</v>
      </c>
      <c r="AE604" s="10">
        <f t="shared" si="162"/>
        <v>8.3717735912058888E-4</v>
      </c>
      <c r="AF604" s="8">
        <f>VLOOKUP(saving_model!Y604,lapse!$B$4:$C$134,2,FALSE)</f>
        <v>0.01</v>
      </c>
      <c r="AH604">
        <f>discount_curve!K589</f>
        <v>0.56938565740587077</v>
      </c>
    </row>
    <row r="605" spans="1:34" x14ac:dyDescent="0.55000000000000004">
      <c r="A605">
        <f t="shared" si="148"/>
        <v>583</v>
      </c>
      <c r="B605">
        <f t="shared" si="153"/>
        <v>0</v>
      </c>
      <c r="C605">
        <f>K605*U605</f>
        <v>0</v>
      </c>
      <c r="D605">
        <f>M605*V605</f>
        <v>0</v>
      </c>
      <c r="E605">
        <f>N605*W605</f>
        <v>0</v>
      </c>
      <c r="F605">
        <f>(O605+P605+Q605-R605)*X605</f>
        <v>0</v>
      </c>
      <c r="G605">
        <f>U605*$F$6/12*T605</f>
        <v>0</v>
      </c>
      <c r="H605">
        <v>0</v>
      </c>
      <c r="I605">
        <f t="shared" si="154"/>
        <v>0</v>
      </c>
      <c r="K605">
        <f>IF(A605=0, $C$6, $C$7/12)</f>
        <v>0</v>
      </c>
      <c r="L605">
        <f t="shared" si="155"/>
        <v>100000</v>
      </c>
      <c r="M605" s="19">
        <f t="shared" si="156"/>
        <v>165123.6506817218</v>
      </c>
      <c r="N605" s="19">
        <f t="shared" si="157"/>
        <v>165123.6506817218</v>
      </c>
      <c r="O605" s="19">
        <f t="shared" si="147"/>
        <v>164514.49093355433</v>
      </c>
      <c r="P605" s="19">
        <f>IF(A605=0,K605*(1-$C$15),K605)</f>
        <v>0</v>
      </c>
      <c r="Q605" s="19">
        <f t="shared" si="158"/>
        <v>1080.3238173758293</v>
      </c>
      <c r="R605" s="19">
        <f t="shared" si="159"/>
        <v>137.99567895910849</v>
      </c>
      <c r="S605" s="3">
        <f>Return!Q589</f>
        <v>6.566739569538349E-3</v>
      </c>
      <c r="T605" s="9">
        <f>IF(A605=0,1,T604*(1+$F$5)^(1/12))</f>
        <v>1.2741909035752557</v>
      </c>
      <c r="U605">
        <f>IF(A605=0,$C$12,U604-V604-W604-X604)</f>
        <v>0</v>
      </c>
      <c r="V605">
        <f t="shared" si="149"/>
        <v>0</v>
      </c>
      <c r="W605">
        <f t="shared" si="160"/>
        <v>0</v>
      </c>
      <c r="X605">
        <f>IF(A605=12*$C$10-1,U605-V605-W605,0)</f>
        <v>0</v>
      </c>
      <c r="Y605">
        <f>FLOOR(A605/12,1)</f>
        <v>48</v>
      </c>
      <c r="Z605">
        <f t="shared" si="150"/>
        <v>5</v>
      </c>
      <c r="AA605" t="e">
        <f t="shared" si="161"/>
        <v>#N/A</v>
      </c>
      <c r="AB605" t="e">
        <f t="shared" si="151"/>
        <v>#N/A</v>
      </c>
      <c r="AC605" t="e">
        <f>VLOOKUP(AD605,mortality!$A$4:$G$76,saving_model!Z605+2,FALSE)</f>
        <v>#N/A</v>
      </c>
      <c r="AD605">
        <f t="shared" si="152"/>
        <v>97</v>
      </c>
      <c r="AE605" s="10">
        <f t="shared" si="162"/>
        <v>8.3717735912058888E-4</v>
      </c>
      <c r="AF605" s="8">
        <f>VLOOKUP(saving_model!Y605,lapse!$B$4:$C$134,2,FALSE)</f>
        <v>0.01</v>
      </c>
      <c r="AH605">
        <f>discount_curve!K590</f>
        <v>0.56883493343160463</v>
      </c>
    </row>
    <row r="606" spans="1:34" x14ac:dyDescent="0.55000000000000004">
      <c r="A606">
        <f t="shared" si="148"/>
        <v>584</v>
      </c>
      <c r="B606">
        <f t="shared" si="153"/>
        <v>0</v>
      </c>
      <c r="C606">
        <f>K606*U606</f>
        <v>0</v>
      </c>
      <c r="D606">
        <f>M606*V606</f>
        <v>0</v>
      </c>
      <c r="E606">
        <f>N606*W606</f>
        <v>0</v>
      </c>
      <c r="F606">
        <f>(O606+P606+Q606-R606)*X606</f>
        <v>0</v>
      </c>
      <c r="G606">
        <f>U606*$F$6/12*T606</f>
        <v>0</v>
      </c>
      <c r="H606">
        <v>0</v>
      </c>
      <c r="I606">
        <f t="shared" si="154"/>
        <v>0</v>
      </c>
      <c r="K606">
        <f>IF(A606=0, $C$6, $C$7/12)</f>
        <v>0</v>
      </c>
      <c r="L606">
        <f t="shared" si="155"/>
        <v>100000</v>
      </c>
      <c r="M606" s="19">
        <f t="shared" si="156"/>
        <v>165866.15175698316</v>
      </c>
      <c r="N606" s="19">
        <f t="shared" si="157"/>
        <v>165866.15175698316</v>
      </c>
      <c r="O606" s="19">
        <f t="shared" si="147"/>
        <v>165456.81907197108</v>
      </c>
      <c r="P606" s="19">
        <f>IF(A606=0,K606*(1-$C$15),K606)</f>
        <v>0</v>
      </c>
      <c r="Q606" s="19">
        <f t="shared" si="158"/>
        <v>680.21783926478054</v>
      </c>
      <c r="R606" s="19">
        <f t="shared" si="159"/>
        <v>138.44753075936322</v>
      </c>
      <c r="S606" s="3">
        <f>Return!Q590</f>
        <v>4.1111502268691424E-3</v>
      </c>
      <c r="T606" s="9">
        <f>IF(A606=0,1,T605*(1+$F$5)^(1/12))</f>
        <v>1.2747206036488905</v>
      </c>
      <c r="U606">
        <f>IF(A606=0,$C$12,U605-V605-W605-X605)</f>
        <v>0</v>
      </c>
      <c r="V606">
        <f t="shared" si="149"/>
        <v>0</v>
      </c>
      <c r="W606">
        <f t="shared" si="160"/>
        <v>0</v>
      </c>
      <c r="X606">
        <f>IF(A606=12*$C$10-1,U606-V606-W606,0)</f>
        <v>0</v>
      </c>
      <c r="Y606">
        <f>FLOOR(A606/12,1)</f>
        <v>48</v>
      </c>
      <c r="Z606">
        <f t="shared" si="150"/>
        <v>5</v>
      </c>
      <c r="AA606" t="e">
        <f t="shared" si="161"/>
        <v>#N/A</v>
      </c>
      <c r="AB606" t="e">
        <f t="shared" si="151"/>
        <v>#N/A</v>
      </c>
      <c r="AC606" t="e">
        <f>VLOOKUP(AD606,mortality!$A$4:$G$76,saving_model!Z606+2,FALSE)</f>
        <v>#N/A</v>
      </c>
      <c r="AD606">
        <f t="shared" si="152"/>
        <v>97</v>
      </c>
      <c r="AE606" s="10">
        <f t="shared" si="162"/>
        <v>8.3717735912058888E-4</v>
      </c>
      <c r="AF606" s="8">
        <f>VLOOKUP(saving_model!Y606,lapse!$B$4:$C$134,2,FALSE)</f>
        <v>0.01</v>
      </c>
      <c r="AH606">
        <f>discount_curve!K591</f>
        <v>0.56828474213126867</v>
      </c>
    </row>
    <row r="607" spans="1:34" x14ac:dyDescent="0.55000000000000004">
      <c r="A607">
        <f t="shared" si="148"/>
        <v>585</v>
      </c>
      <c r="B607">
        <f t="shared" si="153"/>
        <v>0</v>
      </c>
      <c r="C607">
        <f>K607*U607</f>
        <v>0</v>
      </c>
      <c r="D607">
        <f>M607*V607</f>
        <v>0</v>
      </c>
      <c r="E607">
        <f>N607*W607</f>
        <v>0</v>
      </c>
      <c r="F607">
        <f>(O607+P607+Q607-R607)*X607</f>
        <v>0</v>
      </c>
      <c r="G607">
        <f>U607*$F$6/12*T607</f>
        <v>0</v>
      </c>
      <c r="H607">
        <v>0</v>
      </c>
      <c r="I607">
        <f t="shared" si="154"/>
        <v>0</v>
      </c>
      <c r="K607">
        <f>IF(A607=0, $C$6, $C$7/12)</f>
        <v>0</v>
      </c>
      <c r="L607">
        <f t="shared" si="155"/>
        <v>100000</v>
      </c>
      <c r="M607" s="19">
        <f t="shared" si="156"/>
        <v>166109.87307379558</v>
      </c>
      <c r="N607" s="19">
        <f t="shared" si="157"/>
        <v>166109.87307379558</v>
      </c>
      <c r="O607" s="19">
        <f t="shared" si="147"/>
        <v>165998.58938047651</v>
      </c>
      <c r="P607" s="19">
        <f>IF(A607=0,K607*(1-$C$15),K607)</f>
        <v>0</v>
      </c>
      <c r="Q607" s="19">
        <f t="shared" si="158"/>
        <v>84.165091245040585</v>
      </c>
      <c r="R607" s="19">
        <f t="shared" si="159"/>
        <v>138.4022953931013</v>
      </c>
      <c r="S607" s="3">
        <f>Return!Q591</f>
        <v>5.0702293049087466E-4</v>
      </c>
      <c r="T607" s="9">
        <f>IF(A607=0,1,T606*(1+$F$5)^(1/12))</f>
        <v>1.2752505239267093</v>
      </c>
      <c r="U607">
        <f>IF(A607=0,$C$12,U606-V606-W606-X606)</f>
        <v>0</v>
      </c>
      <c r="V607">
        <f t="shared" si="149"/>
        <v>0</v>
      </c>
      <c r="W607">
        <f t="shared" si="160"/>
        <v>0</v>
      </c>
      <c r="X607">
        <f>IF(A607=12*$C$10-1,U607-V607-W607,0)</f>
        <v>0</v>
      </c>
      <c r="Y607">
        <f>FLOOR(A607/12,1)</f>
        <v>48</v>
      </c>
      <c r="Z607">
        <f t="shared" si="150"/>
        <v>5</v>
      </c>
      <c r="AA607" t="e">
        <f t="shared" si="161"/>
        <v>#N/A</v>
      </c>
      <c r="AB607" t="e">
        <f t="shared" si="151"/>
        <v>#N/A</v>
      </c>
      <c r="AC607" t="e">
        <f>VLOOKUP(AD607,mortality!$A$4:$G$76,saving_model!Z607+2,FALSE)</f>
        <v>#N/A</v>
      </c>
      <c r="AD607">
        <f t="shared" si="152"/>
        <v>97</v>
      </c>
      <c r="AE607" s="10">
        <f t="shared" si="162"/>
        <v>8.3717735912058888E-4</v>
      </c>
      <c r="AF607" s="8">
        <f>VLOOKUP(saving_model!Y607,lapse!$B$4:$C$134,2,FALSE)</f>
        <v>0.01</v>
      </c>
      <c r="AH607">
        <f>discount_curve!K592</f>
        <v>0.56773508298964714</v>
      </c>
    </row>
    <row r="608" spans="1:34" x14ac:dyDescent="0.55000000000000004">
      <c r="A608">
        <f t="shared" si="148"/>
        <v>586</v>
      </c>
      <c r="B608">
        <f t="shared" si="153"/>
        <v>0</v>
      </c>
      <c r="C608">
        <f>K608*U608</f>
        <v>0</v>
      </c>
      <c r="D608">
        <f>M608*V608</f>
        <v>0</v>
      </c>
      <c r="E608">
        <f>N608*W608</f>
        <v>0</v>
      </c>
      <c r="F608">
        <f>(O608+P608+Q608-R608)*X608</f>
        <v>0</v>
      </c>
      <c r="G608">
        <f>U608*$F$6/12*T608</f>
        <v>0</v>
      </c>
      <c r="H608">
        <v>0</v>
      </c>
      <c r="I608">
        <f t="shared" si="154"/>
        <v>0</v>
      </c>
      <c r="K608">
        <f>IF(A608=0, $C$6, $C$7/12)</f>
        <v>0</v>
      </c>
      <c r="L608">
        <f t="shared" si="155"/>
        <v>100000</v>
      </c>
      <c r="M608" s="19">
        <f t="shared" si="156"/>
        <v>166096.40364759456</v>
      </c>
      <c r="N608" s="19">
        <f t="shared" si="157"/>
        <v>166096.40364759456</v>
      </c>
      <c r="O608" s="19">
        <f t="shared" si="147"/>
        <v>165944.35217632842</v>
      </c>
      <c r="P608" s="19">
        <f>IF(A608=0,K608*(1-$C$15),K608)</f>
        <v>0</v>
      </c>
      <c r="Q608" s="19">
        <f t="shared" si="158"/>
        <v>165.67791745408152</v>
      </c>
      <c r="R608" s="19">
        <f t="shared" si="159"/>
        <v>138.42502507815209</v>
      </c>
      <c r="S608" s="3">
        <f>Return!Q592</f>
        <v>9.9839443332205846E-4</v>
      </c>
      <c r="T608" s="9">
        <f>IF(A608=0,1,T607*(1+$F$5)^(1/12))</f>
        <v>1.2757806645002541</v>
      </c>
      <c r="U608">
        <f>IF(A608=0,$C$12,U607-V607-W607-X607)</f>
        <v>0</v>
      </c>
      <c r="V608">
        <f t="shared" si="149"/>
        <v>0</v>
      </c>
      <c r="W608">
        <f t="shared" si="160"/>
        <v>0</v>
      </c>
      <c r="X608">
        <f>IF(A608=12*$C$10-1,U608-V608-W608,0)</f>
        <v>0</v>
      </c>
      <c r="Y608">
        <f>FLOOR(A608/12,1)</f>
        <v>48</v>
      </c>
      <c r="Z608">
        <f t="shared" si="150"/>
        <v>5</v>
      </c>
      <c r="AA608" t="e">
        <f t="shared" si="161"/>
        <v>#N/A</v>
      </c>
      <c r="AB608" t="e">
        <f t="shared" si="151"/>
        <v>#N/A</v>
      </c>
      <c r="AC608" t="e">
        <f>VLOOKUP(AD608,mortality!$A$4:$G$76,saving_model!Z608+2,FALSE)</f>
        <v>#N/A</v>
      </c>
      <c r="AD608">
        <f t="shared" si="152"/>
        <v>97</v>
      </c>
      <c r="AE608" s="10">
        <f t="shared" si="162"/>
        <v>8.3717735912058888E-4</v>
      </c>
      <c r="AF608" s="8">
        <f>VLOOKUP(saving_model!Y608,lapse!$B$4:$C$134,2,FALSE)</f>
        <v>0.01</v>
      </c>
      <c r="AH608">
        <f>discount_curve!K593</f>
        <v>0.56718595549202311</v>
      </c>
    </row>
    <row r="609" spans="1:34" x14ac:dyDescent="0.55000000000000004">
      <c r="A609">
        <f t="shared" si="148"/>
        <v>587</v>
      </c>
      <c r="B609">
        <f t="shared" si="153"/>
        <v>0</v>
      </c>
      <c r="C609">
        <f>K609*U609</f>
        <v>0</v>
      </c>
      <c r="D609">
        <f>M609*V609</f>
        <v>0</v>
      </c>
      <c r="E609">
        <f>N609*W609</f>
        <v>0</v>
      </c>
      <c r="F609">
        <f>(O609+P609+Q609-R609)*X609</f>
        <v>0</v>
      </c>
      <c r="G609">
        <f>U609*$F$6/12*T609</f>
        <v>0</v>
      </c>
      <c r="H609">
        <v>0</v>
      </c>
      <c r="I609">
        <f t="shared" si="154"/>
        <v>0</v>
      </c>
      <c r="K609">
        <f>IF(A609=0, $C$6, $C$7/12)</f>
        <v>0</v>
      </c>
      <c r="L609">
        <f t="shared" si="155"/>
        <v>100000</v>
      </c>
      <c r="M609" s="19">
        <f t="shared" si="156"/>
        <v>165774.40512544467</v>
      </c>
      <c r="N609" s="19">
        <f t="shared" si="157"/>
        <v>165774.40512544467</v>
      </c>
      <c r="O609" s="19">
        <f t="shared" si="147"/>
        <v>165971.60506870435</v>
      </c>
      <c r="P609" s="19">
        <f>IF(A609=0,K609*(1-$C$15),K609)</f>
        <v>0</v>
      </c>
      <c r="Q609" s="19">
        <f t="shared" si="158"/>
        <v>-532.26600240794698</v>
      </c>
      <c r="R609" s="19">
        <f t="shared" si="159"/>
        <v>137.86611588858034</v>
      </c>
      <c r="S609" s="3">
        <f>Return!Q593</f>
        <v>-3.2069702657127053E-3</v>
      </c>
      <c r="T609" s="9">
        <f>IF(A609=0,1,T608*(1+$F$5)^(1/12))</f>
        <v>1.276311025461105</v>
      </c>
      <c r="U609">
        <f>IF(A609=0,$C$12,U608-V608-W608-X608)</f>
        <v>0</v>
      </c>
      <c r="V609">
        <f t="shared" si="149"/>
        <v>0</v>
      </c>
      <c r="W609">
        <f t="shared" si="160"/>
        <v>0</v>
      </c>
      <c r="X609">
        <f>IF(A609=12*$C$10-1,U609-V609-W609,0)</f>
        <v>0</v>
      </c>
      <c r="Y609">
        <f>FLOOR(A609/12,1)</f>
        <v>48</v>
      </c>
      <c r="Z609">
        <f t="shared" si="150"/>
        <v>5</v>
      </c>
      <c r="AA609" t="e">
        <f t="shared" si="161"/>
        <v>#N/A</v>
      </c>
      <c r="AB609" t="e">
        <f t="shared" si="151"/>
        <v>#N/A</v>
      </c>
      <c r="AC609" t="e">
        <f>VLOOKUP(AD609,mortality!$A$4:$G$76,saving_model!Z609+2,FALSE)</f>
        <v>#N/A</v>
      </c>
      <c r="AD609">
        <f t="shared" si="152"/>
        <v>97</v>
      </c>
      <c r="AE609" s="10">
        <f t="shared" si="162"/>
        <v>8.3717735912058888E-4</v>
      </c>
      <c r="AF609" s="8">
        <f>VLOOKUP(saving_model!Y609,lapse!$B$4:$C$134,2,FALSE)</f>
        <v>0.01</v>
      </c>
      <c r="AH609">
        <f>discount_curve!K594</f>
        <v>0.56663735912417701</v>
      </c>
    </row>
    <row r="610" spans="1:34" x14ac:dyDescent="0.55000000000000004">
      <c r="A610">
        <f t="shared" si="148"/>
        <v>588</v>
      </c>
      <c r="B610">
        <f t="shared" si="153"/>
        <v>0</v>
      </c>
      <c r="C610">
        <f>K610*U610</f>
        <v>0</v>
      </c>
      <c r="D610">
        <f>M610*V610</f>
        <v>0</v>
      </c>
      <c r="E610">
        <f>N610*W610</f>
        <v>0</v>
      </c>
      <c r="F610">
        <f>(O610+P610+Q610-R610)*X610</f>
        <v>0</v>
      </c>
      <c r="G610">
        <f>U610*$F$6/12*T610</f>
        <v>0</v>
      </c>
      <c r="H610">
        <v>0</v>
      </c>
      <c r="I610">
        <f t="shared" si="154"/>
        <v>0</v>
      </c>
      <c r="K610">
        <f>IF(A610=0, $C$6, $C$7/12)</f>
        <v>0</v>
      </c>
      <c r="L610">
        <f t="shared" si="155"/>
        <v>100000</v>
      </c>
      <c r="M610" s="19">
        <f t="shared" si="156"/>
        <v>166314.80941590332</v>
      </c>
      <c r="N610" s="19">
        <f t="shared" si="157"/>
        <v>166314.80941590332</v>
      </c>
      <c r="O610" s="19">
        <f t="shared" si="147"/>
        <v>165301.47295040783</v>
      </c>
      <c r="P610" s="19">
        <f>IF(A610=0,K610*(1-$C$15),K610)</f>
        <v>0</v>
      </c>
      <c r="Q610" s="19">
        <f t="shared" si="158"/>
        <v>1887.3489127716753</v>
      </c>
      <c r="R610" s="19">
        <f t="shared" si="159"/>
        <v>139.32401821931626</v>
      </c>
      <c r="S610" s="3">
        <f>Return!Q594</f>
        <v>1.141761703078048E-2</v>
      </c>
      <c r="T610" s="9">
        <f>IF(A610=0,1,T609*(1+$F$5)^(1/12))</f>
        <v>1.2768416069008806</v>
      </c>
      <c r="U610">
        <f>IF(A610=0,$C$12,U609-V609-W609-X609)</f>
        <v>0</v>
      </c>
      <c r="V610">
        <f t="shared" si="149"/>
        <v>0</v>
      </c>
      <c r="W610">
        <f t="shared" si="160"/>
        <v>0</v>
      </c>
      <c r="X610">
        <f>IF(A610=12*$C$10-1,U610-V610-W610,0)</f>
        <v>0</v>
      </c>
      <c r="Y610">
        <f>FLOOR(A610/12,1)</f>
        <v>49</v>
      </c>
      <c r="Z610">
        <f t="shared" si="150"/>
        <v>5</v>
      </c>
      <c r="AA610" t="e">
        <f t="shared" si="161"/>
        <v>#N/A</v>
      </c>
      <c r="AB610" t="e">
        <f t="shared" si="151"/>
        <v>#N/A</v>
      </c>
      <c r="AC610" t="e">
        <f>VLOOKUP(AD610,mortality!$A$4:$G$76,saving_model!Z610+2,FALSE)</f>
        <v>#N/A</v>
      </c>
      <c r="AD610">
        <f t="shared" si="152"/>
        <v>98</v>
      </c>
      <c r="AE610" s="10">
        <f t="shared" si="162"/>
        <v>8.3717735912058888E-4</v>
      </c>
      <c r="AF610" s="8">
        <f>VLOOKUP(saving_model!Y610,lapse!$B$4:$C$134,2,FALSE)</f>
        <v>0.01</v>
      </c>
      <c r="AH610">
        <f>discount_curve!K595</f>
        <v>0.56718710342866108</v>
      </c>
    </row>
    <row r="611" spans="1:34" x14ac:dyDescent="0.55000000000000004">
      <c r="A611">
        <f t="shared" si="148"/>
        <v>589</v>
      </c>
      <c r="B611">
        <f t="shared" si="153"/>
        <v>0</v>
      </c>
      <c r="C611">
        <f>K611*U611</f>
        <v>0</v>
      </c>
      <c r="D611">
        <f>M611*V611</f>
        <v>0</v>
      </c>
      <c r="E611">
        <f>N611*W611</f>
        <v>0</v>
      </c>
      <c r="F611">
        <f>(O611+P611+Q611-R611)*X611</f>
        <v>0</v>
      </c>
      <c r="G611">
        <f>U611*$F$6/12*T611</f>
        <v>0</v>
      </c>
      <c r="H611">
        <v>0</v>
      </c>
      <c r="I611">
        <f t="shared" si="154"/>
        <v>0</v>
      </c>
      <c r="K611">
        <f>IF(A611=0, $C$6, $C$7/12)</f>
        <v>0</v>
      </c>
      <c r="L611">
        <f t="shared" si="155"/>
        <v>100000</v>
      </c>
      <c r="M611" s="19">
        <f t="shared" si="156"/>
        <v>167718.12462805098</v>
      </c>
      <c r="N611" s="19">
        <f t="shared" si="157"/>
        <v>167718.12462805098</v>
      </c>
      <c r="O611" s="19">
        <f t="shared" si="147"/>
        <v>167049.49784496019</v>
      </c>
      <c r="P611" s="19">
        <f>IF(A611=0,K611*(1-$C$15),K611)</f>
        <v>0</v>
      </c>
      <c r="Q611" s="19">
        <f t="shared" si="158"/>
        <v>1197.048111218081</v>
      </c>
      <c r="R611" s="19">
        <f t="shared" si="159"/>
        <v>140.20545496348191</v>
      </c>
      <c r="S611" s="3">
        <f>Return!Q595</f>
        <v>7.1658288510934032E-3</v>
      </c>
      <c r="T611" s="9">
        <f>IF(A611=0,1,T610*(1+$F$5)^(1/12))</f>
        <v>1.2773724089112368</v>
      </c>
      <c r="U611">
        <f>IF(A611=0,$C$12,U610-V610-W610-X610)</f>
        <v>0</v>
      </c>
      <c r="V611">
        <f t="shared" si="149"/>
        <v>0</v>
      </c>
      <c r="W611">
        <f t="shared" si="160"/>
        <v>0</v>
      </c>
      <c r="X611">
        <f>IF(A611=12*$C$10-1,U611-V611-W611,0)</f>
        <v>0</v>
      </c>
      <c r="Y611">
        <f>FLOOR(A611/12,1)</f>
        <v>49</v>
      </c>
      <c r="Z611">
        <f t="shared" si="150"/>
        <v>5</v>
      </c>
      <c r="AA611" t="e">
        <f t="shared" si="161"/>
        <v>#N/A</v>
      </c>
      <c r="AB611" t="e">
        <f t="shared" si="151"/>
        <v>#N/A</v>
      </c>
      <c r="AC611" t="e">
        <f>VLOOKUP(AD611,mortality!$A$4:$G$76,saving_model!Z611+2,FALSE)</f>
        <v>#N/A</v>
      </c>
      <c r="AD611">
        <f t="shared" si="152"/>
        <v>98</v>
      </c>
      <c r="AE611" s="10">
        <f t="shared" si="162"/>
        <v>8.3717735912058888E-4</v>
      </c>
      <c r="AF611" s="8">
        <f>VLOOKUP(saving_model!Y611,lapse!$B$4:$C$134,2,FALSE)</f>
        <v>0.01</v>
      </c>
      <c r="AH611">
        <f>discount_curve!K596</f>
        <v>0.56664037297908065</v>
      </c>
    </row>
    <row r="612" spans="1:34" x14ac:dyDescent="0.55000000000000004">
      <c r="A612">
        <f t="shared" si="148"/>
        <v>590</v>
      </c>
      <c r="B612">
        <f t="shared" si="153"/>
        <v>0</v>
      </c>
      <c r="C612">
        <f>K612*U612</f>
        <v>0</v>
      </c>
      <c r="D612">
        <f>M612*V612</f>
        <v>0</v>
      </c>
      <c r="E612">
        <f>N612*W612</f>
        <v>0</v>
      </c>
      <c r="F612">
        <f>(O612+P612+Q612-R612)*X612</f>
        <v>0</v>
      </c>
      <c r="G612">
        <f>U612*$F$6/12*T612</f>
        <v>0</v>
      </c>
      <c r="H612">
        <v>0</v>
      </c>
      <c r="I612">
        <f t="shared" si="154"/>
        <v>0</v>
      </c>
      <c r="K612">
        <f>IF(A612=0, $C$6, $C$7/12)</f>
        <v>0</v>
      </c>
      <c r="L612">
        <f t="shared" si="155"/>
        <v>100000</v>
      </c>
      <c r="M612" s="19">
        <f t="shared" si="156"/>
        <v>168630.46282027612</v>
      </c>
      <c r="N612" s="19">
        <f t="shared" si="157"/>
        <v>168630.46282027612</v>
      </c>
      <c r="O612" s="19">
        <f t="shared" si="147"/>
        <v>168106.34050121479</v>
      </c>
      <c r="P612" s="19">
        <f>IF(A612=0,K612*(1-$C$15),K612)</f>
        <v>0</v>
      </c>
      <c r="Q612" s="19">
        <f t="shared" si="158"/>
        <v>907.39985449289156</v>
      </c>
      <c r="R612" s="19">
        <f t="shared" si="159"/>
        <v>140.84478362975639</v>
      </c>
      <c r="S612" s="3">
        <f>Return!Q596</f>
        <v>5.3977729322252088E-3</v>
      </c>
      <c r="T612" s="9">
        <f>IF(A612=0,1,T611*(1+$F$5)^(1/12))</f>
        <v>1.2779034315838684</v>
      </c>
      <c r="U612">
        <f>IF(A612=0,$C$12,U611-V611-W611-X611)</f>
        <v>0</v>
      </c>
      <c r="V612">
        <f t="shared" si="149"/>
        <v>0</v>
      </c>
      <c r="W612">
        <f t="shared" si="160"/>
        <v>0</v>
      </c>
      <c r="X612">
        <f>IF(A612=12*$C$10-1,U612-V612-W612,0)</f>
        <v>0</v>
      </c>
      <c r="Y612">
        <f>FLOOR(A612/12,1)</f>
        <v>49</v>
      </c>
      <c r="Z612">
        <f t="shared" si="150"/>
        <v>5</v>
      </c>
      <c r="AA612" t="e">
        <f t="shared" si="161"/>
        <v>#N/A</v>
      </c>
      <c r="AB612" t="e">
        <f t="shared" si="151"/>
        <v>#N/A</v>
      </c>
      <c r="AC612" t="e">
        <f>VLOOKUP(AD612,mortality!$A$4:$G$76,saving_model!Z612+2,FALSE)</f>
        <v>#N/A</v>
      </c>
      <c r="AD612">
        <f t="shared" si="152"/>
        <v>98</v>
      </c>
      <c r="AE612" s="10">
        <f t="shared" si="162"/>
        <v>8.3717735912058888E-4</v>
      </c>
      <c r="AF612" s="8">
        <f>VLOOKUP(saving_model!Y612,lapse!$B$4:$C$134,2,FALSE)</f>
        <v>0.01</v>
      </c>
      <c r="AH612">
        <f>discount_curve!K597</f>
        <v>0.56609416954110314</v>
      </c>
    </row>
    <row r="613" spans="1:34" x14ac:dyDescent="0.55000000000000004">
      <c r="A613">
        <f t="shared" si="148"/>
        <v>591</v>
      </c>
      <c r="B613">
        <f t="shared" si="153"/>
        <v>0</v>
      </c>
      <c r="C613">
        <f>K613*U613</f>
        <v>0</v>
      </c>
      <c r="D613">
        <f>M613*V613</f>
        <v>0</v>
      </c>
      <c r="E613">
        <f>N613*W613</f>
        <v>0</v>
      </c>
      <c r="F613">
        <f>(O613+P613+Q613-R613)*X613</f>
        <v>0</v>
      </c>
      <c r="G613">
        <f>U613*$F$6/12*T613</f>
        <v>0</v>
      </c>
      <c r="H613">
        <v>0</v>
      </c>
      <c r="I613">
        <f t="shared" si="154"/>
        <v>0</v>
      </c>
      <c r="K613">
        <f>IF(A613=0, $C$6, $C$7/12)</f>
        <v>0</v>
      </c>
      <c r="L613">
        <f t="shared" si="155"/>
        <v>100000</v>
      </c>
      <c r="M613" s="19">
        <f t="shared" si="156"/>
        <v>168750.5201742991</v>
      </c>
      <c r="N613" s="19">
        <f t="shared" si="157"/>
        <v>168750.5201742991</v>
      </c>
      <c r="O613" s="19">
        <f t="shared" si="147"/>
        <v>168872.89557207792</v>
      </c>
      <c r="P613" s="19">
        <f>IF(A613=0,K613*(1-$C$15),K613)</f>
        <v>0</v>
      </c>
      <c r="Q613" s="19">
        <f t="shared" si="158"/>
        <v>-385.15724416419516</v>
      </c>
      <c r="R613" s="19">
        <f t="shared" si="159"/>
        <v>140.40644860659475</v>
      </c>
      <c r="S613" s="3">
        <f>Return!Q597</f>
        <v>-2.280752295147348E-3</v>
      </c>
      <c r="T613" s="9">
        <f>IF(A613=0,1,T612*(1+$F$5)^(1/12))</f>
        <v>1.278434675010508</v>
      </c>
      <c r="U613">
        <f>IF(A613=0,$C$12,U612-V612-W612-X612)</f>
        <v>0</v>
      </c>
      <c r="V613">
        <f t="shared" si="149"/>
        <v>0</v>
      </c>
      <c r="W613">
        <f t="shared" si="160"/>
        <v>0</v>
      </c>
      <c r="X613">
        <f>IF(A613=12*$C$10-1,U613-V613-W613,0)</f>
        <v>0</v>
      </c>
      <c r="Y613">
        <f>FLOOR(A613/12,1)</f>
        <v>49</v>
      </c>
      <c r="Z613">
        <f t="shared" si="150"/>
        <v>5</v>
      </c>
      <c r="AA613" t="e">
        <f t="shared" si="161"/>
        <v>#N/A</v>
      </c>
      <c r="AB613" t="e">
        <f t="shared" si="151"/>
        <v>#N/A</v>
      </c>
      <c r="AC613" t="e">
        <f>VLOOKUP(AD613,mortality!$A$4:$G$76,saving_model!Z613+2,FALSE)</f>
        <v>#N/A</v>
      </c>
      <c r="AD613">
        <f t="shared" si="152"/>
        <v>98</v>
      </c>
      <c r="AE613" s="10">
        <f t="shared" si="162"/>
        <v>8.3717735912058888E-4</v>
      </c>
      <c r="AF613" s="8">
        <f>VLOOKUP(saving_model!Y613,lapse!$B$4:$C$134,2,FALSE)</f>
        <v>0.01</v>
      </c>
      <c r="AH613">
        <f>discount_curve!K598</f>
        <v>0.56554849260672435</v>
      </c>
    </row>
    <row r="614" spans="1:34" x14ac:dyDescent="0.55000000000000004">
      <c r="A614">
        <f t="shared" si="148"/>
        <v>592</v>
      </c>
      <c r="B614">
        <f t="shared" si="153"/>
        <v>0</v>
      </c>
      <c r="C614">
        <f>K614*U614</f>
        <v>0</v>
      </c>
      <c r="D614">
        <f>M614*V614</f>
        <v>0</v>
      </c>
      <c r="E614">
        <f>N614*W614</f>
        <v>0</v>
      </c>
      <c r="F614">
        <f>(O614+P614+Q614-R614)*X614</f>
        <v>0</v>
      </c>
      <c r="G614">
        <f>U614*$F$6/12*T614</f>
        <v>0</v>
      </c>
      <c r="H614">
        <v>0</v>
      </c>
      <c r="I614">
        <f t="shared" si="154"/>
        <v>0</v>
      </c>
      <c r="K614">
        <f>IF(A614=0, $C$6, $C$7/12)</f>
        <v>0</v>
      </c>
      <c r="L614">
        <f t="shared" si="155"/>
        <v>100000</v>
      </c>
      <c r="M614" s="19">
        <f t="shared" si="156"/>
        <v>168150.87879469636</v>
      </c>
      <c r="N614" s="19">
        <f t="shared" si="157"/>
        <v>168150.87879469636</v>
      </c>
      <c r="O614" s="19">
        <f t="shared" si="147"/>
        <v>168347.33187930711</v>
      </c>
      <c r="P614" s="19">
        <f>IF(A614=0,K614*(1-$C$15),K614)</f>
        <v>0</v>
      </c>
      <c r="Q614" s="19">
        <f t="shared" si="158"/>
        <v>-532.75165274367509</v>
      </c>
      <c r="R614" s="19">
        <f t="shared" si="159"/>
        <v>139.84548352213622</v>
      </c>
      <c r="S614" s="3">
        <f>Return!Q598</f>
        <v>-3.1645981364624154E-3</v>
      </c>
      <c r="T614" s="9">
        <f>IF(A614=0,1,T613*(1+$F$5)^(1/12))</f>
        <v>1.2789661392829261</v>
      </c>
      <c r="U614">
        <f>IF(A614=0,$C$12,U613-V613-W613-X613)</f>
        <v>0</v>
      </c>
      <c r="V614">
        <f t="shared" si="149"/>
        <v>0</v>
      </c>
      <c r="W614">
        <f t="shared" si="160"/>
        <v>0</v>
      </c>
      <c r="X614">
        <f>IF(A614=12*$C$10-1,U614-V614-W614,0)</f>
        <v>0</v>
      </c>
      <c r="Y614">
        <f>FLOOR(A614/12,1)</f>
        <v>49</v>
      </c>
      <c r="Z614">
        <f t="shared" si="150"/>
        <v>5</v>
      </c>
      <c r="AA614" t="e">
        <f t="shared" si="161"/>
        <v>#N/A</v>
      </c>
      <c r="AB614" t="e">
        <f t="shared" si="151"/>
        <v>#N/A</v>
      </c>
      <c r="AC614" t="e">
        <f>VLOOKUP(AD614,mortality!$A$4:$G$76,saving_model!Z614+2,FALSE)</f>
        <v>#N/A</v>
      </c>
      <c r="AD614">
        <f t="shared" si="152"/>
        <v>98</v>
      </c>
      <c r="AE614" s="10">
        <f t="shared" si="162"/>
        <v>8.3717735912058888E-4</v>
      </c>
      <c r="AF614" s="8">
        <f>VLOOKUP(saving_model!Y614,lapse!$B$4:$C$134,2,FALSE)</f>
        <v>0.01</v>
      </c>
      <c r="AH614">
        <f>discount_curve!K599</f>
        <v>0.56500334166843036</v>
      </c>
    </row>
    <row r="615" spans="1:34" x14ac:dyDescent="0.55000000000000004">
      <c r="A615">
        <f t="shared" si="148"/>
        <v>593</v>
      </c>
      <c r="B615">
        <f t="shared" si="153"/>
        <v>0</v>
      </c>
      <c r="C615">
        <f>K615*U615</f>
        <v>0</v>
      </c>
      <c r="D615">
        <f>M615*V615</f>
        <v>0</v>
      </c>
      <c r="E615">
        <f>N615*W615</f>
        <v>0</v>
      </c>
      <c r="F615">
        <f>(O615+P615+Q615-R615)*X615</f>
        <v>0</v>
      </c>
      <c r="G615">
        <f>U615*$F$6/12*T615</f>
        <v>0</v>
      </c>
      <c r="H615">
        <v>0</v>
      </c>
      <c r="I615">
        <f t="shared" si="154"/>
        <v>0</v>
      </c>
      <c r="K615">
        <f>IF(A615=0, $C$6, $C$7/12)</f>
        <v>0</v>
      </c>
      <c r="L615">
        <f t="shared" si="155"/>
        <v>100000</v>
      </c>
      <c r="M615" s="19">
        <f t="shared" si="156"/>
        <v>168140.20401387478</v>
      </c>
      <c r="N615" s="19">
        <f t="shared" si="157"/>
        <v>168140.20401387478</v>
      </c>
      <c r="O615" s="19">
        <f t="shared" si="147"/>
        <v>167674.73474304131</v>
      </c>
      <c r="P615" s="19">
        <f>IF(A615=0,K615*(1-$C$15),K615)</f>
        <v>0</v>
      </c>
      <c r="Q615" s="19">
        <f t="shared" si="158"/>
        <v>790.55080371136887</v>
      </c>
      <c r="R615" s="19">
        <f t="shared" si="159"/>
        <v>140.38773795562724</v>
      </c>
      <c r="S615" s="3">
        <f>Return!Q599</f>
        <v>4.7147878594999693E-3</v>
      </c>
      <c r="T615" s="9">
        <f>IF(A615=0,1,T614*(1+$F$5)^(1/12))</f>
        <v>1.2794978244929318</v>
      </c>
      <c r="U615">
        <f>IF(A615=0,$C$12,U614-V614-W614-X614)</f>
        <v>0</v>
      </c>
      <c r="V615">
        <f t="shared" si="149"/>
        <v>0</v>
      </c>
      <c r="W615">
        <f t="shared" si="160"/>
        <v>0</v>
      </c>
      <c r="X615">
        <f>IF(A615=12*$C$10-1,U615-V615-W615,0)</f>
        <v>0</v>
      </c>
      <c r="Y615">
        <f>FLOOR(A615/12,1)</f>
        <v>49</v>
      </c>
      <c r="Z615">
        <f t="shared" si="150"/>
        <v>5</v>
      </c>
      <c r="AA615" t="e">
        <f t="shared" si="161"/>
        <v>#N/A</v>
      </c>
      <c r="AB615" t="e">
        <f t="shared" si="151"/>
        <v>#N/A</v>
      </c>
      <c r="AC615" t="e">
        <f>VLOOKUP(AD615,mortality!$A$4:$G$76,saving_model!Z615+2,FALSE)</f>
        <v>#N/A</v>
      </c>
      <c r="AD615">
        <f t="shared" si="152"/>
        <v>98</v>
      </c>
      <c r="AE615" s="10">
        <f t="shared" si="162"/>
        <v>8.3717735912058888E-4</v>
      </c>
      <c r="AF615" s="8">
        <f>VLOOKUP(saving_model!Y615,lapse!$B$4:$C$134,2,FALSE)</f>
        <v>0.01</v>
      </c>
      <c r="AH615">
        <f>discount_curve!K600</f>
        <v>0.56445871621919586</v>
      </c>
    </row>
    <row r="616" spans="1:34" x14ac:dyDescent="0.55000000000000004">
      <c r="A616">
        <f t="shared" si="148"/>
        <v>594</v>
      </c>
      <c r="B616">
        <f t="shared" si="153"/>
        <v>0</v>
      </c>
      <c r="C616">
        <f>K616*U616</f>
        <v>0</v>
      </c>
      <c r="D616">
        <f>M616*V616</f>
        <v>0</v>
      </c>
      <c r="E616">
        <f>N616*W616</f>
        <v>0</v>
      </c>
      <c r="F616">
        <f>(O616+P616+Q616-R616)*X616</f>
        <v>0</v>
      </c>
      <c r="G616">
        <f>U616*$F$6/12*T616</f>
        <v>0</v>
      </c>
      <c r="H616">
        <v>0</v>
      </c>
      <c r="I616">
        <f t="shared" si="154"/>
        <v>0</v>
      </c>
      <c r="K616">
        <f>IF(A616=0, $C$6, $C$7/12)</f>
        <v>0</v>
      </c>
      <c r="L616">
        <f t="shared" si="155"/>
        <v>100000</v>
      </c>
      <c r="M616" s="19">
        <f t="shared" si="156"/>
        <v>169288.64312035849</v>
      </c>
      <c r="N616" s="19">
        <f t="shared" si="157"/>
        <v>169288.64312035849</v>
      </c>
      <c r="O616" s="19">
        <f t="shared" si="147"/>
        <v>168324.89780879705</v>
      </c>
      <c r="P616" s="19">
        <f>IF(A616=0,K616*(1-$C$15),K616)</f>
        <v>0</v>
      </c>
      <c r="Q616" s="19">
        <f t="shared" si="158"/>
        <v>1785.7317651445928</v>
      </c>
      <c r="R616" s="19">
        <f t="shared" si="159"/>
        <v>141.75885797828471</v>
      </c>
      <c r="S616" s="3">
        <f>Return!Q600</f>
        <v>1.0608839146143634E-2</v>
      </c>
      <c r="T616" s="9">
        <f>IF(A616=0,1,T615*(1+$F$5)^(1/12))</f>
        <v>1.280029730732372</v>
      </c>
      <c r="U616">
        <f>IF(A616=0,$C$12,U615-V615-W615-X615)</f>
        <v>0</v>
      </c>
      <c r="V616">
        <f t="shared" si="149"/>
        <v>0</v>
      </c>
      <c r="W616">
        <f t="shared" si="160"/>
        <v>0</v>
      </c>
      <c r="X616">
        <f>IF(A616=12*$C$10-1,U616-V616-W616,0)</f>
        <v>0</v>
      </c>
      <c r="Y616">
        <f>FLOOR(A616/12,1)</f>
        <v>49</v>
      </c>
      <c r="Z616">
        <f t="shared" si="150"/>
        <v>5</v>
      </c>
      <c r="AA616" t="e">
        <f t="shared" si="161"/>
        <v>#N/A</v>
      </c>
      <c r="AB616" t="e">
        <f t="shared" si="151"/>
        <v>#N/A</v>
      </c>
      <c r="AC616" t="e">
        <f>VLOOKUP(AD616,mortality!$A$4:$G$76,saving_model!Z616+2,FALSE)</f>
        <v>#N/A</v>
      </c>
      <c r="AD616">
        <f t="shared" si="152"/>
        <v>98</v>
      </c>
      <c r="AE616" s="10">
        <f t="shared" si="162"/>
        <v>8.3717735912058888E-4</v>
      </c>
      <c r="AF616" s="8">
        <f>VLOOKUP(saving_model!Y616,lapse!$B$4:$C$134,2,FALSE)</f>
        <v>0.01</v>
      </c>
      <c r="AH616">
        <f>discount_curve!K601</f>
        <v>0.56391461575248458</v>
      </c>
    </row>
    <row r="617" spans="1:34" x14ac:dyDescent="0.55000000000000004">
      <c r="A617">
        <f t="shared" si="148"/>
        <v>595</v>
      </c>
      <c r="B617">
        <f t="shared" si="153"/>
        <v>0</v>
      </c>
      <c r="C617">
        <f>K617*U617</f>
        <v>0</v>
      </c>
      <c r="D617">
        <f>M617*V617</f>
        <v>0</v>
      </c>
      <c r="E617">
        <f>N617*W617</f>
        <v>0</v>
      </c>
      <c r="F617">
        <f>(O617+P617+Q617-R617)*X617</f>
        <v>0</v>
      </c>
      <c r="G617">
        <f>U617*$F$6/12*T617</f>
        <v>0</v>
      </c>
      <c r="H617">
        <v>0</v>
      </c>
      <c r="I617">
        <f t="shared" si="154"/>
        <v>0</v>
      </c>
      <c r="K617">
        <f>IF(A617=0, $C$6, $C$7/12)</f>
        <v>0</v>
      </c>
      <c r="L617">
        <f t="shared" si="155"/>
        <v>100000</v>
      </c>
      <c r="M617" s="19">
        <f t="shared" si="156"/>
        <v>168833.48998002033</v>
      </c>
      <c r="N617" s="19">
        <f t="shared" si="157"/>
        <v>168833.48998002033</v>
      </c>
      <c r="O617" s="19">
        <f t="shared" ref="O617:O680" si="163">O616+P616+Q616-R616</f>
        <v>169968.87071596336</v>
      </c>
      <c r="P617" s="19">
        <f>IF(A617=0,K617*(1-$C$15),K617)</f>
        <v>0</v>
      </c>
      <c r="Q617" s="19">
        <f t="shared" si="158"/>
        <v>-2410.3935362025763</v>
      </c>
      <c r="R617" s="19">
        <f t="shared" si="159"/>
        <v>139.63206431646731</v>
      </c>
      <c r="S617" s="3">
        <f>Return!Q601</f>
        <v>-1.4181382308708801E-2</v>
      </c>
      <c r="T617" s="9">
        <f>IF(A617=0,1,T616*(1+$F$5)^(1/12))</f>
        <v>1.2805618580931319</v>
      </c>
      <c r="U617">
        <f>IF(A617=0,$C$12,U616-V616-W616-X616)</f>
        <v>0</v>
      </c>
      <c r="V617">
        <f t="shared" si="149"/>
        <v>0</v>
      </c>
      <c r="W617">
        <f t="shared" si="160"/>
        <v>0</v>
      </c>
      <c r="X617">
        <f>IF(A617=12*$C$10-1,U617-V617-W617,0)</f>
        <v>0</v>
      </c>
      <c r="Y617">
        <f>FLOOR(A617/12,1)</f>
        <v>49</v>
      </c>
      <c r="Z617">
        <f t="shared" si="150"/>
        <v>5</v>
      </c>
      <c r="AA617" t="e">
        <f t="shared" si="161"/>
        <v>#N/A</v>
      </c>
      <c r="AB617" t="e">
        <f t="shared" si="151"/>
        <v>#N/A</v>
      </c>
      <c r="AC617" t="e">
        <f>VLOOKUP(AD617,mortality!$A$4:$G$76,saving_model!Z617+2,FALSE)</f>
        <v>#N/A</v>
      </c>
      <c r="AD617">
        <f t="shared" si="152"/>
        <v>98</v>
      </c>
      <c r="AE617" s="10">
        <f t="shared" si="162"/>
        <v>8.3717735912058888E-4</v>
      </c>
      <c r="AF617" s="8">
        <f>VLOOKUP(saving_model!Y617,lapse!$B$4:$C$134,2,FALSE)</f>
        <v>0.01</v>
      </c>
      <c r="AH617">
        <f>discount_curve!K602</f>
        <v>0.56337103976224856</v>
      </c>
    </row>
    <row r="618" spans="1:34" x14ac:dyDescent="0.55000000000000004">
      <c r="A618">
        <f t="shared" si="148"/>
        <v>596</v>
      </c>
      <c r="B618">
        <f t="shared" si="153"/>
        <v>0</v>
      </c>
      <c r="C618">
        <f>K618*U618</f>
        <v>0</v>
      </c>
      <c r="D618">
        <f>M618*V618</f>
        <v>0</v>
      </c>
      <c r="E618">
        <f>N618*W618</f>
        <v>0</v>
      </c>
      <c r="F618">
        <f>(O618+P618+Q618-R618)*X618</f>
        <v>0</v>
      </c>
      <c r="G618">
        <f>U618*$F$6/12*T618</f>
        <v>0</v>
      </c>
      <c r="H618">
        <v>0</v>
      </c>
      <c r="I618">
        <f t="shared" si="154"/>
        <v>0</v>
      </c>
      <c r="K618">
        <f>IF(A618=0, $C$6, $C$7/12)</f>
        <v>0</v>
      </c>
      <c r="L618">
        <f t="shared" si="155"/>
        <v>100000</v>
      </c>
      <c r="M618" s="19">
        <f t="shared" si="156"/>
        <v>166801.64600277867</v>
      </c>
      <c r="N618" s="19">
        <f t="shared" si="157"/>
        <v>166801.64600277867</v>
      </c>
      <c r="O618" s="19">
        <f t="shared" si="163"/>
        <v>167418.8451154443</v>
      </c>
      <c r="P618" s="19">
        <f>IF(A618=0,K618*(1-$C$15),K618)</f>
        <v>0</v>
      </c>
      <c r="Q618" s="19">
        <f t="shared" si="158"/>
        <v>-1372.7699546319325</v>
      </c>
      <c r="R618" s="19">
        <f t="shared" si="159"/>
        <v>138.371729300677</v>
      </c>
      <c r="S618" s="3">
        <f>Return!Q602</f>
        <v>-8.1996142888534074E-3</v>
      </c>
      <c r="T618" s="9">
        <f>IF(A618=0,1,T617*(1+$F$5)^(1/12))</f>
        <v>1.2810942066671351</v>
      </c>
      <c r="U618">
        <f>IF(A618=0,$C$12,U617-V617-W617-X617)</f>
        <v>0</v>
      </c>
      <c r="V618">
        <f t="shared" si="149"/>
        <v>0</v>
      </c>
      <c r="W618">
        <f t="shared" si="160"/>
        <v>0</v>
      </c>
      <c r="X618">
        <f>IF(A618=12*$C$10-1,U618-V618-W618,0)</f>
        <v>0</v>
      </c>
      <c r="Y618">
        <f>FLOOR(A618/12,1)</f>
        <v>49</v>
      </c>
      <c r="Z618">
        <f t="shared" si="150"/>
        <v>5</v>
      </c>
      <c r="AA618" t="e">
        <f t="shared" si="161"/>
        <v>#N/A</v>
      </c>
      <c r="AB618" t="e">
        <f t="shared" si="151"/>
        <v>#N/A</v>
      </c>
      <c r="AC618" t="e">
        <f>VLOOKUP(AD618,mortality!$A$4:$G$76,saving_model!Z618+2,FALSE)</f>
        <v>#N/A</v>
      </c>
      <c r="AD618">
        <f t="shared" si="152"/>
        <v>98</v>
      </c>
      <c r="AE618" s="10">
        <f t="shared" si="162"/>
        <v>8.3717735912058888E-4</v>
      </c>
      <c r="AF618" s="8">
        <f>VLOOKUP(saving_model!Y618,lapse!$B$4:$C$134,2,FALSE)</f>
        <v>0.01</v>
      </c>
      <c r="AH618">
        <f>discount_curve!K603</f>
        <v>0.5628279877429273</v>
      </c>
    </row>
    <row r="619" spans="1:34" x14ac:dyDescent="0.55000000000000004">
      <c r="A619">
        <f t="shared" si="148"/>
        <v>597</v>
      </c>
      <c r="B619">
        <f t="shared" si="153"/>
        <v>0</v>
      </c>
      <c r="C619">
        <f>K619*U619</f>
        <v>0</v>
      </c>
      <c r="D619">
        <f>M619*V619</f>
        <v>0</v>
      </c>
      <c r="E619">
        <f>N619*W619</f>
        <v>0</v>
      </c>
      <c r="F619">
        <f>(O619+P619+Q619-R619)*X619</f>
        <v>0</v>
      </c>
      <c r="G619">
        <f>U619*$F$6/12*T619</f>
        <v>0</v>
      </c>
      <c r="H619">
        <v>0</v>
      </c>
      <c r="I619">
        <f t="shared" si="154"/>
        <v>0</v>
      </c>
      <c r="K619">
        <f>IF(A619=0, $C$6, $C$7/12)</f>
        <v>0</v>
      </c>
      <c r="L619">
        <f t="shared" si="155"/>
        <v>100000</v>
      </c>
      <c r="M619" s="19">
        <f t="shared" si="156"/>
        <v>166170.65017845185</v>
      </c>
      <c r="N619" s="19">
        <f t="shared" si="157"/>
        <v>166170.65017845185</v>
      </c>
      <c r="O619" s="19">
        <f t="shared" si="163"/>
        <v>165907.70343151171</v>
      </c>
      <c r="P619" s="19">
        <f>IF(A619=0,K619*(1-$C$15),K619)</f>
        <v>0</v>
      </c>
      <c r="Q619" s="19">
        <f t="shared" si="158"/>
        <v>387.31431242701143</v>
      </c>
      <c r="R619" s="19">
        <f t="shared" si="159"/>
        <v>138.57918145328227</v>
      </c>
      <c r="S619" s="3">
        <f>Return!Q603</f>
        <v>2.3345167488675322E-3</v>
      </c>
      <c r="T619" s="9">
        <f>IF(A619=0,1,T618*(1+$F$5)^(1/12))</f>
        <v>1.2816267765463429</v>
      </c>
      <c r="U619">
        <f>IF(A619=0,$C$12,U618-V618-W618-X618)</f>
        <v>0</v>
      </c>
      <c r="V619">
        <f t="shared" si="149"/>
        <v>0</v>
      </c>
      <c r="W619">
        <f t="shared" si="160"/>
        <v>0</v>
      </c>
      <c r="X619">
        <f>IF(A619=12*$C$10-1,U619-V619-W619,0)</f>
        <v>0</v>
      </c>
      <c r="Y619">
        <f>FLOOR(A619/12,1)</f>
        <v>49</v>
      </c>
      <c r="Z619">
        <f t="shared" si="150"/>
        <v>5</v>
      </c>
      <c r="AA619" t="e">
        <f t="shared" si="161"/>
        <v>#N/A</v>
      </c>
      <c r="AB619" t="e">
        <f t="shared" si="151"/>
        <v>#N/A</v>
      </c>
      <c r="AC619" t="e">
        <f>VLOOKUP(AD619,mortality!$A$4:$G$76,saving_model!Z619+2,FALSE)</f>
        <v>#N/A</v>
      </c>
      <c r="AD619">
        <f t="shared" si="152"/>
        <v>98</v>
      </c>
      <c r="AE619" s="10">
        <f t="shared" si="162"/>
        <v>8.3717735912058888E-4</v>
      </c>
      <c r="AF619" s="8">
        <f>VLOOKUP(saving_model!Y619,lapse!$B$4:$C$134,2,FALSE)</f>
        <v>0.01</v>
      </c>
      <c r="AH619">
        <f>discount_curve!K604</f>
        <v>0.56228545918944817</v>
      </c>
    </row>
    <row r="620" spans="1:34" x14ac:dyDescent="0.55000000000000004">
      <c r="A620">
        <f t="shared" si="148"/>
        <v>598</v>
      </c>
      <c r="B620">
        <f t="shared" si="153"/>
        <v>0</v>
      </c>
      <c r="C620">
        <f>K620*U620</f>
        <v>0</v>
      </c>
      <c r="D620">
        <f>M620*V620</f>
        <v>0</v>
      </c>
      <c r="E620">
        <f>N620*W620</f>
        <v>0</v>
      </c>
      <c r="F620">
        <f>(O620+P620+Q620-R620)*X620</f>
        <v>0</v>
      </c>
      <c r="G620">
        <f>U620*$F$6/12*T620</f>
        <v>0</v>
      </c>
      <c r="H620">
        <v>0</v>
      </c>
      <c r="I620">
        <f t="shared" si="154"/>
        <v>0</v>
      </c>
      <c r="K620">
        <f>IF(A620=0, $C$6, $C$7/12)</f>
        <v>0</v>
      </c>
      <c r="L620">
        <f t="shared" si="155"/>
        <v>100000</v>
      </c>
      <c r="M620" s="19">
        <f t="shared" si="156"/>
        <v>166555.37504977387</v>
      </c>
      <c r="N620" s="19">
        <f t="shared" si="157"/>
        <v>166555.37504977387</v>
      </c>
      <c r="O620" s="19">
        <f t="shared" si="163"/>
        <v>166156.43856248545</v>
      </c>
      <c r="P620" s="19">
        <f>IF(A620=0,K620*(1-$C$15),K620)</f>
        <v>0</v>
      </c>
      <c r="Q620" s="19">
        <f t="shared" si="158"/>
        <v>658.86022558678326</v>
      </c>
      <c r="R620" s="19">
        <f t="shared" si="159"/>
        <v>139.0127489900602</v>
      </c>
      <c r="S620" s="3">
        <f>Return!Q604</f>
        <v>3.9653006003677049E-3</v>
      </c>
      <c r="T620" s="9">
        <f>IF(A620=0,1,T619*(1+$F$5)^(1/12))</f>
        <v>1.2821595678227555</v>
      </c>
      <c r="U620">
        <f>IF(A620=0,$C$12,U619-V619-W619-X619)</f>
        <v>0</v>
      </c>
      <c r="V620">
        <f t="shared" si="149"/>
        <v>0</v>
      </c>
      <c r="W620">
        <f t="shared" si="160"/>
        <v>0</v>
      </c>
      <c r="X620">
        <f>IF(A620=12*$C$10-1,U620-V620-W620,0)</f>
        <v>0</v>
      </c>
      <c r="Y620">
        <f>FLOOR(A620/12,1)</f>
        <v>49</v>
      </c>
      <c r="Z620">
        <f t="shared" si="150"/>
        <v>5</v>
      </c>
      <c r="AA620" t="e">
        <f t="shared" si="161"/>
        <v>#N/A</v>
      </c>
      <c r="AB620" t="e">
        <f t="shared" si="151"/>
        <v>#N/A</v>
      </c>
      <c r="AC620" t="e">
        <f>VLOOKUP(AD620,mortality!$A$4:$G$76,saving_model!Z620+2,FALSE)</f>
        <v>#N/A</v>
      </c>
      <c r="AD620">
        <f t="shared" si="152"/>
        <v>98</v>
      </c>
      <c r="AE620" s="10">
        <f t="shared" si="162"/>
        <v>8.3717735912058888E-4</v>
      </c>
      <c r="AF620" s="8">
        <f>VLOOKUP(saving_model!Y620,lapse!$B$4:$C$134,2,FALSE)</f>
        <v>0.01</v>
      </c>
      <c r="AH620">
        <f>discount_curve!K605</f>
        <v>0.56174345359722511</v>
      </c>
    </row>
    <row r="621" spans="1:34" x14ac:dyDescent="0.55000000000000004">
      <c r="A621">
        <f t="shared" si="148"/>
        <v>599</v>
      </c>
      <c r="B621">
        <f t="shared" si="153"/>
        <v>0</v>
      </c>
      <c r="C621">
        <f>K621*U621</f>
        <v>0</v>
      </c>
      <c r="D621">
        <f>M621*V621</f>
        <v>0</v>
      </c>
      <c r="E621">
        <f>N621*W621</f>
        <v>0</v>
      </c>
      <c r="F621">
        <f>(O621+P621+Q621-R621)*X621</f>
        <v>0</v>
      </c>
      <c r="G621">
        <f>U621*$F$6/12*T621</f>
        <v>0</v>
      </c>
      <c r="H621">
        <v>0</v>
      </c>
      <c r="I621">
        <f t="shared" si="154"/>
        <v>0</v>
      </c>
      <c r="K621">
        <f>IF(A621=0, $C$6, $C$7/12)</f>
        <v>0</v>
      </c>
      <c r="L621">
        <f t="shared" si="155"/>
        <v>100000</v>
      </c>
      <c r="M621" s="19">
        <f t="shared" si="156"/>
        <v>167462.80929805909</v>
      </c>
      <c r="N621" s="19">
        <f t="shared" si="157"/>
        <v>167462.80929805909</v>
      </c>
      <c r="O621" s="19">
        <f t="shared" si="163"/>
        <v>166676.28603908216</v>
      </c>
      <c r="P621" s="19">
        <f>IF(A621=0,K621*(1-$C$15),K621)</f>
        <v>0</v>
      </c>
      <c r="Q621" s="19">
        <f t="shared" si="158"/>
        <v>1432.9554833518616</v>
      </c>
      <c r="R621" s="19">
        <f t="shared" si="159"/>
        <v>140.09103460202837</v>
      </c>
      <c r="S621" s="3">
        <f>Return!Q605</f>
        <v>8.5972366999818028E-3</v>
      </c>
      <c r="T621" s="9">
        <f>IF(A621=0,1,T620*(1+$F$5)^(1/12))</f>
        <v>1.2826925805884108</v>
      </c>
      <c r="U621">
        <f>IF(A621=0,$C$12,U620-V620-W620-X620)</f>
        <v>0</v>
      </c>
      <c r="V621">
        <f t="shared" si="149"/>
        <v>0</v>
      </c>
      <c r="W621">
        <f t="shared" si="160"/>
        <v>0</v>
      </c>
      <c r="X621">
        <f>IF(A621=12*$C$10-1,U621-V621-W621,0)</f>
        <v>0</v>
      </c>
      <c r="Y621">
        <f>FLOOR(A621/12,1)</f>
        <v>49</v>
      </c>
      <c r="Z621">
        <f t="shared" si="150"/>
        <v>5</v>
      </c>
      <c r="AA621" t="e">
        <f t="shared" si="161"/>
        <v>#N/A</v>
      </c>
      <c r="AB621" t="e">
        <f t="shared" si="151"/>
        <v>#N/A</v>
      </c>
      <c r="AC621" t="e">
        <f>VLOOKUP(AD621,mortality!$A$4:$G$76,saving_model!Z621+2,FALSE)</f>
        <v>#N/A</v>
      </c>
      <c r="AD621">
        <f t="shared" si="152"/>
        <v>98</v>
      </c>
      <c r="AE621" s="10">
        <f t="shared" si="162"/>
        <v>8.3717735912058888E-4</v>
      </c>
      <c r="AF621" s="8">
        <f>VLOOKUP(saving_model!Y621,lapse!$B$4:$C$134,2,FALSE)</f>
        <v>0.01</v>
      </c>
      <c r="AH621">
        <f>discount_curve!K606</f>
        <v>0.56120197046215814</v>
      </c>
    </row>
    <row r="622" spans="1:34" x14ac:dyDescent="0.55000000000000004">
      <c r="A622">
        <f t="shared" si="148"/>
        <v>600</v>
      </c>
      <c r="B622">
        <f t="shared" si="153"/>
        <v>0</v>
      </c>
      <c r="C622">
        <f>K622*U622</f>
        <v>0</v>
      </c>
      <c r="D622">
        <f>M622*V622</f>
        <v>0</v>
      </c>
      <c r="E622">
        <f>N622*W622</f>
        <v>0</v>
      </c>
      <c r="F622">
        <f>(O622+P622+Q622-R622)*X622</f>
        <v>0</v>
      </c>
      <c r="G622">
        <f>U622*$F$6/12*T622</f>
        <v>0</v>
      </c>
      <c r="H622">
        <v>0</v>
      </c>
      <c r="I622">
        <f t="shared" si="154"/>
        <v>0</v>
      </c>
      <c r="K622">
        <f>IF(A622=0, $C$6, $C$7/12)</f>
        <v>0</v>
      </c>
      <c r="L622">
        <f t="shared" si="155"/>
        <v>100000</v>
      </c>
      <c r="M622" s="19">
        <f t="shared" si="156"/>
        <v>168695.28609031794</v>
      </c>
      <c r="N622" s="19">
        <f t="shared" si="157"/>
        <v>168695.28609031794</v>
      </c>
      <c r="O622" s="19">
        <f t="shared" si="163"/>
        <v>167969.150487832</v>
      </c>
      <c r="P622" s="19">
        <f>IF(A622=0,K622*(1-$C$15),K622)</f>
        <v>0</v>
      </c>
      <c r="Q622" s="19">
        <f t="shared" si="158"/>
        <v>1311.2042426964645</v>
      </c>
      <c r="R622" s="19">
        <f t="shared" si="159"/>
        <v>141.06696227544037</v>
      </c>
      <c r="S622" s="3">
        <f>Return!Q606</f>
        <v>7.8062205999633871E-3</v>
      </c>
      <c r="T622" s="9">
        <f>IF(A622=0,1,T621*(1+$F$5)^(1/12))</f>
        <v>1.2832258149353852</v>
      </c>
      <c r="U622">
        <f>IF(A622=0,$C$12,U621-V621-W621-X621)</f>
        <v>0</v>
      </c>
      <c r="V622">
        <f t="shared" si="149"/>
        <v>0</v>
      </c>
      <c r="W622">
        <f t="shared" si="160"/>
        <v>0</v>
      </c>
      <c r="X622">
        <f>IF(A622=12*$C$10-1,U622-V622-W622,0)</f>
        <v>0</v>
      </c>
      <c r="Y622">
        <f>FLOOR(A622/12,1)</f>
        <v>50</v>
      </c>
      <c r="Z622">
        <f t="shared" si="150"/>
        <v>5</v>
      </c>
      <c r="AA622" t="e">
        <f t="shared" si="161"/>
        <v>#N/A</v>
      </c>
      <c r="AB622" t="e">
        <f t="shared" si="151"/>
        <v>#N/A</v>
      </c>
      <c r="AC622" t="e">
        <f>VLOOKUP(AD622,mortality!$A$4:$G$76,saving_model!Z622+2,FALSE)</f>
        <v>#N/A</v>
      </c>
      <c r="AD622">
        <f t="shared" si="152"/>
        <v>99</v>
      </c>
      <c r="AE622" s="10">
        <f t="shared" si="162"/>
        <v>8.3717735912058888E-4</v>
      </c>
      <c r="AF622" s="8">
        <f>VLOOKUP(saving_model!Y622,lapse!$B$4:$C$134,2,FALSE)</f>
        <v>0.01</v>
      </c>
      <c r="AH622">
        <f>discount_curve!K607</f>
        <v>0.56010707857510034</v>
      </c>
    </row>
    <row r="623" spans="1:34" x14ac:dyDescent="0.55000000000000004">
      <c r="A623">
        <f t="shared" si="148"/>
        <v>601</v>
      </c>
      <c r="B623">
        <f t="shared" si="153"/>
        <v>0</v>
      </c>
      <c r="C623">
        <f>K623*U623</f>
        <v>0</v>
      </c>
      <c r="D623">
        <f>M623*V623</f>
        <v>0</v>
      </c>
      <c r="E623">
        <f>N623*W623</f>
        <v>0</v>
      </c>
      <c r="F623">
        <f>(O623+P623+Q623-R623)*X623</f>
        <v>0</v>
      </c>
      <c r="G623">
        <f>U623*$F$6/12*T623</f>
        <v>0</v>
      </c>
      <c r="H623">
        <v>0</v>
      </c>
      <c r="I623">
        <f t="shared" si="154"/>
        <v>0</v>
      </c>
      <c r="K623">
        <f>IF(A623=0, $C$6, $C$7/12)</f>
        <v>0</v>
      </c>
      <c r="L623">
        <f t="shared" si="155"/>
        <v>100000</v>
      </c>
      <c r="M623" s="19">
        <f t="shared" si="156"/>
        <v>168205.59944611994</v>
      </c>
      <c r="N623" s="19">
        <f t="shared" si="157"/>
        <v>168205.59944611994</v>
      </c>
      <c r="O623" s="19">
        <f t="shared" si="163"/>
        <v>169139.28776825301</v>
      </c>
      <c r="P623" s="19">
        <f>IF(A623=0,K623*(1-$C$15),K623)</f>
        <v>0</v>
      </c>
      <c r="Q623" s="19">
        <f t="shared" si="158"/>
        <v>-2006.6538392070122</v>
      </c>
      <c r="R623" s="19">
        <f t="shared" si="159"/>
        <v>139.27719494087165</v>
      </c>
      <c r="S623" s="3">
        <f>Return!Q607</f>
        <v>-1.1863913261574321E-2</v>
      </c>
      <c r="T623" s="9">
        <f>IF(A623=0,1,T622*(1+$F$5)^(1/12))</f>
        <v>1.2837592709557935</v>
      </c>
      <c r="U623">
        <f>IF(A623=0,$C$12,U622-V622-W622-X622)</f>
        <v>0</v>
      </c>
      <c r="V623">
        <f t="shared" si="149"/>
        <v>0</v>
      </c>
      <c r="W623">
        <f t="shared" si="160"/>
        <v>0</v>
      </c>
      <c r="X623">
        <f>IF(A623=12*$C$10-1,U623-V623-W623,0)</f>
        <v>0</v>
      </c>
      <c r="Y623">
        <f>FLOOR(A623/12,1)</f>
        <v>50</v>
      </c>
      <c r="Z623">
        <f t="shared" si="150"/>
        <v>5</v>
      </c>
      <c r="AA623" t="e">
        <f t="shared" si="161"/>
        <v>#N/A</v>
      </c>
      <c r="AB623" t="e">
        <f t="shared" si="151"/>
        <v>#N/A</v>
      </c>
      <c r="AC623" t="e">
        <f>VLOOKUP(AD623,mortality!$A$4:$G$76,saving_model!Z623+2,FALSE)</f>
        <v>#N/A</v>
      </c>
      <c r="AD623">
        <f t="shared" si="152"/>
        <v>99</v>
      </c>
      <c r="AE623" s="10">
        <f t="shared" si="162"/>
        <v>8.3717735912058888E-4</v>
      </c>
      <c r="AF623" s="8">
        <f>VLOOKUP(saving_model!Y623,lapse!$B$4:$C$134,2,FALSE)</f>
        <v>0.01</v>
      </c>
      <c r="AH623">
        <f>discount_curve!K608</f>
        <v>0.55956625092477341</v>
      </c>
    </row>
    <row r="624" spans="1:34" x14ac:dyDescent="0.55000000000000004">
      <c r="A624">
        <f t="shared" si="148"/>
        <v>602</v>
      </c>
      <c r="B624">
        <f t="shared" si="153"/>
        <v>0</v>
      </c>
      <c r="C624">
        <f>K624*U624</f>
        <v>0</v>
      </c>
      <c r="D624">
        <f>M624*V624</f>
        <v>0</v>
      </c>
      <c r="E624">
        <f>N624*W624</f>
        <v>0</v>
      </c>
      <c r="F624">
        <f>(O624+P624+Q624-R624)*X624</f>
        <v>0</v>
      </c>
      <c r="G624">
        <f>U624*$F$6/12*T624</f>
        <v>0</v>
      </c>
      <c r="H624">
        <v>0</v>
      </c>
      <c r="I624">
        <f t="shared" si="154"/>
        <v>0</v>
      </c>
      <c r="K624">
        <f>IF(A624=0, $C$6, $C$7/12)</f>
        <v>0</v>
      </c>
      <c r="L624">
        <f t="shared" si="155"/>
        <v>100000</v>
      </c>
      <c r="M624" s="19">
        <f t="shared" si="156"/>
        <v>168226.70785293498</v>
      </c>
      <c r="N624" s="19">
        <f t="shared" si="157"/>
        <v>168226.70785293498</v>
      </c>
      <c r="O624" s="19">
        <f t="shared" si="163"/>
        <v>166993.35673410512</v>
      </c>
      <c r="P624" s="19">
        <f>IF(A624=0,K624*(1-$C$15),K624)</f>
        <v>0</v>
      </c>
      <c r="Q624" s="19">
        <f t="shared" si="158"/>
        <v>2325.6031044609508</v>
      </c>
      <c r="R624" s="19">
        <f t="shared" si="159"/>
        <v>141.09913319880508</v>
      </c>
      <c r="S624" s="3">
        <f>Return!Q608</f>
        <v>1.3926321082124771E-2</v>
      </c>
      <c r="T624" s="9">
        <f>IF(A624=0,1,T623*(1+$F$5)^(1/12))</f>
        <v>1.2842929487417882</v>
      </c>
      <c r="U624">
        <f>IF(A624=0,$C$12,U623-V623-W623-X623)</f>
        <v>0</v>
      </c>
      <c r="V624">
        <f t="shared" si="149"/>
        <v>0</v>
      </c>
      <c r="W624">
        <f t="shared" si="160"/>
        <v>0</v>
      </c>
      <c r="X624">
        <f>IF(A624=12*$C$10-1,U624-V624-W624,0)</f>
        <v>0</v>
      </c>
      <c r="Y624">
        <f>FLOOR(A624/12,1)</f>
        <v>50</v>
      </c>
      <c r="Z624">
        <f t="shared" si="150"/>
        <v>5</v>
      </c>
      <c r="AA624" t="e">
        <f t="shared" si="161"/>
        <v>#N/A</v>
      </c>
      <c r="AB624" t="e">
        <f t="shared" si="151"/>
        <v>#N/A</v>
      </c>
      <c r="AC624" t="e">
        <f>VLOOKUP(AD624,mortality!$A$4:$G$76,saving_model!Z624+2,FALSE)</f>
        <v>#N/A</v>
      </c>
      <c r="AD624">
        <f t="shared" si="152"/>
        <v>99</v>
      </c>
      <c r="AE624" s="10">
        <f t="shared" si="162"/>
        <v>8.3717735912058888E-4</v>
      </c>
      <c r="AF624" s="8">
        <f>VLOOKUP(saving_model!Y624,lapse!$B$4:$C$134,2,FALSE)</f>
        <v>0.01</v>
      </c>
      <c r="AH624">
        <f>discount_curve!K609</f>
        <v>0.55902594548628537</v>
      </c>
    </row>
    <row r="625" spans="1:34" x14ac:dyDescent="0.55000000000000004">
      <c r="A625">
        <f t="shared" si="148"/>
        <v>603</v>
      </c>
      <c r="B625">
        <f t="shared" si="153"/>
        <v>0</v>
      </c>
      <c r="C625">
        <f>K625*U625</f>
        <v>0</v>
      </c>
      <c r="D625">
        <f>M625*V625</f>
        <v>0</v>
      </c>
      <c r="E625">
        <f>N625*W625</f>
        <v>0</v>
      </c>
      <c r="F625">
        <f>(O625+P625+Q625-R625)*X625</f>
        <v>0</v>
      </c>
      <c r="G625">
        <f>U625*$F$6/12*T625</f>
        <v>0</v>
      </c>
      <c r="H625">
        <v>0</v>
      </c>
      <c r="I625">
        <f t="shared" si="154"/>
        <v>0</v>
      </c>
      <c r="K625">
        <f>IF(A625=0, $C$6, $C$7/12)</f>
        <v>0</v>
      </c>
      <c r="L625">
        <f t="shared" si="155"/>
        <v>100000</v>
      </c>
      <c r="M625" s="19">
        <f t="shared" si="156"/>
        <v>169294.89104312277</v>
      </c>
      <c r="N625" s="19">
        <f t="shared" si="157"/>
        <v>169294.89104312277</v>
      </c>
      <c r="O625" s="19">
        <f t="shared" si="163"/>
        <v>169177.86070536726</v>
      </c>
      <c r="P625" s="19">
        <f>IF(A625=0,K625*(1-$C$15),K625)</f>
        <v>0</v>
      </c>
      <c r="Q625" s="19">
        <f t="shared" si="158"/>
        <v>93.001623570246252</v>
      </c>
      <c r="R625" s="19">
        <f t="shared" si="159"/>
        <v>141.05905194078125</v>
      </c>
      <c r="S625" s="3">
        <f>Return!Q609</f>
        <v>5.4972691569976639E-4</v>
      </c>
      <c r="T625" s="9">
        <f>IF(A625=0,1,T624*(1+$F$5)^(1/12))</f>
        <v>1.2848268483855609</v>
      </c>
      <c r="U625">
        <f>IF(A625=0,$C$12,U624-V624-W624-X624)</f>
        <v>0</v>
      </c>
      <c r="V625">
        <f t="shared" si="149"/>
        <v>0</v>
      </c>
      <c r="W625">
        <f t="shared" si="160"/>
        <v>0</v>
      </c>
      <c r="X625">
        <f>IF(A625=12*$C$10-1,U625-V625-W625,0)</f>
        <v>0</v>
      </c>
      <c r="Y625">
        <f>FLOOR(A625/12,1)</f>
        <v>50</v>
      </c>
      <c r="Z625">
        <f t="shared" si="150"/>
        <v>5</v>
      </c>
      <c r="AA625" t="e">
        <f t="shared" si="161"/>
        <v>#N/A</v>
      </c>
      <c r="AB625" t="e">
        <f t="shared" si="151"/>
        <v>#N/A</v>
      </c>
      <c r="AC625" t="e">
        <f>VLOOKUP(AD625,mortality!$A$4:$G$76,saving_model!Z625+2,FALSE)</f>
        <v>#N/A</v>
      </c>
      <c r="AD625">
        <f t="shared" si="152"/>
        <v>99</v>
      </c>
      <c r="AE625" s="10">
        <f t="shared" si="162"/>
        <v>8.3717735912058888E-4</v>
      </c>
      <c r="AF625" s="8">
        <f>VLOOKUP(saving_model!Y625,lapse!$B$4:$C$134,2,FALSE)</f>
        <v>0.01</v>
      </c>
      <c r="AH625">
        <f>discount_curve!K610</f>
        <v>0.55848616175539911</v>
      </c>
    </row>
    <row r="626" spans="1:34" x14ac:dyDescent="0.55000000000000004">
      <c r="A626">
        <f t="shared" si="148"/>
        <v>604</v>
      </c>
      <c r="B626">
        <f t="shared" si="153"/>
        <v>0</v>
      </c>
      <c r="C626">
        <f>K626*U626</f>
        <v>0</v>
      </c>
      <c r="D626">
        <f>M626*V626</f>
        <v>0</v>
      </c>
      <c r="E626">
        <f>N626*W626</f>
        <v>0</v>
      </c>
      <c r="F626">
        <f>(O626+P626+Q626-R626)*X626</f>
        <v>0</v>
      </c>
      <c r="G626">
        <f>U626*$F$6/12*T626</f>
        <v>0</v>
      </c>
      <c r="H626">
        <v>0</v>
      </c>
      <c r="I626">
        <f t="shared" si="154"/>
        <v>0</v>
      </c>
      <c r="K626">
        <f>IF(A626=0, $C$6, $C$7/12)</f>
        <v>0</v>
      </c>
      <c r="L626">
        <f t="shared" si="155"/>
        <v>100000</v>
      </c>
      <c r="M626" s="19">
        <f t="shared" si="156"/>
        <v>168213.71566325112</v>
      </c>
      <c r="N626" s="19">
        <f t="shared" si="157"/>
        <v>168213.71566325112</v>
      </c>
      <c r="O626" s="19">
        <f t="shared" si="163"/>
        <v>169129.80327699674</v>
      </c>
      <c r="P626" s="19">
        <f>IF(A626=0,K626*(1-$C$15),K626)</f>
        <v>0</v>
      </c>
      <c r="Q626" s="19">
        <f t="shared" si="158"/>
        <v>-1971.4738353592754</v>
      </c>
      <c r="R626" s="19">
        <f t="shared" si="159"/>
        <v>139.29860786803121</v>
      </c>
      <c r="S626" s="3">
        <f>Return!Q610</f>
        <v>-1.165657262741826E-2</v>
      </c>
      <c r="T626" s="9">
        <f>IF(A626=0,1,T625*(1+$F$5)^(1/12))</f>
        <v>1.2853609699793411</v>
      </c>
      <c r="U626">
        <f>IF(A626=0,$C$12,U625-V625-W625-X625)</f>
        <v>0</v>
      </c>
      <c r="V626">
        <f t="shared" si="149"/>
        <v>0</v>
      </c>
      <c r="W626">
        <f t="shared" si="160"/>
        <v>0</v>
      </c>
      <c r="X626">
        <f>IF(A626=12*$C$10-1,U626-V626-W626,0)</f>
        <v>0</v>
      </c>
      <c r="Y626">
        <f>FLOOR(A626/12,1)</f>
        <v>50</v>
      </c>
      <c r="Z626">
        <f t="shared" si="150"/>
        <v>5</v>
      </c>
      <c r="AA626" t="e">
        <f t="shared" si="161"/>
        <v>#N/A</v>
      </c>
      <c r="AB626" t="e">
        <f t="shared" si="151"/>
        <v>#N/A</v>
      </c>
      <c r="AC626" t="e">
        <f>VLOOKUP(AD626,mortality!$A$4:$G$76,saving_model!Z626+2,FALSE)</f>
        <v>#N/A</v>
      </c>
      <c r="AD626">
        <f t="shared" si="152"/>
        <v>99</v>
      </c>
      <c r="AE626" s="10">
        <f t="shared" si="162"/>
        <v>8.3717735912058888E-4</v>
      </c>
      <c r="AF626" s="8">
        <f>VLOOKUP(saving_model!Y626,lapse!$B$4:$C$134,2,FALSE)</f>
        <v>0.01</v>
      </c>
      <c r="AH626">
        <f>discount_curve!K611</f>
        <v>0.55794689922836482</v>
      </c>
    </row>
    <row r="627" spans="1:34" x14ac:dyDescent="0.55000000000000004">
      <c r="A627">
        <f t="shared" si="148"/>
        <v>605</v>
      </c>
      <c r="B627">
        <f t="shared" si="153"/>
        <v>0</v>
      </c>
      <c r="C627">
        <f>K627*U627</f>
        <v>0</v>
      </c>
      <c r="D627">
        <f>M627*V627</f>
        <v>0</v>
      </c>
      <c r="E627">
        <f>N627*W627</f>
        <v>0</v>
      </c>
      <c r="F627">
        <f>(O627+P627+Q627-R627)*X627</f>
        <v>0</v>
      </c>
      <c r="G627">
        <f>U627*$F$6/12*T627</f>
        <v>0</v>
      </c>
      <c r="H627">
        <v>0</v>
      </c>
      <c r="I627">
        <f t="shared" si="154"/>
        <v>0</v>
      </c>
      <c r="K627">
        <f>IF(A627=0, $C$6, $C$7/12)</f>
        <v>0</v>
      </c>
      <c r="L627">
        <f t="shared" si="155"/>
        <v>100000</v>
      </c>
      <c r="M627" s="19">
        <f t="shared" si="156"/>
        <v>167880.10721259643</v>
      </c>
      <c r="N627" s="19">
        <f t="shared" si="157"/>
        <v>167880.10721259643</v>
      </c>
      <c r="O627" s="19">
        <f t="shared" si="163"/>
        <v>167019.03083376944</v>
      </c>
      <c r="P627" s="19">
        <f>IF(A627=0,K627*(1-$C$15),K627)</f>
        <v>0</v>
      </c>
      <c r="Q627" s="19">
        <f t="shared" si="158"/>
        <v>1581.6521884687818</v>
      </c>
      <c r="R627" s="19">
        <f t="shared" si="159"/>
        <v>140.50056918519854</v>
      </c>
      <c r="S627" s="3">
        <f>Return!Q611</f>
        <v>9.4698920271125697E-3</v>
      </c>
      <c r="T627" s="9">
        <f>IF(A627=0,1,T626*(1+$F$5)^(1/12))</f>
        <v>1.2858953136153968</v>
      </c>
      <c r="U627">
        <f>IF(A627=0,$C$12,U626-V626-W626-X626)</f>
        <v>0</v>
      </c>
      <c r="V627">
        <f t="shared" si="149"/>
        <v>0</v>
      </c>
      <c r="W627">
        <f t="shared" si="160"/>
        <v>0</v>
      </c>
      <c r="X627">
        <f>IF(A627=12*$C$10-1,U627-V627-W627,0)</f>
        <v>0</v>
      </c>
      <c r="Y627">
        <f>FLOOR(A627/12,1)</f>
        <v>50</v>
      </c>
      <c r="Z627">
        <f t="shared" si="150"/>
        <v>5</v>
      </c>
      <c r="AA627" t="e">
        <f t="shared" si="161"/>
        <v>#N/A</v>
      </c>
      <c r="AB627" t="e">
        <f t="shared" si="151"/>
        <v>#N/A</v>
      </c>
      <c r="AC627" t="e">
        <f>VLOOKUP(AD627,mortality!$A$4:$G$76,saving_model!Z627+2,FALSE)</f>
        <v>#N/A</v>
      </c>
      <c r="AD627">
        <f t="shared" si="152"/>
        <v>99</v>
      </c>
      <c r="AE627" s="10">
        <f t="shared" si="162"/>
        <v>8.3717735912058888E-4</v>
      </c>
      <c r="AF627" s="8">
        <f>VLOOKUP(saving_model!Y627,lapse!$B$4:$C$134,2,FALSE)</f>
        <v>0.01</v>
      </c>
      <c r="AH627">
        <f>discount_curve!K612</f>
        <v>0.55740815740191885</v>
      </c>
    </row>
    <row r="628" spans="1:34" x14ac:dyDescent="0.55000000000000004">
      <c r="A628">
        <f t="shared" si="148"/>
        <v>606</v>
      </c>
      <c r="B628">
        <f t="shared" si="153"/>
        <v>0</v>
      </c>
      <c r="C628">
        <f>K628*U628</f>
        <v>0</v>
      </c>
      <c r="D628">
        <f>M628*V628</f>
        <v>0</v>
      </c>
      <c r="E628">
        <f>N628*W628</f>
        <v>0</v>
      </c>
      <c r="F628">
        <f>(O628+P628+Q628-R628)*X628</f>
        <v>0</v>
      </c>
      <c r="G628">
        <f>U628*$F$6/12*T628</f>
        <v>0</v>
      </c>
      <c r="H628">
        <v>0</v>
      </c>
      <c r="I628">
        <f t="shared" si="154"/>
        <v>0</v>
      </c>
      <c r="K628">
        <f>IF(A628=0, $C$6, $C$7/12)</f>
        <v>0</v>
      </c>
      <c r="L628">
        <f t="shared" si="155"/>
        <v>100000</v>
      </c>
      <c r="M628" s="19">
        <f t="shared" si="156"/>
        <v>168582.1319805583</v>
      </c>
      <c r="N628" s="19">
        <f t="shared" si="157"/>
        <v>168582.1319805583</v>
      </c>
      <c r="O628" s="19">
        <f t="shared" si="163"/>
        <v>168460.18245305301</v>
      </c>
      <c r="P628" s="19">
        <f>IF(A628=0,K628*(1-$C$15),K628)</f>
        <v>0</v>
      </c>
      <c r="Q628" s="19">
        <f t="shared" si="158"/>
        <v>103.42937848428863</v>
      </c>
      <c r="R628" s="19">
        <f t="shared" si="159"/>
        <v>140.46967652628109</v>
      </c>
      <c r="S628" s="3">
        <f>Return!Q612</f>
        <v>6.1396928923018734E-4</v>
      </c>
      <c r="T628" s="9">
        <f>IF(A628=0,1,T627*(1+$F$5)^(1/12))</f>
        <v>1.2864298793860343</v>
      </c>
      <c r="U628">
        <f>IF(A628=0,$C$12,U627-V627-W627-X627)</f>
        <v>0</v>
      </c>
      <c r="V628">
        <f t="shared" si="149"/>
        <v>0</v>
      </c>
      <c r="W628">
        <f t="shared" si="160"/>
        <v>0</v>
      </c>
      <c r="X628">
        <f>IF(A628=12*$C$10-1,U628-V628-W628,0)</f>
        <v>0</v>
      </c>
      <c r="Y628">
        <f>FLOOR(A628/12,1)</f>
        <v>50</v>
      </c>
      <c r="Z628">
        <f t="shared" si="150"/>
        <v>5</v>
      </c>
      <c r="AA628" t="e">
        <f t="shared" si="161"/>
        <v>#N/A</v>
      </c>
      <c r="AB628" t="e">
        <f t="shared" si="151"/>
        <v>#N/A</v>
      </c>
      <c r="AC628" t="e">
        <f>VLOOKUP(AD628,mortality!$A$4:$G$76,saving_model!Z628+2,FALSE)</f>
        <v>#N/A</v>
      </c>
      <c r="AD628">
        <f t="shared" si="152"/>
        <v>99</v>
      </c>
      <c r="AE628" s="10">
        <f t="shared" si="162"/>
        <v>8.3717735912058888E-4</v>
      </c>
      <c r="AF628" s="8">
        <f>VLOOKUP(saving_model!Y628,lapse!$B$4:$C$134,2,FALSE)</f>
        <v>0.01</v>
      </c>
      <c r="AH628">
        <f>discount_curve!K613</f>
        <v>0.55686993577328392</v>
      </c>
    </row>
    <row r="629" spans="1:34" x14ac:dyDescent="0.55000000000000004">
      <c r="A629">
        <f t="shared" si="148"/>
        <v>607</v>
      </c>
      <c r="B629">
        <f t="shared" si="153"/>
        <v>0</v>
      </c>
      <c r="C629">
        <f>K629*U629</f>
        <v>0</v>
      </c>
      <c r="D629">
        <f>M629*V629</f>
        <v>0</v>
      </c>
      <c r="E629">
        <f>N629*W629</f>
        <v>0</v>
      </c>
      <c r="F629">
        <f>(O629+P629+Q629-R629)*X629</f>
        <v>0</v>
      </c>
      <c r="G629">
        <f>U629*$F$6/12*T629</f>
        <v>0</v>
      </c>
      <c r="H629">
        <v>0</v>
      </c>
      <c r="I629">
        <f t="shared" si="154"/>
        <v>0</v>
      </c>
      <c r="K629">
        <f>IF(A629=0, $C$6, $C$7/12)</f>
        <v>0</v>
      </c>
      <c r="L629">
        <f t="shared" si="155"/>
        <v>100000</v>
      </c>
      <c r="M629" s="19">
        <f t="shared" si="156"/>
        <v>169596.24265832669</v>
      </c>
      <c r="N629" s="19">
        <f t="shared" si="157"/>
        <v>169596.24265832669</v>
      </c>
      <c r="O629" s="19">
        <f t="shared" si="163"/>
        <v>168423.14215501101</v>
      </c>
      <c r="P629" s="19">
        <f>IF(A629=0,K629*(1-$C$15),K629)</f>
        <v>0</v>
      </c>
      <c r="Q629" s="19">
        <f t="shared" si="158"/>
        <v>2204.0117117424043</v>
      </c>
      <c r="R629" s="19">
        <f t="shared" si="159"/>
        <v>142.1892948889612</v>
      </c>
      <c r="S629" s="3">
        <f>Return!Q613</f>
        <v>1.3086157184467595E-2</v>
      </c>
      <c r="T629" s="9">
        <f>IF(A629=0,1,T628*(1+$F$5)^(1/12))</f>
        <v>1.2869646673835979</v>
      </c>
      <c r="U629">
        <f>IF(A629=0,$C$12,U628-V628-W628-X628)</f>
        <v>0</v>
      </c>
      <c r="V629">
        <f t="shared" si="149"/>
        <v>0</v>
      </c>
      <c r="W629">
        <f t="shared" si="160"/>
        <v>0</v>
      </c>
      <c r="X629">
        <f>IF(A629=12*$C$10-1,U629-V629-W629,0)</f>
        <v>0</v>
      </c>
      <c r="Y629">
        <f>FLOOR(A629/12,1)</f>
        <v>50</v>
      </c>
      <c r="Z629">
        <f t="shared" si="150"/>
        <v>5</v>
      </c>
      <c r="AA629" t="e">
        <f t="shared" si="161"/>
        <v>#N/A</v>
      </c>
      <c r="AB629" t="e">
        <f t="shared" si="151"/>
        <v>#N/A</v>
      </c>
      <c r="AC629" t="e">
        <f>VLOOKUP(AD629,mortality!$A$4:$G$76,saving_model!Z629+2,FALSE)</f>
        <v>#N/A</v>
      </c>
      <c r="AD629">
        <f t="shared" si="152"/>
        <v>99</v>
      </c>
      <c r="AE629" s="10">
        <f t="shared" si="162"/>
        <v>8.3717735912058888E-4</v>
      </c>
      <c r="AF629" s="8">
        <f>VLOOKUP(saving_model!Y629,lapse!$B$4:$C$134,2,FALSE)</f>
        <v>0.01</v>
      </c>
      <c r="AH629">
        <f>discount_curve!K614</f>
        <v>0.55633223384016772</v>
      </c>
    </row>
    <row r="630" spans="1:34" x14ac:dyDescent="0.55000000000000004">
      <c r="A630">
        <f t="shared" si="148"/>
        <v>608</v>
      </c>
      <c r="B630">
        <f t="shared" si="153"/>
        <v>0</v>
      </c>
      <c r="C630">
        <f>K630*U630</f>
        <v>0</v>
      </c>
      <c r="D630">
        <f>M630*V630</f>
        <v>0</v>
      </c>
      <c r="E630">
        <f>N630*W630</f>
        <v>0</v>
      </c>
      <c r="F630">
        <f>(O630+P630+Q630-R630)*X630</f>
        <v>0</v>
      </c>
      <c r="G630">
        <f>U630*$F$6/12*T630</f>
        <v>0</v>
      </c>
      <c r="H630">
        <v>0</v>
      </c>
      <c r="I630">
        <f t="shared" si="154"/>
        <v>0</v>
      </c>
      <c r="K630">
        <f>IF(A630=0, $C$6, $C$7/12)</f>
        <v>0</v>
      </c>
      <c r="L630">
        <f t="shared" si="155"/>
        <v>100000</v>
      </c>
      <c r="M630" s="19">
        <f t="shared" si="156"/>
        <v>169962.99425763488</v>
      </c>
      <c r="N630" s="19">
        <f t="shared" si="157"/>
        <v>169962.99425763488</v>
      </c>
      <c r="O630" s="19">
        <f t="shared" si="163"/>
        <v>170484.96457186446</v>
      </c>
      <c r="P630" s="19">
        <f>IF(A630=0,K630*(1-$C$15),K630)</f>
        <v>0</v>
      </c>
      <c r="Q630" s="19">
        <f t="shared" si="158"/>
        <v>-1185.0239123420647</v>
      </c>
      <c r="R630" s="19">
        <f t="shared" si="159"/>
        <v>141.08328388293532</v>
      </c>
      <c r="S630" s="3">
        <f>Return!Q614</f>
        <v>-6.9508998363462249E-3</v>
      </c>
      <c r="T630" s="9">
        <f>IF(A630=0,1,T629*(1+$F$5)^(1/12))</f>
        <v>1.287499677700471</v>
      </c>
      <c r="U630">
        <f>IF(A630=0,$C$12,U629-V629-W629-X629)</f>
        <v>0</v>
      </c>
      <c r="V630">
        <f t="shared" si="149"/>
        <v>0</v>
      </c>
      <c r="W630">
        <f t="shared" si="160"/>
        <v>0</v>
      </c>
      <c r="X630">
        <f>IF(A630=12*$C$10-1,U630-V630-W630,0)</f>
        <v>0</v>
      </c>
      <c r="Y630">
        <f>FLOOR(A630/12,1)</f>
        <v>50</v>
      </c>
      <c r="Z630">
        <f t="shared" si="150"/>
        <v>5</v>
      </c>
      <c r="AA630" t="e">
        <f t="shared" si="161"/>
        <v>#N/A</v>
      </c>
      <c r="AB630" t="e">
        <f t="shared" si="151"/>
        <v>#N/A</v>
      </c>
      <c r="AC630" t="e">
        <f>VLOOKUP(AD630,mortality!$A$4:$G$76,saving_model!Z630+2,FALSE)</f>
        <v>#N/A</v>
      </c>
      <c r="AD630">
        <f t="shared" si="152"/>
        <v>99</v>
      </c>
      <c r="AE630" s="10">
        <f t="shared" si="162"/>
        <v>8.3717735912058888E-4</v>
      </c>
      <c r="AF630" s="8">
        <f>VLOOKUP(saving_model!Y630,lapse!$B$4:$C$134,2,FALSE)</f>
        <v>0.01</v>
      </c>
      <c r="AH630">
        <f>discount_curve!K615</f>
        <v>0.5557950511007631</v>
      </c>
    </row>
    <row r="631" spans="1:34" x14ac:dyDescent="0.55000000000000004">
      <c r="A631">
        <f t="shared" si="148"/>
        <v>609</v>
      </c>
      <c r="B631">
        <f t="shared" si="153"/>
        <v>0</v>
      </c>
      <c r="C631">
        <f>K631*U631</f>
        <v>0</v>
      </c>
      <c r="D631">
        <f>M631*V631</f>
        <v>0</v>
      </c>
      <c r="E631">
        <f>N631*W631</f>
        <v>0</v>
      </c>
      <c r="F631">
        <f>(O631+P631+Q631-R631)*X631</f>
        <v>0</v>
      </c>
      <c r="G631">
        <f>U631*$F$6/12*T631</f>
        <v>0</v>
      </c>
      <c r="H631">
        <v>0</v>
      </c>
      <c r="I631">
        <f t="shared" si="154"/>
        <v>0</v>
      </c>
      <c r="K631">
        <f>IF(A631=0, $C$6, $C$7/12)</f>
        <v>0</v>
      </c>
      <c r="L631">
        <f t="shared" si="155"/>
        <v>100000</v>
      </c>
      <c r="M631" s="19">
        <f t="shared" si="156"/>
        <v>170610.98771163262</v>
      </c>
      <c r="N631" s="19">
        <f t="shared" si="157"/>
        <v>170610.98771163262</v>
      </c>
      <c r="O631" s="19">
        <f t="shared" si="163"/>
        <v>169158.85737563946</v>
      </c>
      <c r="P631" s="19">
        <f>IF(A631=0,K631*(1-$C$15),K631)</f>
        <v>0</v>
      </c>
      <c r="Q631" s="19">
        <f t="shared" si="158"/>
        <v>2760.994129065743</v>
      </c>
      <c r="R631" s="19">
        <f t="shared" si="159"/>
        <v>143.26654292058768</v>
      </c>
      <c r="S631" s="3">
        <f>Return!Q615</f>
        <v>1.6321901033740094E-2</v>
      </c>
      <c r="T631" s="9">
        <f>IF(A631=0,1,T630*(1+$F$5)^(1/12))</f>
        <v>1.2880349104290749</v>
      </c>
      <c r="U631">
        <f>IF(A631=0,$C$12,U630-V630-W630-X630)</f>
        <v>0</v>
      </c>
      <c r="V631">
        <f t="shared" si="149"/>
        <v>0</v>
      </c>
      <c r="W631">
        <f t="shared" si="160"/>
        <v>0</v>
      </c>
      <c r="X631">
        <f>IF(A631=12*$C$10-1,U631-V631-W631,0)</f>
        <v>0</v>
      </c>
      <c r="Y631">
        <f>FLOOR(A631/12,1)</f>
        <v>50</v>
      </c>
      <c r="Z631">
        <f t="shared" si="150"/>
        <v>5</v>
      </c>
      <c r="AA631" t="e">
        <f t="shared" si="161"/>
        <v>#N/A</v>
      </c>
      <c r="AB631" t="e">
        <f t="shared" si="151"/>
        <v>#N/A</v>
      </c>
      <c r="AC631" t="e">
        <f>VLOOKUP(AD631,mortality!$A$4:$G$76,saving_model!Z631+2,FALSE)</f>
        <v>#N/A</v>
      </c>
      <c r="AD631">
        <f t="shared" si="152"/>
        <v>99</v>
      </c>
      <c r="AE631" s="10">
        <f t="shared" si="162"/>
        <v>8.3717735912058888E-4</v>
      </c>
      <c r="AF631" s="8">
        <f>VLOOKUP(saving_model!Y631,lapse!$B$4:$C$134,2,FALSE)</f>
        <v>0.01</v>
      </c>
      <c r="AH631">
        <f>discount_curve!K616</f>
        <v>0.55525838705374775</v>
      </c>
    </row>
    <row r="632" spans="1:34" x14ac:dyDescent="0.55000000000000004">
      <c r="A632">
        <f t="shared" si="148"/>
        <v>610</v>
      </c>
      <c r="B632">
        <f t="shared" si="153"/>
        <v>0</v>
      </c>
      <c r="C632">
        <f>K632*U632</f>
        <v>0</v>
      </c>
      <c r="D632">
        <f>M632*V632</f>
        <v>0</v>
      </c>
      <c r="E632">
        <f>N632*W632</f>
        <v>0</v>
      </c>
      <c r="F632">
        <f>(O632+P632+Q632-R632)*X632</f>
        <v>0</v>
      </c>
      <c r="G632">
        <f>U632*$F$6/12*T632</f>
        <v>0</v>
      </c>
      <c r="H632">
        <v>0</v>
      </c>
      <c r="I632">
        <f t="shared" si="154"/>
        <v>0</v>
      </c>
      <c r="K632">
        <f>IF(A632=0, $C$6, $C$7/12)</f>
        <v>0</v>
      </c>
      <c r="L632">
        <f t="shared" si="155"/>
        <v>100000</v>
      </c>
      <c r="M632" s="19">
        <f t="shared" si="156"/>
        <v>172701.34911668929</v>
      </c>
      <c r="N632" s="19">
        <f t="shared" si="157"/>
        <v>172701.34911668929</v>
      </c>
      <c r="O632" s="19">
        <f t="shared" si="163"/>
        <v>171776.58496178463</v>
      </c>
      <c r="P632" s="19">
        <f>IF(A632=0,K632*(1-$C$15),K632)</f>
        <v>0</v>
      </c>
      <c r="Q632" s="19">
        <f t="shared" si="158"/>
        <v>1704.9603553783095</v>
      </c>
      <c r="R632" s="19">
        <f t="shared" si="159"/>
        <v>144.56795443096911</v>
      </c>
      <c r="S632" s="3">
        <f>Return!Q616</f>
        <v>9.9254526206677962E-3</v>
      </c>
      <c r="T632" s="9">
        <f>IF(A632=0,1,T631*(1+$F$5)^(1/12))</f>
        <v>1.2885703656618694</v>
      </c>
      <c r="U632">
        <f>IF(A632=0,$C$12,U631-V631-W631-X631)</f>
        <v>0</v>
      </c>
      <c r="V632">
        <f t="shared" si="149"/>
        <v>0</v>
      </c>
      <c r="W632">
        <f t="shared" si="160"/>
        <v>0</v>
      </c>
      <c r="X632">
        <f>IF(A632=12*$C$10-1,U632-V632-W632,0)</f>
        <v>0</v>
      </c>
      <c r="Y632">
        <f>FLOOR(A632/12,1)</f>
        <v>50</v>
      </c>
      <c r="Z632">
        <f t="shared" si="150"/>
        <v>5</v>
      </c>
      <c r="AA632" t="e">
        <f t="shared" si="161"/>
        <v>#N/A</v>
      </c>
      <c r="AB632" t="e">
        <f t="shared" si="151"/>
        <v>#N/A</v>
      </c>
      <c r="AC632" t="e">
        <f>VLOOKUP(AD632,mortality!$A$4:$G$76,saving_model!Z632+2,FALSE)</f>
        <v>#N/A</v>
      </c>
      <c r="AD632">
        <f t="shared" si="152"/>
        <v>99</v>
      </c>
      <c r="AE632" s="10">
        <f t="shared" si="162"/>
        <v>8.3717735912058888E-4</v>
      </c>
      <c r="AF632" s="8">
        <f>VLOOKUP(saving_model!Y632,lapse!$B$4:$C$134,2,FALSE)</f>
        <v>0.01</v>
      </c>
      <c r="AH632">
        <f>discount_curve!K617</f>
        <v>0.55472224119828306</v>
      </c>
    </row>
    <row r="633" spans="1:34" x14ac:dyDescent="0.55000000000000004">
      <c r="A633">
        <f t="shared" si="148"/>
        <v>611</v>
      </c>
      <c r="B633">
        <f t="shared" si="153"/>
        <v>0</v>
      </c>
      <c r="C633">
        <f>K633*U633</f>
        <v>0</v>
      </c>
      <c r="D633">
        <f>M633*V633</f>
        <v>0</v>
      </c>
      <c r="E633">
        <f>N633*W633</f>
        <v>0</v>
      </c>
      <c r="F633">
        <f>(O633+P633+Q633-R633)*X633</f>
        <v>0</v>
      </c>
      <c r="G633">
        <f>U633*$F$6/12*T633</f>
        <v>0</v>
      </c>
      <c r="H633">
        <v>0</v>
      </c>
      <c r="I633">
        <f t="shared" si="154"/>
        <v>0</v>
      </c>
      <c r="K633">
        <f>IF(A633=0, $C$6, $C$7/12)</f>
        <v>0</v>
      </c>
      <c r="L633">
        <f t="shared" si="155"/>
        <v>100000</v>
      </c>
      <c r="M633" s="19">
        <f t="shared" si="156"/>
        <v>173588.41615615797</v>
      </c>
      <c r="N633" s="19">
        <f t="shared" si="157"/>
        <v>173588.41615615797</v>
      </c>
      <c r="O633" s="19">
        <f t="shared" si="163"/>
        <v>173336.97736273197</v>
      </c>
      <c r="P633" s="19">
        <f>IF(A633=0,K633*(1-$C$15),K633)</f>
        <v>0</v>
      </c>
      <c r="Q633" s="19">
        <f t="shared" si="158"/>
        <v>358.13166266414959</v>
      </c>
      <c r="R633" s="19">
        <f t="shared" si="159"/>
        <v>144.7459241878301</v>
      </c>
      <c r="S633" s="3">
        <f>Return!Q617</f>
        <v>2.0661007715319091E-3</v>
      </c>
      <c r="T633" s="9">
        <f>IF(A633=0,1,T632*(1+$F$5)^(1/12))</f>
        <v>1.289106043491353</v>
      </c>
      <c r="U633">
        <f>IF(A633=0,$C$12,U632-V632-W632-X632)</f>
        <v>0</v>
      </c>
      <c r="V633">
        <f t="shared" si="149"/>
        <v>0</v>
      </c>
      <c r="W633">
        <f t="shared" si="160"/>
        <v>0</v>
      </c>
      <c r="X633">
        <f>IF(A633=12*$C$10-1,U633-V633-W633,0)</f>
        <v>0</v>
      </c>
      <c r="Y633">
        <f>FLOOR(A633/12,1)</f>
        <v>50</v>
      </c>
      <c r="Z633">
        <f t="shared" si="150"/>
        <v>5</v>
      </c>
      <c r="AA633" t="e">
        <f t="shared" si="161"/>
        <v>#N/A</v>
      </c>
      <c r="AB633" t="e">
        <f t="shared" si="151"/>
        <v>#N/A</v>
      </c>
      <c r="AC633" t="e">
        <f>VLOOKUP(AD633,mortality!$A$4:$G$76,saving_model!Z633+2,FALSE)</f>
        <v>#N/A</v>
      </c>
      <c r="AD633">
        <f t="shared" si="152"/>
        <v>99</v>
      </c>
      <c r="AE633" s="10">
        <f t="shared" si="162"/>
        <v>8.3717735912058888E-4</v>
      </c>
      <c r="AF633" s="8">
        <f>VLOOKUP(saving_model!Y633,lapse!$B$4:$C$134,2,FALSE)</f>
        <v>0.01</v>
      </c>
      <c r="AH633">
        <f>discount_curve!K618</f>
        <v>0.55418661303401384</v>
      </c>
    </row>
    <row r="634" spans="1:34" x14ac:dyDescent="0.55000000000000004">
      <c r="A634">
        <f t="shared" si="148"/>
        <v>612</v>
      </c>
      <c r="B634">
        <f t="shared" si="153"/>
        <v>0</v>
      </c>
      <c r="C634">
        <f>K634*U634</f>
        <v>0</v>
      </c>
      <c r="D634">
        <f>M634*V634</f>
        <v>0</v>
      </c>
      <c r="E634">
        <f>N634*W634</f>
        <v>0</v>
      </c>
      <c r="F634">
        <f>(O634+P634+Q634-R634)*X634</f>
        <v>0</v>
      </c>
      <c r="G634">
        <f>U634*$F$6/12*T634</f>
        <v>0</v>
      </c>
      <c r="H634">
        <v>0</v>
      </c>
      <c r="I634">
        <f t="shared" si="154"/>
        <v>0</v>
      </c>
      <c r="K634">
        <f>IF(A634=0, $C$6, $C$7/12)</f>
        <v>0</v>
      </c>
      <c r="L634">
        <f t="shared" si="155"/>
        <v>100000</v>
      </c>
      <c r="M634" s="19">
        <f t="shared" si="156"/>
        <v>173029.42662508611</v>
      </c>
      <c r="N634" s="19">
        <f t="shared" si="157"/>
        <v>173029.42662508611</v>
      </c>
      <c r="O634" s="19">
        <f t="shared" si="163"/>
        <v>173550.36310120829</v>
      </c>
      <c r="P634" s="19">
        <f>IF(A634=0,K634*(1-$C$15),K634)</f>
        <v>0</v>
      </c>
      <c r="Q634" s="19">
        <f t="shared" si="158"/>
        <v>-1185.5103295541132</v>
      </c>
      <c r="R634" s="19">
        <f t="shared" si="159"/>
        <v>143.63737730971181</v>
      </c>
      <c r="S634" s="3">
        <f>Return!Q618</f>
        <v>-6.8309296988492418E-3</v>
      </c>
      <c r="T634" s="9">
        <f>IF(A634=0,1,T633*(1+$F$5)^(1/12))</f>
        <v>1.2896419440100624</v>
      </c>
      <c r="U634">
        <f>IF(A634=0,$C$12,U633-V633-W633-X633)</f>
        <v>0</v>
      </c>
      <c r="V634">
        <f t="shared" si="149"/>
        <v>0</v>
      </c>
      <c r="W634">
        <f t="shared" si="160"/>
        <v>0</v>
      </c>
      <c r="X634">
        <f>IF(A634=12*$C$10-1,U634-V634-W634,0)</f>
        <v>0</v>
      </c>
      <c r="Y634">
        <f>FLOOR(A634/12,1)</f>
        <v>51</v>
      </c>
      <c r="Z634">
        <f t="shared" si="150"/>
        <v>5</v>
      </c>
      <c r="AA634" t="e">
        <f t="shared" si="161"/>
        <v>#N/A</v>
      </c>
      <c r="AB634" t="e">
        <f t="shared" si="151"/>
        <v>#N/A</v>
      </c>
      <c r="AC634" t="e">
        <f>VLOOKUP(AD634,mortality!$A$4:$G$76,saving_model!Z634+2,FALSE)</f>
        <v>#N/A</v>
      </c>
      <c r="AD634">
        <f t="shared" si="152"/>
        <v>100</v>
      </c>
      <c r="AE634" s="10">
        <f t="shared" si="162"/>
        <v>8.3717735912058888E-4</v>
      </c>
      <c r="AF634" s="8">
        <f>VLOOKUP(saving_model!Y634,lapse!$B$4:$C$134,2,FALSE)</f>
        <v>0.01</v>
      </c>
      <c r="AH634">
        <f>discount_curve!K619</f>
        <v>0.55058997839156876</v>
      </c>
    </row>
    <row r="635" spans="1:34" x14ac:dyDescent="0.55000000000000004">
      <c r="A635">
        <f t="shared" si="148"/>
        <v>613</v>
      </c>
      <c r="B635">
        <f t="shared" si="153"/>
        <v>0</v>
      </c>
      <c r="C635">
        <f>K635*U635</f>
        <v>0</v>
      </c>
      <c r="D635">
        <f>M635*V635</f>
        <v>0</v>
      </c>
      <c r="E635">
        <f>N635*W635</f>
        <v>0</v>
      </c>
      <c r="F635">
        <f>(O635+P635+Q635-R635)*X635</f>
        <v>0</v>
      </c>
      <c r="G635">
        <f>U635*$F$6/12*T635</f>
        <v>0</v>
      </c>
      <c r="H635">
        <v>0</v>
      </c>
      <c r="I635">
        <f t="shared" si="154"/>
        <v>0</v>
      </c>
      <c r="K635">
        <f>IF(A635=0, $C$6, $C$7/12)</f>
        <v>0</v>
      </c>
      <c r="L635">
        <f t="shared" si="155"/>
        <v>100000</v>
      </c>
      <c r="M635" s="19">
        <f t="shared" si="156"/>
        <v>171892.11390271579</v>
      </c>
      <c r="N635" s="19">
        <f t="shared" si="157"/>
        <v>171892.11390271579</v>
      </c>
      <c r="O635" s="19">
        <f t="shared" si="163"/>
        <v>172221.21539434447</v>
      </c>
      <c r="P635" s="19">
        <f>IF(A635=0,K635*(1-$C$15),K635)</f>
        <v>0</v>
      </c>
      <c r="Q635" s="19">
        <f t="shared" si="158"/>
        <v>-801.05311848725853</v>
      </c>
      <c r="R635" s="19">
        <f t="shared" si="159"/>
        <v>142.850135229881</v>
      </c>
      <c r="S635" s="3">
        <f>Return!Q619</f>
        <v>-4.6513033638337919E-3</v>
      </c>
      <c r="T635" s="9">
        <f>IF(A635=0,1,T634*(1+$F$5)^(1/12))</f>
        <v>1.2901780673105725</v>
      </c>
      <c r="U635">
        <f>IF(A635=0,$C$12,U634-V634-W634-X634)</f>
        <v>0</v>
      </c>
      <c r="V635">
        <f t="shared" si="149"/>
        <v>0</v>
      </c>
      <c r="W635">
        <f t="shared" si="160"/>
        <v>0</v>
      </c>
      <c r="X635">
        <f>IF(A635=12*$C$10-1,U635-V635-W635,0)</f>
        <v>0</v>
      </c>
      <c r="Y635">
        <f>FLOOR(A635/12,1)</f>
        <v>51</v>
      </c>
      <c r="Z635">
        <f t="shared" si="150"/>
        <v>5</v>
      </c>
      <c r="AA635" t="e">
        <f t="shared" si="161"/>
        <v>#N/A</v>
      </c>
      <c r="AB635" t="e">
        <f t="shared" si="151"/>
        <v>#N/A</v>
      </c>
      <c r="AC635" t="e">
        <f>VLOOKUP(AD635,mortality!$A$4:$G$76,saving_model!Z635+2,FALSE)</f>
        <v>#N/A</v>
      </c>
      <c r="AD635">
        <f t="shared" si="152"/>
        <v>100</v>
      </c>
      <c r="AE635" s="10">
        <f t="shared" si="162"/>
        <v>8.3717735912058888E-4</v>
      </c>
      <c r="AF635" s="8">
        <f>VLOOKUP(saving_model!Y635,lapse!$B$4:$C$134,2,FALSE)</f>
        <v>0.01</v>
      </c>
      <c r="AH635">
        <f>discount_curve!K620</f>
        <v>0.55005335646014308</v>
      </c>
    </row>
    <row r="636" spans="1:34" x14ac:dyDescent="0.55000000000000004">
      <c r="A636">
        <f t="shared" si="148"/>
        <v>614</v>
      </c>
      <c r="B636">
        <f t="shared" si="153"/>
        <v>0</v>
      </c>
      <c r="C636">
        <f>K636*U636</f>
        <v>0</v>
      </c>
      <c r="D636">
        <f>M636*V636</f>
        <v>0</v>
      </c>
      <c r="E636">
        <f>N636*W636</f>
        <v>0</v>
      </c>
      <c r="F636">
        <f>(O636+P636+Q636-R636)*X636</f>
        <v>0</v>
      </c>
      <c r="G636">
        <f>U636*$F$6/12*T636</f>
        <v>0</v>
      </c>
      <c r="H636">
        <v>0</v>
      </c>
      <c r="I636">
        <f t="shared" si="154"/>
        <v>0</v>
      </c>
      <c r="K636">
        <f>IF(A636=0, $C$6, $C$7/12)</f>
        <v>0</v>
      </c>
      <c r="L636">
        <f t="shared" si="155"/>
        <v>100000</v>
      </c>
      <c r="M636" s="19">
        <f t="shared" si="156"/>
        <v>171423.30737921182</v>
      </c>
      <c r="N636" s="19">
        <f t="shared" si="157"/>
        <v>171423.30737921182</v>
      </c>
      <c r="O636" s="19">
        <f t="shared" si="163"/>
        <v>171277.31214062733</v>
      </c>
      <c r="P636" s="19">
        <f>IF(A636=0,K636*(1-$C$15),K636)</f>
        <v>0</v>
      </c>
      <c r="Q636" s="19">
        <f t="shared" si="158"/>
        <v>149.13510446478955</v>
      </c>
      <c r="R636" s="19">
        <f t="shared" si="159"/>
        <v>142.85537270424345</v>
      </c>
      <c r="S636" s="3">
        <f>Return!Q620</f>
        <v>8.7072305491542323E-4</v>
      </c>
      <c r="T636" s="9">
        <f>IF(A636=0,1,T635*(1+$F$5)^(1/12))</f>
        <v>1.2907144134854973</v>
      </c>
      <c r="U636">
        <f>IF(A636=0,$C$12,U635-V635-W635-X635)</f>
        <v>0</v>
      </c>
      <c r="V636">
        <f t="shared" si="149"/>
        <v>0</v>
      </c>
      <c r="W636">
        <f t="shared" si="160"/>
        <v>0</v>
      </c>
      <c r="X636">
        <f>IF(A636=12*$C$10-1,U636-V636-W636,0)</f>
        <v>0</v>
      </c>
      <c r="Y636">
        <f>FLOOR(A636/12,1)</f>
        <v>51</v>
      </c>
      <c r="Z636">
        <f t="shared" si="150"/>
        <v>5</v>
      </c>
      <c r="AA636" t="e">
        <f t="shared" si="161"/>
        <v>#N/A</v>
      </c>
      <c r="AB636" t="e">
        <f t="shared" si="151"/>
        <v>#N/A</v>
      </c>
      <c r="AC636" t="e">
        <f>VLOOKUP(AD636,mortality!$A$4:$G$76,saving_model!Z636+2,FALSE)</f>
        <v>#N/A</v>
      </c>
      <c r="AD636">
        <f t="shared" si="152"/>
        <v>100</v>
      </c>
      <c r="AE636" s="10">
        <f t="shared" si="162"/>
        <v>8.3717735912058888E-4</v>
      </c>
      <c r="AF636" s="8">
        <f>VLOOKUP(saving_model!Y636,lapse!$B$4:$C$134,2,FALSE)</f>
        <v>0.01</v>
      </c>
      <c r="AH636">
        <f>discount_curve!K621</f>
        <v>0.54951725753696079</v>
      </c>
    </row>
    <row r="637" spans="1:34" x14ac:dyDescent="0.55000000000000004">
      <c r="A637">
        <f t="shared" si="148"/>
        <v>615</v>
      </c>
      <c r="B637">
        <f t="shared" si="153"/>
        <v>0</v>
      </c>
      <c r="C637">
        <f>K637*U637</f>
        <v>0</v>
      </c>
      <c r="D637">
        <f>M637*V637</f>
        <v>0</v>
      </c>
      <c r="E637">
        <f>N637*W637</f>
        <v>0</v>
      </c>
      <c r="F637">
        <f>(O637+P637+Q637-R637)*X637</f>
        <v>0</v>
      </c>
      <c r="G637">
        <f>U637*$F$6/12*T637</f>
        <v>0</v>
      </c>
      <c r="H637">
        <v>0</v>
      </c>
      <c r="I637">
        <f t="shared" si="154"/>
        <v>0</v>
      </c>
      <c r="K637">
        <f>IF(A637=0, $C$6, $C$7/12)</f>
        <v>0</v>
      </c>
      <c r="L637">
        <f t="shared" si="155"/>
        <v>100000</v>
      </c>
      <c r="M637" s="19">
        <f t="shared" si="156"/>
        <v>171487.21635960788</v>
      </c>
      <c r="N637" s="19">
        <f t="shared" si="157"/>
        <v>171487.21635960788</v>
      </c>
      <c r="O637" s="19">
        <f t="shared" si="163"/>
        <v>171283.59187238789</v>
      </c>
      <c r="P637" s="19">
        <f>IF(A637=0,K637*(1-$C$15),K637)</f>
        <v>0</v>
      </c>
      <c r="Q637" s="19">
        <f t="shared" si="158"/>
        <v>264.29240420947247</v>
      </c>
      <c r="R637" s="19">
        <f t="shared" si="159"/>
        <v>142.95657023049779</v>
      </c>
      <c r="S637" s="3">
        <f>Return!Q621</f>
        <v>1.5430106370397656E-3</v>
      </c>
      <c r="T637" s="9">
        <f>IF(A637=0,1,T636*(1+$F$5)^(1/12))</f>
        <v>1.2912509826274889</v>
      </c>
      <c r="U637">
        <f>IF(A637=0,$C$12,U636-V636-W636-X636)</f>
        <v>0</v>
      </c>
      <c r="V637">
        <f t="shared" si="149"/>
        <v>0</v>
      </c>
      <c r="W637">
        <f t="shared" si="160"/>
        <v>0</v>
      </c>
      <c r="X637">
        <f>IF(A637=12*$C$10-1,U637-V637-W637,0)</f>
        <v>0</v>
      </c>
      <c r="Y637">
        <f>FLOOR(A637/12,1)</f>
        <v>51</v>
      </c>
      <c r="Z637">
        <f t="shared" si="150"/>
        <v>5</v>
      </c>
      <c r="AA637" t="e">
        <f t="shared" si="161"/>
        <v>#N/A</v>
      </c>
      <c r="AB637" t="e">
        <f t="shared" si="151"/>
        <v>#N/A</v>
      </c>
      <c r="AC637" t="e">
        <f>VLOOKUP(AD637,mortality!$A$4:$G$76,saving_model!Z637+2,FALSE)</f>
        <v>#N/A</v>
      </c>
      <c r="AD637">
        <f t="shared" si="152"/>
        <v>100</v>
      </c>
      <c r="AE637" s="10">
        <f t="shared" si="162"/>
        <v>8.3717735912058888E-4</v>
      </c>
      <c r="AF637" s="8">
        <f>VLOOKUP(saving_model!Y637,lapse!$B$4:$C$134,2,FALSE)</f>
        <v>0.01</v>
      </c>
      <c r="AH637">
        <f>discount_curve!K622</f>
        <v>0.54898168111228141</v>
      </c>
    </row>
    <row r="638" spans="1:34" x14ac:dyDescent="0.55000000000000004">
      <c r="A638">
        <f t="shared" si="148"/>
        <v>616</v>
      </c>
      <c r="B638">
        <f t="shared" si="153"/>
        <v>0</v>
      </c>
      <c r="C638">
        <f>K638*U638</f>
        <v>0</v>
      </c>
      <c r="D638">
        <f>M638*V638</f>
        <v>0</v>
      </c>
      <c r="E638">
        <f>N638*W638</f>
        <v>0</v>
      </c>
      <c r="F638">
        <f>(O638+P638+Q638-R638)*X638</f>
        <v>0</v>
      </c>
      <c r="G638">
        <f>U638*$F$6/12*T638</f>
        <v>0</v>
      </c>
      <c r="H638">
        <v>0</v>
      </c>
      <c r="I638">
        <f t="shared" si="154"/>
        <v>0</v>
      </c>
      <c r="K638">
        <f>IF(A638=0, $C$6, $C$7/12)</f>
        <v>0</v>
      </c>
      <c r="L638">
        <f t="shared" si="155"/>
        <v>100000</v>
      </c>
      <c r="M638" s="19">
        <f t="shared" si="156"/>
        <v>171171.28881057128</v>
      </c>
      <c r="N638" s="19">
        <f t="shared" si="157"/>
        <v>171171.28881057128</v>
      </c>
      <c r="O638" s="19">
        <f t="shared" si="163"/>
        <v>171404.92770636684</v>
      </c>
      <c r="P638" s="19">
        <f>IF(A638=0,K638*(1-$C$15),K638)</f>
        <v>0</v>
      </c>
      <c r="Q638" s="19">
        <f t="shared" si="158"/>
        <v>-609.60722532529485</v>
      </c>
      <c r="R638" s="19">
        <f t="shared" si="159"/>
        <v>142.32943373420127</v>
      </c>
      <c r="S638" s="3">
        <f>Return!Q622</f>
        <v>-3.5565326708086875E-3</v>
      </c>
      <c r="T638" s="9">
        <f>IF(A638=0,1,T637*(1+$F$5)^(1/12))</f>
        <v>1.2917877748292381</v>
      </c>
      <c r="U638">
        <f>IF(A638=0,$C$12,U637-V637-W637-X637)</f>
        <v>0</v>
      </c>
      <c r="V638">
        <f t="shared" si="149"/>
        <v>0</v>
      </c>
      <c r="W638">
        <f t="shared" si="160"/>
        <v>0</v>
      </c>
      <c r="X638">
        <f>IF(A638=12*$C$10-1,U638-V638-W638,0)</f>
        <v>0</v>
      </c>
      <c r="Y638">
        <f>FLOOR(A638/12,1)</f>
        <v>51</v>
      </c>
      <c r="Z638">
        <f t="shared" si="150"/>
        <v>5</v>
      </c>
      <c r="AA638" t="e">
        <f t="shared" si="161"/>
        <v>#N/A</v>
      </c>
      <c r="AB638" t="e">
        <f t="shared" si="151"/>
        <v>#N/A</v>
      </c>
      <c r="AC638" t="e">
        <f>VLOOKUP(AD638,mortality!$A$4:$G$76,saving_model!Z638+2,FALSE)</f>
        <v>#N/A</v>
      </c>
      <c r="AD638">
        <f t="shared" si="152"/>
        <v>100</v>
      </c>
      <c r="AE638" s="10">
        <f t="shared" si="162"/>
        <v>8.3717735912058888E-4</v>
      </c>
      <c r="AF638" s="8">
        <f>VLOOKUP(saving_model!Y638,lapse!$B$4:$C$134,2,FALSE)</f>
        <v>0.01</v>
      </c>
      <c r="AH638">
        <f>discount_curve!K623</f>
        <v>0.54844662667686239</v>
      </c>
    </row>
    <row r="639" spans="1:34" x14ac:dyDescent="0.55000000000000004">
      <c r="A639">
        <f t="shared" si="148"/>
        <v>617</v>
      </c>
      <c r="B639">
        <f t="shared" si="153"/>
        <v>0</v>
      </c>
      <c r="C639">
        <f>K639*U639</f>
        <v>0</v>
      </c>
      <c r="D639">
        <f>M639*V639</f>
        <v>0</v>
      </c>
      <c r="E639">
        <f>N639*W639</f>
        <v>0</v>
      </c>
      <c r="F639">
        <f>(O639+P639+Q639-R639)*X639</f>
        <v>0</v>
      </c>
      <c r="G639">
        <f>U639*$F$6/12*T639</f>
        <v>0</v>
      </c>
      <c r="H639">
        <v>0</v>
      </c>
      <c r="I639">
        <f t="shared" si="154"/>
        <v>0</v>
      </c>
      <c r="K639">
        <f>IF(A639=0, $C$6, $C$7/12)</f>
        <v>0</v>
      </c>
      <c r="L639">
        <f t="shared" si="155"/>
        <v>100000</v>
      </c>
      <c r="M639" s="19">
        <f t="shared" si="156"/>
        <v>170207.3708551123</v>
      </c>
      <c r="N639" s="19">
        <f t="shared" si="157"/>
        <v>170207.3708551123</v>
      </c>
      <c r="O639" s="19">
        <f t="shared" si="163"/>
        <v>170652.99104730733</v>
      </c>
      <c r="P639" s="19">
        <f>IF(A639=0,K639*(1-$C$15),K639)</f>
        <v>0</v>
      </c>
      <c r="Q639" s="19">
        <f t="shared" si="158"/>
        <v>-1032.5907179978312</v>
      </c>
      <c r="R639" s="19">
        <f t="shared" si="159"/>
        <v>141.3503336077579</v>
      </c>
      <c r="S639" s="3">
        <f>Return!Q623</f>
        <v>-6.0508210940855012E-3</v>
      </c>
      <c r="T639" s="9">
        <f>IF(A639=0,1,T638*(1+$F$5)^(1/12))</f>
        <v>1.292324790183474</v>
      </c>
      <c r="U639">
        <f>IF(A639=0,$C$12,U638-V638-W638-X638)</f>
        <v>0</v>
      </c>
      <c r="V639">
        <f t="shared" si="149"/>
        <v>0</v>
      </c>
      <c r="W639">
        <f t="shared" si="160"/>
        <v>0</v>
      </c>
      <c r="X639">
        <f>IF(A639=12*$C$10-1,U639-V639-W639,0)</f>
        <v>0</v>
      </c>
      <c r="Y639">
        <f>FLOOR(A639/12,1)</f>
        <v>51</v>
      </c>
      <c r="Z639">
        <f t="shared" si="150"/>
        <v>5</v>
      </c>
      <c r="AA639" t="e">
        <f t="shared" si="161"/>
        <v>#N/A</v>
      </c>
      <c r="AB639" t="e">
        <f t="shared" si="151"/>
        <v>#N/A</v>
      </c>
      <c r="AC639" t="e">
        <f>VLOOKUP(AD639,mortality!$A$4:$G$76,saving_model!Z639+2,FALSE)</f>
        <v>#N/A</v>
      </c>
      <c r="AD639">
        <f t="shared" si="152"/>
        <v>100</v>
      </c>
      <c r="AE639" s="10">
        <f t="shared" si="162"/>
        <v>8.3717735912058888E-4</v>
      </c>
      <c r="AF639" s="8">
        <f>VLOOKUP(saving_model!Y639,lapse!$B$4:$C$134,2,FALSE)</f>
        <v>0.01</v>
      </c>
      <c r="AH639">
        <f>discount_curve!K624</f>
        <v>0.54791209372195648</v>
      </c>
    </row>
    <row r="640" spans="1:34" x14ac:dyDescent="0.55000000000000004">
      <c r="A640">
        <f t="shared" si="148"/>
        <v>618</v>
      </c>
      <c r="B640">
        <f t="shared" si="153"/>
        <v>0</v>
      </c>
      <c r="C640">
        <f>K640*U640</f>
        <v>0</v>
      </c>
      <c r="D640">
        <f>M640*V640</f>
        <v>0</v>
      </c>
      <c r="E640">
        <f>N640*W640</f>
        <v>0</v>
      </c>
      <c r="F640">
        <f>(O640+P640+Q640-R640)*X640</f>
        <v>0</v>
      </c>
      <c r="G640">
        <f>U640*$F$6/12*T640</f>
        <v>0</v>
      </c>
      <c r="H640">
        <v>0</v>
      </c>
      <c r="I640">
        <f t="shared" si="154"/>
        <v>0</v>
      </c>
      <c r="K640">
        <f>IF(A640=0, $C$6, $C$7/12)</f>
        <v>0</v>
      </c>
      <c r="L640">
        <f t="shared" si="155"/>
        <v>100000</v>
      </c>
      <c r="M640" s="19">
        <f t="shared" si="156"/>
        <v>169129.8668741179</v>
      </c>
      <c r="N640" s="19">
        <f t="shared" si="157"/>
        <v>169129.8668741179</v>
      </c>
      <c r="O640" s="19">
        <f t="shared" si="163"/>
        <v>169479.04999570173</v>
      </c>
      <c r="P640" s="19">
        <f>IF(A640=0,K640*(1-$C$15),K640)</f>
        <v>0</v>
      </c>
      <c r="Q640" s="19">
        <f t="shared" si="158"/>
        <v>-838.8997017459352</v>
      </c>
      <c r="R640" s="19">
        <f t="shared" si="159"/>
        <v>140.53345857829649</v>
      </c>
      <c r="S640" s="3">
        <f>Return!Q624</f>
        <v>-4.9498725757974871E-3</v>
      </c>
      <c r="T640" s="9">
        <f>IF(A640=0,1,T639*(1+$F$5)^(1/12))</f>
        <v>1.2928620287829646</v>
      </c>
      <c r="U640">
        <f>IF(A640=0,$C$12,U639-V639-W639-X639)</f>
        <v>0</v>
      </c>
      <c r="V640">
        <f t="shared" si="149"/>
        <v>0</v>
      </c>
      <c r="W640">
        <f t="shared" si="160"/>
        <v>0</v>
      </c>
      <c r="X640">
        <f>IF(A640=12*$C$10-1,U640-V640-W640,0)</f>
        <v>0</v>
      </c>
      <c r="Y640">
        <f>FLOOR(A640/12,1)</f>
        <v>51</v>
      </c>
      <c r="Z640">
        <f t="shared" si="150"/>
        <v>5</v>
      </c>
      <c r="AA640" t="e">
        <f t="shared" si="161"/>
        <v>#N/A</v>
      </c>
      <c r="AB640" t="e">
        <f t="shared" si="151"/>
        <v>#N/A</v>
      </c>
      <c r="AC640" t="e">
        <f>VLOOKUP(AD640,mortality!$A$4:$G$76,saving_model!Z640+2,FALSE)</f>
        <v>#N/A</v>
      </c>
      <c r="AD640">
        <f t="shared" si="152"/>
        <v>100</v>
      </c>
      <c r="AE640" s="10">
        <f t="shared" si="162"/>
        <v>8.3717735912058888E-4</v>
      </c>
      <c r="AF640" s="8">
        <f>VLOOKUP(saving_model!Y640,lapse!$B$4:$C$134,2,FALSE)</f>
        <v>0.01</v>
      </c>
      <c r="AH640">
        <f>discount_curve!K625</f>
        <v>0.54737808173931313</v>
      </c>
    </row>
    <row r="641" spans="1:34" x14ac:dyDescent="0.55000000000000004">
      <c r="A641">
        <f t="shared" si="148"/>
        <v>619</v>
      </c>
      <c r="B641">
        <f t="shared" si="153"/>
        <v>0</v>
      </c>
      <c r="C641">
        <f>K641*U641</f>
        <v>0</v>
      </c>
      <c r="D641">
        <f>M641*V641</f>
        <v>0</v>
      </c>
      <c r="E641">
        <f>N641*W641</f>
        <v>0</v>
      </c>
      <c r="F641">
        <f>(O641+P641+Q641-R641)*X641</f>
        <v>0</v>
      </c>
      <c r="G641">
        <f>U641*$F$6/12*T641</f>
        <v>0</v>
      </c>
      <c r="H641">
        <v>0</v>
      </c>
      <c r="I641">
        <f t="shared" si="154"/>
        <v>0</v>
      </c>
      <c r="K641">
        <f>IF(A641=0, $C$6, $C$7/12)</f>
        <v>0</v>
      </c>
      <c r="L641">
        <f t="shared" si="155"/>
        <v>100000</v>
      </c>
      <c r="M641" s="19">
        <f t="shared" si="156"/>
        <v>167766.87893266557</v>
      </c>
      <c r="N641" s="19">
        <f t="shared" si="157"/>
        <v>167766.87893266557</v>
      </c>
      <c r="O641" s="19">
        <f t="shared" si="163"/>
        <v>168499.6168353775</v>
      </c>
      <c r="P641" s="19">
        <f>IF(A641=0,K641*(1-$C$15),K641)</f>
        <v>0</v>
      </c>
      <c r="Q641" s="19">
        <f t="shared" si="158"/>
        <v>-1604.5550236003521</v>
      </c>
      <c r="R641" s="19">
        <f t="shared" si="159"/>
        <v>139.07921817648096</v>
      </c>
      <c r="S641" s="3">
        <f>Return!Q625</f>
        <v>-9.5226033965880585E-3</v>
      </c>
      <c r="T641" s="9">
        <f>IF(A641=0,1,T640*(1+$F$5)^(1/12))</f>
        <v>1.2933994907205162</v>
      </c>
      <c r="U641">
        <f>IF(A641=0,$C$12,U640-V640-W640-X640)</f>
        <v>0</v>
      </c>
      <c r="V641">
        <f t="shared" si="149"/>
        <v>0</v>
      </c>
      <c r="W641">
        <f t="shared" si="160"/>
        <v>0</v>
      </c>
      <c r="X641">
        <f>IF(A641=12*$C$10-1,U641-V641-W641,0)</f>
        <v>0</v>
      </c>
      <c r="Y641">
        <f>FLOOR(A641/12,1)</f>
        <v>51</v>
      </c>
      <c r="Z641">
        <f t="shared" si="150"/>
        <v>5</v>
      </c>
      <c r="AA641" t="e">
        <f t="shared" si="161"/>
        <v>#N/A</v>
      </c>
      <c r="AB641" t="e">
        <f t="shared" si="151"/>
        <v>#N/A</v>
      </c>
      <c r="AC641" t="e">
        <f>VLOOKUP(AD641,mortality!$A$4:$G$76,saving_model!Z641+2,FALSE)</f>
        <v>#N/A</v>
      </c>
      <c r="AD641">
        <f t="shared" si="152"/>
        <v>100</v>
      </c>
      <c r="AE641" s="10">
        <f t="shared" si="162"/>
        <v>8.3717735912058888E-4</v>
      </c>
      <c r="AF641" s="8">
        <f>VLOOKUP(saving_model!Y641,lapse!$B$4:$C$134,2,FALSE)</f>
        <v>0.01</v>
      </c>
      <c r="AH641">
        <f>discount_curve!K626</f>
        <v>0.54684459022117637</v>
      </c>
    </row>
    <row r="642" spans="1:34" x14ac:dyDescent="0.55000000000000004">
      <c r="A642">
        <f t="shared" si="148"/>
        <v>620</v>
      </c>
      <c r="B642">
        <f t="shared" si="153"/>
        <v>0</v>
      </c>
      <c r="C642">
        <f>K642*U642</f>
        <v>0</v>
      </c>
      <c r="D642">
        <f>M642*V642</f>
        <v>0</v>
      </c>
      <c r="E642">
        <f>N642*W642</f>
        <v>0</v>
      </c>
      <c r="F642">
        <f>(O642+P642+Q642-R642)*X642</f>
        <v>0</v>
      </c>
      <c r="G642">
        <f>U642*$F$6/12*T642</f>
        <v>0</v>
      </c>
      <c r="H642">
        <v>0</v>
      </c>
      <c r="I642">
        <f t="shared" si="154"/>
        <v>0</v>
      </c>
      <c r="K642">
        <f>IF(A642=0, $C$6, $C$7/12)</f>
        <v>0</v>
      </c>
      <c r="L642">
        <f t="shared" si="155"/>
        <v>100000</v>
      </c>
      <c r="M642" s="19">
        <f t="shared" si="156"/>
        <v>166147.27830457702</v>
      </c>
      <c r="N642" s="19">
        <f t="shared" si="157"/>
        <v>166147.27830457702</v>
      </c>
      <c r="O642" s="19">
        <f t="shared" si="163"/>
        <v>166755.98259360067</v>
      </c>
      <c r="P642" s="19">
        <f>IF(A642=0,K642*(1-$C$15),K642)</f>
        <v>0</v>
      </c>
      <c r="Q642" s="19">
        <f t="shared" si="158"/>
        <v>-1355.2425281019237</v>
      </c>
      <c r="R642" s="19">
        <f t="shared" si="159"/>
        <v>137.83395005458229</v>
      </c>
      <c r="S642" s="3">
        <f>Return!Q626</f>
        <v>-8.1270998918507864E-3</v>
      </c>
      <c r="T642" s="9">
        <f>IF(A642=0,1,T641*(1+$F$5)^(1/12))</f>
        <v>1.2939371760889737</v>
      </c>
      <c r="U642">
        <f>IF(A642=0,$C$12,U641-V641-W641-X641)</f>
        <v>0</v>
      </c>
      <c r="V642">
        <f t="shared" si="149"/>
        <v>0</v>
      </c>
      <c r="W642">
        <f t="shared" si="160"/>
        <v>0</v>
      </c>
      <c r="X642">
        <f>IF(A642=12*$C$10-1,U642-V642-W642,0)</f>
        <v>0</v>
      </c>
      <c r="Y642">
        <f>FLOOR(A642/12,1)</f>
        <v>51</v>
      </c>
      <c r="Z642">
        <f t="shared" si="150"/>
        <v>5</v>
      </c>
      <c r="AA642" t="e">
        <f t="shared" si="161"/>
        <v>#N/A</v>
      </c>
      <c r="AB642" t="e">
        <f t="shared" si="151"/>
        <v>#N/A</v>
      </c>
      <c r="AC642" t="e">
        <f>VLOOKUP(AD642,mortality!$A$4:$G$76,saving_model!Z642+2,FALSE)</f>
        <v>#N/A</v>
      </c>
      <c r="AD642">
        <f t="shared" si="152"/>
        <v>100</v>
      </c>
      <c r="AE642" s="10">
        <f t="shared" si="162"/>
        <v>8.3717735912058888E-4</v>
      </c>
      <c r="AF642" s="8">
        <f>VLOOKUP(saving_model!Y642,lapse!$B$4:$C$134,2,FALSE)</f>
        <v>0.01</v>
      </c>
      <c r="AH642">
        <f>discount_curve!K627</f>
        <v>0.54631161866028577</v>
      </c>
    </row>
    <row r="643" spans="1:34" x14ac:dyDescent="0.55000000000000004">
      <c r="A643">
        <f t="shared" si="148"/>
        <v>621</v>
      </c>
      <c r="B643">
        <f t="shared" si="153"/>
        <v>0</v>
      </c>
      <c r="C643">
        <f>K643*U643</f>
        <v>0</v>
      </c>
      <c r="D643">
        <f>M643*V643</f>
        <v>0</v>
      </c>
      <c r="E643">
        <f>N643*W643</f>
        <v>0</v>
      </c>
      <c r="F643">
        <f>(O643+P643+Q643-R643)*X643</f>
        <v>0</v>
      </c>
      <c r="G643">
        <f>U643*$F$6/12*T643</f>
        <v>0</v>
      </c>
      <c r="H643">
        <v>0</v>
      </c>
      <c r="I643">
        <f t="shared" si="154"/>
        <v>0</v>
      </c>
      <c r="K643">
        <f>IF(A643=0, $C$6, $C$7/12)</f>
        <v>0</v>
      </c>
      <c r="L643">
        <f t="shared" si="155"/>
        <v>100000</v>
      </c>
      <c r="M643" s="19">
        <f t="shared" si="156"/>
        <v>166437.47128421924</v>
      </c>
      <c r="N643" s="19">
        <f t="shared" si="157"/>
        <v>166437.47128421924</v>
      </c>
      <c r="O643" s="19">
        <f t="shared" si="163"/>
        <v>165262.90611544417</v>
      </c>
      <c r="P643" s="19">
        <f>IF(A643=0,K643*(1-$C$15),K643)</f>
        <v>0</v>
      </c>
      <c r="Q643" s="19">
        <f t="shared" si="158"/>
        <v>2209.5699408365886</v>
      </c>
      <c r="R643" s="19">
        <f t="shared" si="159"/>
        <v>139.56039671356729</v>
      </c>
      <c r="S643" s="3">
        <f>Return!Q627</f>
        <v>1.3370029565455521E-2</v>
      </c>
      <c r="T643" s="9">
        <f>IF(A643=0,1,T642*(1+$F$5)^(1/12))</f>
        <v>1.2944750849812208</v>
      </c>
      <c r="U643">
        <f>IF(A643=0,$C$12,U642-V642-W642-X642)</f>
        <v>0</v>
      </c>
      <c r="V643">
        <f t="shared" si="149"/>
        <v>0</v>
      </c>
      <c r="W643">
        <f t="shared" si="160"/>
        <v>0</v>
      </c>
      <c r="X643">
        <f>IF(A643=12*$C$10-1,U643-V643-W643,0)</f>
        <v>0</v>
      </c>
      <c r="Y643">
        <f>FLOOR(A643/12,1)</f>
        <v>51</v>
      </c>
      <c r="Z643">
        <f t="shared" si="150"/>
        <v>5</v>
      </c>
      <c r="AA643" t="e">
        <f t="shared" si="161"/>
        <v>#N/A</v>
      </c>
      <c r="AB643" t="e">
        <f t="shared" si="151"/>
        <v>#N/A</v>
      </c>
      <c r="AC643" t="e">
        <f>VLOOKUP(AD643,mortality!$A$4:$G$76,saving_model!Z643+2,FALSE)</f>
        <v>#N/A</v>
      </c>
      <c r="AD643">
        <f t="shared" si="152"/>
        <v>100</v>
      </c>
      <c r="AE643" s="10">
        <f t="shared" si="162"/>
        <v>8.3717735912058888E-4</v>
      </c>
      <c r="AF643" s="8">
        <f>VLOOKUP(saving_model!Y643,lapse!$B$4:$C$134,2,FALSE)</f>
        <v>0.01</v>
      </c>
      <c r="AH643">
        <f>discount_curve!K628</f>
        <v>0.54577916654987468</v>
      </c>
    </row>
    <row r="644" spans="1:34" x14ac:dyDescent="0.55000000000000004">
      <c r="A644">
        <f t="shared" si="148"/>
        <v>622</v>
      </c>
      <c r="B644">
        <f t="shared" si="153"/>
        <v>0</v>
      </c>
      <c r="C644">
        <f>K644*U644</f>
        <v>0</v>
      </c>
      <c r="D644">
        <f>M644*V644</f>
        <v>0</v>
      </c>
      <c r="E644">
        <f>N644*W644</f>
        <v>0</v>
      </c>
      <c r="F644">
        <f>(O644+P644+Q644-R644)*X644</f>
        <v>0</v>
      </c>
      <c r="G644">
        <f>U644*$F$6/12*T644</f>
        <v>0</v>
      </c>
      <c r="H644">
        <v>0</v>
      </c>
      <c r="I644">
        <f t="shared" si="154"/>
        <v>0</v>
      </c>
      <c r="K644">
        <f>IF(A644=0, $C$6, $C$7/12)</f>
        <v>0</v>
      </c>
      <c r="L644">
        <f t="shared" si="155"/>
        <v>100000</v>
      </c>
      <c r="M644" s="19">
        <f t="shared" si="156"/>
        <v>166874.03898944319</v>
      </c>
      <c r="N644" s="19">
        <f t="shared" si="157"/>
        <v>166874.03898944319</v>
      </c>
      <c r="O644" s="19">
        <f t="shared" si="163"/>
        <v>167332.9156595672</v>
      </c>
      <c r="P644" s="19">
        <f>IF(A644=0,K644*(1-$C$15),K644)</f>
        <v>0</v>
      </c>
      <c r="Q644" s="19">
        <f t="shared" si="158"/>
        <v>-1056.3171723207377</v>
      </c>
      <c r="R644" s="19">
        <f t="shared" si="159"/>
        <v>138.5638320727054</v>
      </c>
      <c r="S644" s="3">
        <f>Return!Q628</f>
        <v>-6.3126681810157237E-3</v>
      </c>
      <c r="T644" s="9">
        <f>IF(A644=0,1,T643*(1+$F$5)^(1/12))</f>
        <v>1.2950132174901794</v>
      </c>
      <c r="U644">
        <f>IF(A644=0,$C$12,U643-V643-W643-X643)</f>
        <v>0</v>
      </c>
      <c r="V644">
        <f t="shared" si="149"/>
        <v>0</v>
      </c>
      <c r="W644">
        <f t="shared" si="160"/>
        <v>0</v>
      </c>
      <c r="X644">
        <f>IF(A644=12*$C$10-1,U644-V644-W644,0)</f>
        <v>0</v>
      </c>
      <c r="Y644">
        <f>FLOOR(A644/12,1)</f>
        <v>51</v>
      </c>
      <c r="Z644">
        <f t="shared" si="150"/>
        <v>5</v>
      </c>
      <c r="AA644" t="e">
        <f t="shared" si="161"/>
        <v>#N/A</v>
      </c>
      <c r="AB644" t="e">
        <f t="shared" si="151"/>
        <v>#N/A</v>
      </c>
      <c r="AC644" t="e">
        <f>VLOOKUP(AD644,mortality!$A$4:$G$76,saving_model!Z644+2,FALSE)</f>
        <v>#N/A</v>
      </c>
      <c r="AD644">
        <f t="shared" si="152"/>
        <v>100</v>
      </c>
      <c r="AE644" s="10">
        <f t="shared" si="162"/>
        <v>8.3717735912058888E-4</v>
      </c>
      <c r="AF644" s="8">
        <f>VLOOKUP(saving_model!Y644,lapse!$B$4:$C$134,2,FALSE)</f>
        <v>0.01</v>
      </c>
      <c r="AH644">
        <f>discount_curve!K629</f>
        <v>0.5452472333836712</v>
      </c>
    </row>
    <row r="645" spans="1:34" x14ac:dyDescent="0.55000000000000004">
      <c r="A645">
        <f t="shared" si="148"/>
        <v>623</v>
      </c>
      <c r="B645">
        <f t="shared" si="153"/>
        <v>0</v>
      </c>
      <c r="C645">
        <f>K645*U645</f>
        <v>0</v>
      </c>
      <c r="D645">
        <f>M645*V645</f>
        <v>0</v>
      </c>
      <c r="E645">
        <f>N645*W645</f>
        <v>0</v>
      </c>
      <c r="F645">
        <f>(O645+P645+Q645-R645)*X645</f>
        <v>0</v>
      </c>
      <c r="G645">
        <f>U645*$F$6/12*T645</f>
        <v>0</v>
      </c>
      <c r="H645">
        <v>0</v>
      </c>
      <c r="I645">
        <f t="shared" si="154"/>
        <v>0</v>
      </c>
      <c r="K645">
        <f>IF(A645=0, $C$6, $C$7/12)</f>
        <v>0</v>
      </c>
      <c r="L645">
        <f t="shared" si="155"/>
        <v>100000</v>
      </c>
      <c r="M645" s="19">
        <f t="shared" si="156"/>
        <v>166778.2839207279</v>
      </c>
      <c r="N645" s="19">
        <f t="shared" si="157"/>
        <v>166778.2839207279</v>
      </c>
      <c r="O645" s="19">
        <f t="shared" si="163"/>
        <v>166138.03465517375</v>
      </c>
      <c r="P645" s="19">
        <f>IF(A645=0,K645*(1-$C$15),K645)</f>
        <v>0</v>
      </c>
      <c r="Q645" s="19">
        <f t="shared" si="158"/>
        <v>1141.0992528516003</v>
      </c>
      <c r="R645" s="19">
        <f t="shared" si="159"/>
        <v>139.39927825668778</v>
      </c>
      <c r="S645" s="3">
        <f>Return!Q629</f>
        <v>6.8683805921985197E-3</v>
      </c>
      <c r="T645" s="9">
        <f>IF(A645=0,1,T644*(1+$F$5)^(1/12))</f>
        <v>1.2955515737088104</v>
      </c>
      <c r="U645">
        <f>IF(A645=0,$C$12,U644-V644-W644-X644)</f>
        <v>0</v>
      </c>
      <c r="V645">
        <f t="shared" si="149"/>
        <v>0</v>
      </c>
      <c r="W645">
        <f t="shared" si="160"/>
        <v>0</v>
      </c>
      <c r="X645">
        <f>IF(A645=12*$C$10-1,U645-V645-W645,0)</f>
        <v>0</v>
      </c>
      <c r="Y645">
        <f>FLOOR(A645/12,1)</f>
        <v>51</v>
      </c>
      <c r="Z645">
        <f t="shared" si="150"/>
        <v>5</v>
      </c>
      <c r="AA645" t="e">
        <f t="shared" si="161"/>
        <v>#N/A</v>
      </c>
      <c r="AB645" t="e">
        <f t="shared" si="151"/>
        <v>#N/A</v>
      </c>
      <c r="AC645" t="e">
        <f>VLOOKUP(AD645,mortality!$A$4:$G$76,saving_model!Z645+2,FALSE)</f>
        <v>#N/A</v>
      </c>
      <c r="AD645">
        <f t="shared" si="152"/>
        <v>100</v>
      </c>
      <c r="AE645" s="10">
        <f t="shared" si="162"/>
        <v>8.3717735912058888E-4</v>
      </c>
      <c r="AF645" s="8">
        <f>VLOOKUP(saving_model!Y645,lapse!$B$4:$C$134,2,FALSE)</f>
        <v>0.01</v>
      </c>
      <c r="AH645">
        <f>discount_curve!K630</f>
        <v>0.54471581865589569</v>
      </c>
    </row>
    <row r="646" spans="1:34" x14ac:dyDescent="0.55000000000000004">
      <c r="A646">
        <f t="shared" si="148"/>
        <v>624</v>
      </c>
      <c r="B646">
        <f t="shared" si="153"/>
        <v>0</v>
      </c>
      <c r="C646">
        <f>K646*U646</f>
        <v>0</v>
      </c>
      <c r="D646">
        <f>M646*V646</f>
        <v>0</v>
      </c>
      <c r="E646">
        <f>N646*W646</f>
        <v>0</v>
      </c>
      <c r="F646">
        <f>(O646+P646+Q646-R646)*X646</f>
        <v>0</v>
      </c>
      <c r="G646">
        <f>U646*$F$6/12*T646</f>
        <v>0</v>
      </c>
      <c r="H646">
        <v>0</v>
      </c>
      <c r="I646">
        <f t="shared" si="154"/>
        <v>0</v>
      </c>
      <c r="K646">
        <f>IF(A646=0, $C$6, $C$7/12)</f>
        <v>0</v>
      </c>
      <c r="L646">
        <f t="shared" si="155"/>
        <v>100000</v>
      </c>
      <c r="M646" s="19">
        <f t="shared" si="156"/>
        <v>168494.28089811406</v>
      </c>
      <c r="N646" s="19">
        <f t="shared" si="157"/>
        <v>168494.28089811406</v>
      </c>
      <c r="O646" s="19">
        <f t="shared" si="163"/>
        <v>167139.73462976865</v>
      </c>
      <c r="P646" s="19">
        <f>IF(A646=0,K646*(1-$C$15),K646)</f>
        <v>0</v>
      </c>
      <c r="Q646" s="19">
        <f t="shared" si="158"/>
        <v>2567.6696997495587</v>
      </c>
      <c r="R646" s="19">
        <f t="shared" si="159"/>
        <v>141.42283694126516</v>
      </c>
      <c r="S646" s="3">
        <f>Return!Q630</f>
        <v>1.5362413404790942E-2</v>
      </c>
      <c r="T646" s="9">
        <f>IF(A646=0,1,T645*(1+$F$5)^(1/12))</f>
        <v>1.296090153730113</v>
      </c>
      <c r="U646">
        <f>IF(A646=0,$C$12,U645-V645-W645-X645)</f>
        <v>0</v>
      </c>
      <c r="V646">
        <f t="shared" si="149"/>
        <v>0</v>
      </c>
      <c r="W646">
        <f t="shared" si="160"/>
        <v>0</v>
      </c>
      <c r="X646">
        <f>IF(A646=12*$C$10-1,U646-V646-W646,0)</f>
        <v>0</v>
      </c>
      <c r="Y646">
        <f>FLOOR(A646/12,1)</f>
        <v>52</v>
      </c>
      <c r="Z646">
        <f t="shared" si="150"/>
        <v>5</v>
      </c>
      <c r="AA646" t="e">
        <f t="shared" si="161"/>
        <v>#N/A</v>
      </c>
      <c r="AB646" t="e">
        <f t="shared" si="151"/>
        <v>#N/A</v>
      </c>
      <c r="AC646" t="e">
        <f>VLOOKUP(AD646,mortality!$A$4:$G$76,saving_model!Z646+2,FALSE)</f>
        <v>#N/A</v>
      </c>
      <c r="AD646">
        <f t="shared" si="152"/>
        <v>101</v>
      </c>
      <c r="AE646" s="10">
        <f t="shared" si="162"/>
        <v>8.3717735912058888E-4</v>
      </c>
      <c r="AF646" s="8">
        <f>VLOOKUP(saving_model!Y646,lapse!$B$4:$C$134,2,FALSE)</f>
        <v>0.01</v>
      </c>
      <c r="AH646">
        <f>discount_curve!K631</f>
        <v>0.53972867324720475</v>
      </c>
    </row>
    <row r="647" spans="1:34" x14ac:dyDescent="0.55000000000000004">
      <c r="A647">
        <f t="shared" ref="A647:A661" si="164">A646+1</f>
        <v>625</v>
      </c>
      <c r="B647">
        <f t="shared" si="153"/>
        <v>0</v>
      </c>
      <c r="C647">
        <f>K647*U647</f>
        <v>0</v>
      </c>
      <c r="D647">
        <f>M647*V647</f>
        <v>0</v>
      </c>
      <c r="E647">
        <f>N647*W647</f>
        <v>0</v>
      </c>
      <c r="F647">
        <f>(O647+P647+Q647-R647)*X647</f>
        <v>0</v>
      </c>
      <c r="G647">
        <f>U647*$F$6/12*T647</f>
        <v>0</v>
      </c>
      <c r="H647">
        <v>0</v>
      </c>
      <c r="I647">
        <f t="shared" si="154"/>
        <v>0</v>
      </c>
      <c r="K647">
        <f>IF(A647=0, $C$6, $C$7/12)</f>
        <v>0</v>
      </c>
      <c r="L647">
        <f t="shared" si="155"/>
        <v>100000</v>
      </c>
      <c r="M647" s="19">
        <f t="shared" si="156"/>
        <v>169396.03599768702</v>
      </c>
      <c r="N647" s="19">
        <f t="shared" si="157"/>
        <v>169396.03599768702</v>
      </c>
      <c r="O647" s="19">
        <f t="shared" si="163"/>
        <v>169565.98149257695</v>
      </c>
      <c r="P647" s="19">
        <f>IF(A647=0,K647*(1-$C$15),K647)</f>
        <v>0</v>
      </c>
      <c r="Q647" s="19">
        <f t="shared" si="158"/>
        <v>-480.79531159734768</v>
      </c>
      <c r="R647" s="19">
        <f t="shared" si="159"/>
        <v>140.90432181748301</v>
      </c>
      <c r="S647" s="3">
        <f>Return!Q631</f>
        <v>-2.8354467527343941E-3</v>
      </c>
      <c r="T647" s="9">
        <f>IF(A647=0,1,T646*(1+$F$5)^(1/12))</f>
        <v>1.2966289576471257</v>
      </c>
      <c r="U647">
        <f>IF(A647=0,$C$12,U646-V646-W646-X646)</f>
        <v>0</v>
      </c>
      <c r="V647">
        <f t="shared" si="149"/>
        <v>0</v>
      </c>
      <c r="W647">
        <f t="shared" si="160"/>
        <v>0</v>
      </c>
      <c r="X647">
        <f>IF(A647=12*$C$10-1,U647-V647-W647,0)</f>
        <v>0</v>
      </c>
      <c r="Y647">
        <f>FLOOR(A647/12,1)</f>
        <v>52</v>
      </c>
      <c r="Z647">
        <f t="shared" si="150"/>
        <v>5</v>
      </c>
      <c r="AA647" t="e">
        <f t="shared" si="161"/>
        <v>#N/A</v>
      </c>
      <c r="AB647" t="e">
        <f t="shared" si="151"/>
        <v>#N/A</v>
      </c>
      <c r="AC647" t="e">
        <f>VLOOKUP(AD647,mortality!$A$4:$G$76,saving_model!Z647+2,FALSE)</f>
        <v>#N/A</v>
      </c>
      <c r="AD647">
        <f t="shared" si="152"/>
        <v>101</v>
      </c>
      <c r="AE647" s="10">
        <f t="shared" si="162"/>
        <v>8.3717735912058888E-4</v>
      </c>
      <c r="AF647" s="8">
        <f>VLOOKUP(saving_model!Y647,lapse!$B$4:$C$134,2,FALSE)</f>
        <v>0.01</v>
      </c>
      <c r="AH647">
        <f>discount_curve!K632</f>
        <v>0.53919553195250691</v>
      </c>
    </row>
    <row r="648" spans="1:34" x14ac:dyDescent="0.55000000000000004">
      <c r="A648">
        <f t="shared" si="164"/>
        <v>626</v>
      </c>
      <c r="B648">
        <f t="shared" si="153"/>
        <v>0</v>
      </c>
      <c r="C648">
        <f>K648*U648</f>
        <v>0</v>
      </c>
      <c r="D648">
        <f>M648*V648</f>
        <v>0</v>
      </c>
      <c r="E648">
        <f>N648*W648</f>
        <v>0</v>
      </c>
      <c r="F648">
        <f>(O648+P648+Q648-R648)*X648</f>
        <v>0</v>
      </c>
      <c r="G648">
        <f>U648*$F$6/12*T648</f>
        <v>0</v>
      </c>
      <c r="H648">
        <v>0</v>
      </c>
      <c r="I648">
        <f t="shared" si="154"/>
        <v>0</v>
      </c>
      <c r="K648">
        <f>IF(A648=0, $C$6, $C$7/12)</f>
        <v>0</v>
      </c>
      <c r="L648">
        <f t="shared" si="155"/>
        <v>100000</v>
      </c>
      <c r="M648" s="19">
        <f t="shared" si="156"/>
        <v>169229.08523462128</v>
      </c>
      <c r="N648" s="19">
        <f t="shared" si="157"/>
        <v>169229.08523462128</v>
      </c>
      <c r="O648" s="19">
        <f t="shared" si="163"/>
        <v>168944.28185916212</v>
      </c>
      <c r="P648" s="19">
        <f>IF(A648=0,K648*(1-$C$15),K648)</f>
        <v>0</v>
      </c>
      <c r="Q648" s="19">
        <f t="shared" si="158"/>
        <v>428.46279703812991</v>
      </c>
      <c r="R648" s="19">
        <f t="shared" si="159"/>
        <v>141.14395388016689</v>
      </c>
      <c r="S648" s="3">
        <f>Return!Q632</f>
        <v>2.5361189637380654E-3</v>
      </c>
      <c r="T648" s="9">
        <f>IF(A648=0,1,T647*(1+$F$5)^(1/12))</f>
        <v>1.2971679855529252</v>
      </c>
      <c r="U648">
        <f>IF(A648=0,$C$12,U647-V647-W647-X647)</f>
        <v>0</v>
      </c>
      <c r="V648">
        <f t="shared" si="149"/>
        <v>0</v>
      </c>
      <c r="W648">
        <f t="shared" si="160"/>
        <v>0</v>
      </c>
      <c r="X648">
        <f>IF(A648=12*$C$10-1,U648-V648-W648,0)</f>
        <v>0</v>
      </c>
      <c r="Y648">
        <f>FLOOR(A648/12,1)</f>
        <v>52</v>
      </c>
      <c r="Z648">
        <f t="shared" si="150"/>
        <v>5</v>
      </c>
      <c r="AA648" t="e">
        <f t="shared" si="161"/>
        <v>#N/A</v>
      </c>
      <c r="AB648" t="e">
        <f t="shared" si="151"/>
        <v>#N/A</v>
      </c>
      <c r="AC648" t="e">
        <f>VLOOKUP(AD648,mortality!$A$4:$G$76,saving_model!Z648+2,FALSE)</f>
        <v>#N/A</v>
      </c>
      <c r="AD648">
        <f t="shared" si="152"/>
        <v>101</v>
      </c>
      <c r="AE648" s="10">
        <f t="shared" si="162"/>
        <v>8.3717735912058888E-4</v>
      </c>
      <c r="AF648" s="8">
        <f>VLOOKUP(saving_model!Y648,lapse!$B$4:$C$134,2,FALSE)</f>
        <v>0.01</v>
      </c>
      <c r="AH648">
        <f>discount_curve!K633</f>
        <v>0.53866291729212412</v>
      </c>
    </row>
    <row r="649" spans="1:34" x14ac:dyDescent="0.55000000000000004">
      <c r="A649">
        <f t="shared" si="164"/>
        <v>627</v>
      </c>
      <c r="B649">
        <f t="shared" si="153"/>
        <v>0</v>
      </c>
      <c r="C649">
        <f>K649*U649</f>
        <v>0</v>
      </c>
      <c r="D649">
        <f>M649*V649</f>
        <v>0</v>
      </c>
      <c r="E649">
        <f>N649*W649</f>
        <v>0</v>
      </c>
      <c r="F649">
        <f>(O649+P649+Q649-R649)*X649</f>
        <v>0</v>
      </c>
      <c r="G649">
        <f>U649*$F$6/12*T649</f>
        <v>0</v>
      </c>
      <c r="H649">
        <v>0</v>
      </c>
      <c r="I649">
        <f t="shared" si="154"/>
        <v>0</v>
      </c>
      <c r="K649">
        <f>IF(A649=0, $C$6, $C$7/12)</f>
        <v>0</v>
      </c>
      <c r="L649">
        <f t="shared" si="155"/>
        <v>100000</v>
      </c>
      <c r="M649" s="19">
        <f t="shared" si="156"/>
        <v>169328.22491777639</v>
      </c>
      <c r="N649" s="19">
        <f t="shared" si="157"/>
        <v>169328.22491777639</v>
      </c>
      <c r="O649" s="19">
        <f t="shared" si="163"/>
        <v>169231.60070232008</v>
      </c>
      <c r="P649" s="19">
        <f>IF(A649=0,K649*(1-$C$15),K649)</f>
        <v>0</v>
      </c>
      <c r="Q649" s="19">
        <f t="shared" si="158"/>
        <v>52.178614814997481</v>
      </c>
      <c r="R649" s="19">
        <f t="shared" si="159"/>
        <v>141.06981609761257</v>
      </c>
      <c r="S649" s="3">
        <f>Return!Q633</f>
        <v>3.0832666356905847E-4</v>
      </c>
      <c r="T649" s="9">
        <f>IF(A649=0,1,T648*(1+$F$5)^(1/12))</f>
        <v>1.2977072375406269</v>
      </c>
      <c r="U649">
        <f>IF(A649=0,$C$12,U648-V648-W648-X648)</f>
        <v>0</v>
      </c>
      <c r="V649">
        <f t="shared" si="149"/>
        <v>0</v>
      </c>
      <c r="W649">
        <f t="shared" si="160"/>
        <v>0</v>
      </c>
      <c r="X649">
        <f>IF(A649=12*$C$10-1,U649-V649-W649,0)</f>
        <v>0</v>
      </c>
      <c r="Y649">
        <f>FLOOR(A649/12,1)</f>
        <v>52</v>
      </c>
      <c r="Z649">
        <f t="shared" si="150"/>
        <v>5</v>
      </c>
      <c r="AA649" t="e">
        <f t="shared" si="161"/>
        <v>#N/A</v>
      </c>
      <c r="AB649" t="e">
        <f t="shared" si="151"/>
        <v>#N/A</v>
      </c>
      <c r="AC649" t="e">
        <f>VLOOKUP(AD649,mortality!$A$4:$G$76,saving_model!Z649+2,FALSE)</f>
        <v>#N/A</v>
      </c>
      <c r="AD649">
        <f t="shared" si="152"/>
        <v>101</v>
      </c>
      <c r="AE649" s="10">
        <f t="shared" si="162"/>
        <v>8.3717735912058888E-4</v>
      </c>
      <c r="AF649" s="8">
        <f>VLOOKUP(saving_model!Y649,lapse!$B$4:$C$134,2,FALSE)</f>
        <v>0.01</v>
      </c>
      <c r="AH649">
        <f>discount_curve!K634</f>
        <v>0.5381308287458495</v>
      </c>
    </row>
    <row r="650" spans="1:34" x14ac:dyDescent="0.55000000000000004">
      <c r="A650">
        <f t="shared" si="164"/>
        <v>628</v>
      </c>
      <c r="B650">
        <f t="shared" si="153"/>
        <v>0</v>
      </c>
      <c r="C650">
        <f>K650*U650</f>
        <v>0</v>
      </c>
      <c r="D650">
        <f>M650*V650</f>
        <v>0</v>
      </c>
      <c r="E650">
        <f>N650*W650</f>
        <v>0</v>
      </c>
      <c r="F650">
        <f>(O650+P650+Q650-R650)*X650</f>
        <v>0</v>
      </c>
      <c r="G650">
        <f>U650*$F$6/12*T650</f>
        <v>0</v>
      </c>
      <c r="H650">
        <v>0</v>
      </c>
      <c r="I650">
        <f t="shared" si="154"/>
        <v>0</v>
      </c>
      <c r="K650">
        <f>IF(A650=0, $C$6, $C$7/12)</f>
        <v>0</v>
      </c>
      <c r="L650">
        <f t="shared" si="155"/>
        <v>100000</v>
      </c>
      <c r="M650" s="19">
        <f t="shared" si="156"/>
        <v>168397.04047905558</v>
      </c>
      <c r="N650" s="19">
        <f t="shared" si="157"/>
        <v>168397.04047905558</v>
      </c>
      <c r="O650" s="19">
        <f t="shared" si="163"/>
        <v>169142.70950103746</v>
      </c>
      <c r="P650" s="19">
        <f>IF(A650=0,K650*(1-$C$15),K650)</f>
        <v>0</v>
      </c>
      <c r="Q650" s="19">
        <f t="shared" si="158"/>
        <v>-1630.9311925541749</v>
      </c>
      <c r="R650" s="19">
        <f t="shared" si="159"/>
        <v>139.59314859040273</v>
      </c>
      <c r="S650" s="3">
        <f>Return!Q634</f>
        <v>-9.6423381023358345E-3</v>
      </c>
      <c r="T650" s="9">
        <f>IF(A650=0,1,T649*(1+$F$5)^(1/12))</f>
        <v>1.2982467137033848</v>
      </c>
      <c r="U650">
        <f>IF(A650=0,$C$12,U649-V649-W649-X649)</f>
        <v>0</v>
      </c>
      <c r="V650">
        <f t="shared" si="149"/>
        <v>0</v>
      </c>
      <c r="W650">
        <f t="shared" si="160"/>
        <v>0</v>
      </c>
      <c r="X650">
        <f>IF(A650=12*$C$10-1,U650-V650-W650,0)</f>
        <v>0</v>
      </c>
      <c r="Y650">
        <f>FLOOR(A650/12,1)</f>
        <v>52</v>
      </c>
      <c r="Z650">
        <f t="shared" si="150"/>
        <v>5</v>
      </c>
      <c r="AA650" t="e">
        <f t="shared" si="161"/>
        <v>#N/A</v>
      </c>
      <c r="AB650" t="e">
        <f t="shared" si="151"/>
        <v>#N/A</v>
      </c>
      <c r="AC650" t="e">
        <f>VLOOKUP(AD650,mortality!$A$4:$G$76,saving_model!Z650+2,FALSE)</f>
        <v>#N/A</v>
      </c>
      <c r="AD650">
        <f t="shared" si="152"/>
        <v>101</v>
      </c>
      <c r="AE650" s="10">
        <f t="shared" si="162"/>
        <v>8.3717735912058888E-4</v>
      </c>
      <c r="AF650" s="8">
        <f>VLOOKUP(saving_model!Y650,lapse!$B$4:$C$134,2,FALSE)</f>
        <v>0.01</v>
      </c>
      <c r="AH650">
        <f>discount_curve!K635</f>
        <v>0.53759926579399042</v>
      </c>
    </row>
    <row r="651" spans="1:34" x14ac:dyDescent="0.55000000000000004">
      <c r="A651">
        <f t="shared" si="164"/>
        <v>629</v>
      </c>
      <c r="B651">
        <f t="shared" si="153"/>
        <v>0</v>
      </c>
      <c r="C651">
        <f>K651*U651</f>
        <v>0</v>
      </c>
      <c r="D651">
        <f>M651*V651</f>
        <v>0</v>
      </c>
      <c r="E651">
        <f>N651*W651</f>
        <v>0</v>
      </c>
      <c r="F651">
        <f>(O651+P651+Q651-R651)*X651</f>
        <v>0</v>
      </c>
      <c r="G651">
        <f>U651*$F$6/12*T651</f>
        <v>0</v>
      </c>
      <c r="H651">
        <v>0</v>
      </c>
      <c r="I651">
        <f t="shared" si="154"/>
        <v>0</v>
      </c>
      <c r="K651">
        <f>IF(A651=0, $C$6, $C$7/12)</f>
        <v>0</v>
      </c>
      <c r="L651">
        <f t="shared" si="155"/>
        <v>100000</v>
      </c>
      <c r="M651" s="19">
        <f t="shared" si="156"/>
        <v>167794.80302524604</v>
      </c>
      <c r="N651" s="19">
        <f t="shared" si="157"/>
        <v>167794.80302524604</v>
      </c>
      <c r="O651" s="19">
        <f t="shared" si="163"/>
        <v>167372.18515989286</v>
      </c>
      <c r="P651" s="19">
        <f>IF(A651=0,K651*(1-$C$15),K651)</f>
        <v>0</v>
      </c>
      <c r="Q651" s="19">
        <f t="shared" si="158"/>
        <v>705.17126701725329</v>
      </c>
      <c r="R651" s="19">
        <f t="shared" si="159"/>
        <v>140.06446368909175</v>
      </c>
      <c r="S651" s="3">
        <f>Return!Q635</f>
        <v>4.213192689953793E-3</v>
      </c>
      <c r="T651" s="9">
        <f>IF(A651=0,1,T650*(1+$F$5)^(1/12))</f>
        <v>1.2987864141343921</v>
      </c>
      <c r="U651">
        <f>IF(A651=0,$C$12,U650-V650-W650-X650)</f>
        <v>0</v>
      </c>
      <c r="V651">
        <f t="shared" si="149"/>
        <v>0</v>
      </c>
      <c r="W651">
        <f t="shared" si="160"/>
        <v>0</v>
      </c>
      <c r="X651">
        <f>IF(A651=12*$C$10-1,U651-V651-W651,0)</f>
        <v>0</v>
      </c>
      <c r="Y651">
        <f>FLOOR(A651/12,1)</f>
        <v>52</v>
      </c>
      <c r="Z651">
        <f t="shared" si="150"/>
        <v>5</v>
      </c>
      <c r="AA651" t="e">
        <f t="shared" si="161"/>
        <v>#N/A</v>
      </c>
      <c r="AB651" t="e">
        <f t="shared" si="151"/>
        <v>#N/A</v>
      </c>
      <c r="AC651" t="e">
        <f>VLOOKUP(AD651,mortality!$A$4:$G$76,saving_model!Z651+2,FALSE)</f>
        <v>#N/A</v>
      </c>
      <c r="AD651">
        <f t="shared" si="152"/>
        <v>101</v>
      </c>
      <c r="AE651" s="10">
        <f t="shared" si="162"/>
        <v>8.3717735912058888E-4</v>
      </c>
      <c r="AF651" s="8">
        <f>VLOOKUP(saving_model!Y651,lapse!$B$4:$C$134,2,FALSE)</f>
        <v>0.01</v>
      </c>
      <c r="AH651">
        <f>discount_curve!K636</f>
        <v>0.53706822791736686</v>
      </c>
    </row>
    <row r="652" spans="1:34" x14ac:dyDescent="0.55000000000000004">
      <c r="A652">
        <f t="shared" si="164"/>
        <v>630</v>
      </c>
      <c r="B652">
        <f t="shared" si="153"/>
        <v>0</v>
      </c>
      <c r="C652">
        <f>K652*U652</f>
        <v>0</v>
      </c>
      <c r="D652">
        <f>M652*V652</f>
        <v>0</v>
      </c>
      <c r="E652">
        <f>N652*W652</f>
        <v>0</v>
      </c>
      <c r="F652">
        <f>(O652+P652+Q652-R652)*X652</f>
        <v>0</v>
      </c>
      <c r="G652">
        <f>U652*$F$6/12*T652</f>
        <v>0</v>
      </c>
      <c r="H652">
        <v>0</v>
      </c>
      <c r="I652">
        <f t="shared" si="154"/>
        <v>0</v>
      </c>
      <c r="K652">
        <f>IF(A652=0, $C$6, $C$7/12)</f>
        <v>0</v>
      </c>
      <c r="L652">
        <f t="shared" si="155"/>
        <v>100000</v>
      </c>
      <c r="M652" s="19">
        <f t="shared" si="156"/>
        <v>167809.95679495632</v>
      </c>
      <c r="N652" s="19">
        <f t="shared" si="157"/>
        <v>167809.95679495632</v>
      </c>
      <c r="O652" s="19">
        <f t="shared" si="163"/>
        <v>167937.29196322104</v>
      </c>
      <c r="P652" s="19">
        <f>IF(A652=0,K652*(1-$C$15),K652)</f>
        <v>0</v>
      </c>
      <c r="Q652" s="19">
        <f t="shared" si="158"/>
        <v>-394.28950524440268</v>
      </c>
      <c r="R652" s="19">
        <f t="shared" si="159"/>
        <v>139.61916871498053</v>
      </c>
      <c r="S652" s="3">
        <f>Return!Q636</f>
        <v>-2.3478376996263206E-3</v>
      </c>
      <c r="T652" s="9">
        <f>IF(A652=0,1,T651*(1+$F$5)^(1/12))</f>
        <v>1.2993263389268801</v>
      </c>
      <c r="U652">
        <f>IF(A652=0,$C$12,U651-V651-W651-X651)</f>
        <v>0</v>
      </c>
      <c r="V652">
        <f t="shared" si="149"/>
        <v>0</v>
      </c>
      <c r="W652">
        <f t="shared" si="160"/>
        <v>0</v>
      </c>
      <c r="X652">
        <f>IF(A652=12*$C$10-1,U652-V652-W652,0)</f>
        <v>0</v>
      </c>
      <c r="Y652">
        <f>FLOOR(A652/12,1)</f>
        <v>52</v>
      </c>
      <c r="Z652">
        <f t="shared" si="150"/>
        <v>5</v>
      </c>
      <c r="AA652" t="e">
        <f t="shared" si="161"/>
        <v>#N/A</v>
      </c>
      <c r="AB652" t="e">
        <f t="shared" si="151"/>
        <v>#N/A</v>
      </c>
      <c r="AC652" t="e">
        <f>VLOOKUP(AD652,mortality!$A$4:$G$76,saving_model!Z652+2,FALSE)</f>
        <v>#N/A</v>
      </c>
      <c r="AD652">
        <f t="shared" si="152"/>
        <v>101</v>
      </c>
      <c r="AE652" s="10">
        <f t="shared" si="162"/>
        <v>8.3717735912058888E-4</v>
      </c>
      <c r="AF652" s="8">
        <f>VLOOKUP(saving_model!Y652,lapse!$B$4:$C$134,2,FALSE)</f>
        <v>0.01</v>
      </c>
      <c r="AH652">
        <f>discount_curve!K637</f>
        <v>0.53653771459731259</v>
      </c>
    </row>
    <row r="653" spans="1:34" x14ac:dyDescent="0.55000000000000004">
      <c r="A653">
        <f t="shared" si="164"/>
        <v>631</v>
      </c>
      <c r="B653">
        <f t="shared" si="153"/>
        <v>0</v>
      </c>
      <c r="C653">
        <f>K653*U653</f>
        <v>0</v>
      </c>
      <c r="D653">
        <f>M653*V653</f>
        <v>0</v>
      </c>
      <c r="E653">
        <f>N653*W653</f>
        <v>0</v>
      </c>
      <c r="F653">
        <f>(O653+P653+Q653-R653)*X653</f>
        <v>0</v>
      </c>
      <c r="G653">
        <f>U653*$F$6/12*T653</f>
        <v>0</v>
      </c>
      <c r="H653">
        <v>0</v>
      </c>
      <c r="I653">
        <f t="shared" si="154"/>
        <v>0</v>
      </c>
      <c r="K653">
        <f>IF(A653=0, $C$6, $C$7/12)</f>
        <v>0</v>
      </c>
      <c r="L653">
        <f t="shared" si="155"/>
        <v>100000</v>
      </c>
      <c r="M653" s="19">
        <f t="shared" si="156"/>
        <v>168414.66918250645</v>
      </c>
      <c r="N653" s="19">
        <f t="shared" si="157"/>
        <v>168414.66918250645</v>
      </c>
      <c r="O653" s="19">
        <f t="shared" si="163"/>
        <v>167403.38328926166</v>
      </c>
      <c r="P653" s="19">
        <f>IF(A653=0,K653*(1-$C$15),K653)</f>
        <v>0</v>
      </c>
      <c r="Q653" s="19">
        <f t="shared" si="158"/>
        <v>1881.5010495405591</v>
      </c>
      <c r="R653" s="19">
        <f t="shared" si="159"/>
        <v>141.07073694900186</v>
      </c>
      <c r="S653" s="3">
        <f>Return!Q637</f>
        <v>1.1239325111425336E-2</v>
      </c>
      <c r="T653" s="9">
        <f>IF(A653=0,1,T652*(1+$F$5)^(1/12))</f>
        <v>1.2998664881741193</v>
      </c>
      <c r="U653">
        <f>IF(A653=0,$C$12,U652-V652-W652-X652)</f>
        <v>0</v>
      </c>
      <c r="V653">
        <f t="shared" si="149"/>
        <v>0</v>
      </c>
      <c r="W653">
        <f t="shared" si="160"/>
        <v>0</v>
      </c>
      <c r="X653">
        <f>IF(A653=12*$C$10-1,U653-V653-W653,0)</f>
        <v>0</v>
      </c>
      <c r="Y653">
        <f>FLOOR(A653/12,1)</f>
        <v>52</v>
      </c>
      <c r="Z653">
        <f t="shared" si="150"/>
        <v>5</v>
      </c>
      <c r="AA653" t="e">
        <f t="shared" si="161"/>
        <v>#N/A</v>
      </c>
      <c r="AB653" t="e">
        <f t="shared" si="151"/>
        <v>#N/A</v>
      </c>
      <c r="AC653" t="e">
        <f>VLOOKUP(AD653,mortality!$A$4:$G$76,saving_model!Z653+2,FALSE)</f>
        <v>#N/A</v>
      </c>
      <c r="AD653">
        <f t="shared" si="152"/>
        <v>101</v>
      </c>
      <c r="AE653" s="10">
        <f t="shared" si="162"/>
        <v>8.3717735912058888E-4</v>
      </c>
      <c r="AF653" s="8">
        <f>VLOOKUP(saving_model!Y653,lapse!$B$4:$C$134,2,FALSE)</f>
        <v>0.01</v>
      </c>
      <c r="AH653">
        <f>discount_curve!K638</f>
        <v>0.53600772531567298</v>
      </c>
    </row>
    <row r="654" spans="1:34" x14ac:dyDescent="0.55000000000000004">
      <c r="A654">
        <f t="shared" si="164"/>
        <v>632</v>
      </c>
      <c r="B654">
        <f t="shared" si="153"/>
        <v>0</v>
      </c>
      <c r="C654">
        <f>K654*U654</f>
        <v>0</v>
      </c>
      <c r="D654">
        <f>M654*V654</f>
        <v>0</v>
      </c>
      <c r="E654">
        <f>N654*W654</f>
        <v>0</v>
      </c>
      <c r="F654">
        <f>(O654+P654+Q654-R654)*X654</f>
        <v>0</v>
      </c>
      <c r="G654">
        <f>U654*$F$6/12*T654</f>
        <v>0</v>
      </c>
      <c r="H654">
        <v>0</v>
      </c>
      <c r="I654">
        <f t="shared" si="154"/>
        <v>0</v>
      </c>
      <c r="K654">
        <f>IF(A654=0, $C$6, $C$7/12)</f>
        <v>0</v>
      </c>
      <c r="L654">
        <f t="shared" si="155"/>
        <v>100000</v>
      </c>
      <c r="M654" s="19">
        <f t="shared" si="156"/>
        <v>168998.99900246368</v>
      </c>
      <c r="N654" s="19">
        <f t="shared" si="157"/>
        <v>168998.99900246368</v>
      </c>
      <c r="O654" s="19">
        <f t="shared" si="163"/>
        <v>169143.81360185321</v>
      </c>
      <c r="P654" s="19">
        <f>IF(A654=0,K654*(1-$C$15),K654)</f>
        <v>0</v>
      </c>
      <c r="Q654" s="19">
        <f t="shared" si="158"/>
        <v>-430.2238568998294</v>
      </c>
      <c r="R654" s="19">
        <f t="shared" si="159"/>
        <v>140.59465812079449</v>
      </c>
      <c r="S654" s="3">
        <f>Return!Q638</f>
        <v>-2.5435388249701596E-3</v>
      </c>
      <c r="T654" s="9">
        <f>IF(A654=0,1,T653*(1+$F$5)^(1/12))</f>
        <v>1.3004068619694191</v>
      </c>
      <c r="U654">
        <f>IF(A654=0,$C$12,U653-V653-W653-X653)</f>
        <v>0</v>
      </c>
      <c r="V654">
        <f t="shared" si="149"/>
        <v>0</v>
      </c>
      <c r="W654">
        <f t="shared" si="160"/>
        <v>0</v>
      </c>
      <c r="X654">
        <f>IF(A654=12*$C$10-1,U654-V654-W654,0)</f>
        <v>0</v>
      </c>
      <c r="Y654">
        <f>FLOOR(A654/12,1)</f>
        <v>52</v>
      </c>
      <c r="Z654">
        <f t="shared" si="150"/>
        <v>5</v>
      </c>
      <c r="AA654" t="e">
        <f t="shared" si="161"/>
        <v>#N/A</v>
      </c>
      <c r="AB654" t="e">
        <f t="shared" si="151"/>
        <v>#N/A</v>
      </c>
      <c r="AC654" t="e">
        <f>VLOOKUP(AD654,mortality!$A$4:$G$76,saving_model!Z654+2,FALSE)</f>
        <v>#N/A</v>
      </c>
      <c r="AD654">
        <f t="shared" si="152"/>
        <v>101</v>
      </c>
      <c r="AE654" s="10">
        <f t="shared" si="162"/>
        <v>8.3717735912058888E-4</v>
      </c>
      <c r="AF654" s="8">
        <f>VLOOKUP(saving_model!Y654,lapse!$B$4:$C$134,2,FALSE)</f>
        <v>0.01</v>
      </c>
      <c r="AH654">
        <f>discount_curve!K639</f>
        <v>0.53547825955480566</v>
      </c>
    </row>
    <row r="655" spans="1:34" x14ac:dyDescent="0.55000000000000004">
      <c r="A655">
        <f t="shared" si="164"/>
        <v>633</v>
      </c>
      <c r="B655">
        <f t="shared" si="153"/>
        <v>0</v>
      </c>
      <c r="C655">
        <f>K655*U655</f>
        <v>0</v>
      </c>
      <c r="D655">
        <f>M655*V655</f>
        <v>0</v>
      </c>
      <c r="E655">
        <f>N655*W655</f>
        <v>0</v>
      </c>
      <c r="F655">
        <f>(O655+P655+Q655-R655)*X655</f>
        <v>0</v>
      </c>
      <c r="G655">
        <f>U655*$F$6/12*T655</f>
        <v>0</v>
      </c>
      <c r="H655">
        <v>0</v>
      </c>
      <c r="I655">
        <f t="shared" si="154"/>
        <v>0</v>
      </c>
      <c r="K655">
        <f>IF(A655=0, $C$6, $C$7/12)</f>
        <v>0</v>
      </c>
      <c r="L655">
        <f t="shared" si="155"/>
        <v>100000</v>
      </c>
      <c r="M655" s="19">
        <f t="shared" si="156"/>
        <v>168684.30734910112</v>
      </c>
      <c r="N655" s="19">
        <f t="shared" si="157"/>
        <v>168684.30734910112</v>
      </c>
      <c r="O655" s="19">
        <f t="shared" si="163"/>
        <v>168572.99508683258</v>
      </c>
      <c r="P655" s="19">
        <f>IF(A655=0,K655*(1-$C$15),K655)</f>
        <v>0</v>
      </c>
      <c r="Q655" s="19">
        <f t="shared" si="158"/>
        <v>82.078629773238674</v>
      </c>
      <c r="R655" s="19">
        <f t="shared" si="159"/>
        <v>140.54589476383816</v>
      </c>
      <c r="S655" s="3">
        <f>Return!Q639</f>
        <v>4.8690260104211625E-4</v>
      </c>
      <c r="T655" s="9">
        <f>IF(A655=0,1,T654*(1+$F$5)^(1/12))</f>
        <v>1.3009474604061273</v>
      </c>
      <c r="U655">
        <f>IF(A655=0,$C$12,U654-V654-W654-X654)</f>
        <v>0</v>
      </c>
      <c r="V655">
        <f t="shared" si="149"/>
        <v>0</v>
      </c>
      <c r="W655">
        <f t="shared" si="160"/>
        <v>0</v>
      </c>
      <c r="X655">
        <f>IF(A655=12*$C$10-1,U655-V655-W655,0)</f>
        <v>0</v>
      </c>
      <c r="Y655">
        <f>FLOOR(A655/12,1)</f>
        <v>52</v>
      </c>
      <c r="Z655">
        <f t="shared" si="150"/>
        <v>5</v>
      </c>
      <c r="AA655" t="e">
        <f t="shared" si="161"/>
        <v>#N/A</v>
      </c>
      <c r="AB655" t="e">
        <f t="shared" si="151"/>
        <v>#N/A</v>
      </c>
      <c r="AC655" t="e">
        <f>VLOOKUP(AD655,mortality!$A$4:$G$76,saving_model!Z655+2,FALSE)</f>
        <v>#N/A</v>
      </c>
      <c r="AD655">
        <f t="shared" si="152"/>
        <v>101</v>
      </c>
      <c r="AE655" s="10">
        <f t="shared" si="162"/>
        <v>8.3717735912058888E-4</v>
      </c>
      <c r="AF655" s="8">
        <f>VLOOKUP(saving_model!Y655,lapse!$B$4:$C$134,2,FALSE)</f>
        <v>0.01</v>
      </c>
      <c r="AH655">
        <f>discount_curve!K640</f>
        <v>0.53494931679757918</v>
      </c>
    </row>
    <row r="656" spans="1:34" x14ac:dyDescent="0.55000000000000004">
      <c r="A656">
        <f t="shared" si="164"/>
        <v>634</v>
      </c>
      <c r="B656">
        <f t="shared" si="153"/>
        <v>0</v>
      </c>
      <c r="C656">
        <f>K656*U656</f>
        <v>0</v>
      </c>
      <c r="D656">
        <f>M656*V656</f>
        <v>0</v>
      </c>
      <c r="E656">
        <f>N656*W656</f>
        <v>0</v>
      </c>
      <c r="F656">
        <f>(O656+P656+Q656-R656)*X656</f>
        <v>0</v>
      </c>
      <c r="G656">
        <f>U656*$F$6/12*T656</f>
        <v>0</v>
      </c>
      <c r="H656">
        <v>0</v>
      </c>
      <c r="I656">
        <f t="shared" si="154"/>
        <v>0</v>
      </c>
      <c r="K656">
        <f>IF(A656=0, $C$6, $C$7/12)</f>
        <v>0</v>
      </c>
      <c r="L656">
        <f t="shared" si="155"/>
        <v>100000</v>
      </c>
      <c r="M656" s="19">
        <f t="shared" si="156"/>
        <v>169993.917863885</v>
      </c>
      <c r="N656" s="19">
        <f t="shared" si="157"/>
        <v>169993.917863885</v>
      </c>
      <c r="O656" s="19">
        <f t="shared" si="163"/>
        <v>168514.52782184197</v>
      </c>
      <c r="P656" s="19">
        <f>IF(A656=0,K656*(1-$C$15),K656)</f>
        <v>0</v>
      </c>
      <c r="Q656" s="19">
        <f t="shared" si="158"/>
        <v>2816.0046403675287</v>
      </c>
      <c r="R656" s="19">
        <f t="shared" si="159"/>
        <v>142.77544371850792</v>
      </c>
      <c r="S656" s="3">
        <f>Return!Q640</f>
        <v>1.6710752934872675E-2</v>
      </c>
      <c r="T656" s="9">
        <f>IF(A656=0,1,T655*(1+$F$5)^(1/12))</f>
        <v>1.3014882835776307</v>
      </c>
      <c r="U656">
        <f>IF(A656=0,$C$12,U655-V655-W655-X655)</f>
        <v>0</v>
      </c>
      <c r="V656">
        <f t="shared" si="149"/>
        <v>0</v>
      </c>
      <c r="W656">
        <f t="shared" si="160"/>
        <v>0</v>
      </c>
      <c r="X656">
        <f>IF(A656=12*$C$10-1,U656-V656-W656,0)</f>
        <v>0</v>
      </c>
      <c r="Y656">
        <f>FLOOR(A656/12,1)</f>
        <v>52</v>
      </c>
      <c r="Z656">
        <f t="shared" si="150"/>
        <v>5</v>
      </c>
      <c r="AA656" t="e">
        <f t="shared" si="161"/>
        <v>#N/A</v>
      </c>
      <c r="AB656" t="e">
        <f t="shared" si="151"/>
        <v>#N/A</v>
      </c>
      <c r="AC656" t="e">
        <f>VLOOKUP(AD656,mortality!$A$4:$G$76,saving_model!Z656+2,FALSE)</f>
        <v>#N/A</v>
      </c>
      <c r="AD656">
        <f t="shared" si="152"/>
        <v>101</v>
      </c>
      <c r="AE656" s="10">
        <f t="shared" si="162"/>
        <v>8.3717735912058888E-4</v>
      </c>
      <c r="AF656" s="8">
        <f>VLOOKUP(saving_model!Y656,lapse!$B$4:$C$134,2,FALSE)</f>
        <v>0.01</v>
      </c>
      <c r="AH656">
        <f>discount_curve!K641</f>
        <v>0.53442089652737323</v>
      </c>
    </row>
    <row r="657" spans="1:34" x14ac:dyDescent="0.55000000000000004">
      <c r="A657">
        <f t="shared" si="164"/>
        <v>635</v>
      </c>
      <c r="B657">
        <f t="shared" si="153"/>
        <v>0</v>
      </c>
      <c r="C657">
        <f>K657*U657</f>
        <v>0</v>
      </c>
      <c r="D657">
        <f>M657*V657</f>
        <v>0</v>
      </c>
      <c r="E657">
        <f>N657*W657</f>
        <v>0</v>
      </c>
      <c r="F657">
        <f>(O657+P657+Q657-R657)*X657</f>
        <v>0</v>
      </c>
      <c r="G657">
        <f>U657*$F$6/12*T657</f>
        <v>0</v>
      </c>
      <c r="H657">
        <v>0</v>
      </c>
      <c r="I657">
        <f t="shared" si="154"/>
        <v>0</v>
      </c>
      <c r="K657">
        <f>IF(A657=0, $C$6, $C$7/12)</f>
        <v>0</v>
      </c>
      <c r="L657">
        <f t="shared" si="155"/>
        <v>100000</v>
      </c>
      <c r="M657" s="19">
        <f t="shared" si="156"/>
        <v>171888.39152900354</v>
      </c>
      <c r="N657" s="19">
        <f t="shared" si="157"/>
        <v>171888.39152900354</v>
      </c>
      <c r="O657" s="19">
        <f t="shared" si="163"/>
        <v>171187.75701849099</v>
      </c>
      <c r="P657" s="19">
        <f>IF(A657=0,K657*(1-$C$15),K657)</f>
        <v>0</v>
      </c>
      <c r="Q657" s="19">
        <f t="shared" si="158"/>
        <v>1257.5645863544098</v>
      </c>
      <c r="R657" s="19">
        <f t="shared" si="159"/>
        <v>143.7044346707045</v>
      </c>
      <c r="S657" s="3">
        <f>Return!Q641</f>
        <v>7.3461128777951856E-3</v>
      </c>
      <c r="T657" s="9">
        <f>IF(A657=0,1,T656*(1+$F$5)^(1/12))</f>
        <v>1.3020293315773548</v>
      </c>
      <c r="U657">
        <f>IF(A657=0,$C$12,U656-V656-W656-X656)</f>
        <v>0</v>
      </c>
      <c r="V657">
        <f t="shared" si="149"/>
        <v>0</v>
      </c>
      <c r="W657">
        <f t="shared" si="160"/>
        <v>0</v>
      </c>
      <c r="X657">
        <f>IF(A657=12*$C$10-1,U657-V657-W657,0)</f>
        <v>0</v>
      </c>
      <c r="Y657">
        <f>FLOOR(A657/12,1)</f>
        <v>52</v>
      </c>
      <c r="Z657">
        <f t="shared" si="150"/>
        <v>5</v>
      </c>
      <c r="AA657" t="e">
        <f t="shared" si="161"/>
        <v>#N/A</v>
      </c>
      <c r="AB657" t="e">
        <f t="shared" si="151"/>
        <v>#N/A</v>
      </c>
      <c r="AC657" t="e">
        <f>VLOOKUP(AD657,mortality!$A$4:$G$76,saving_model!Z657+2,FALSE)</f>
        <v>#N/A</v>
      </c>
      <c r="AD657">
        <f t="shared" si="152"/>
        <v>101</v>
      </c>
      <c r="AE657" s="10">
        <f t="shared" si="162"/>
        <v>8.3717735912058888E-4</v>
      </c>
      <c r="AF657" s="8">
        <f>VLOOKUP(saving_model!Y657,lapse!$B$4:$C$134,2,FALSE)</f>
        <v>0.01</v>
      </c>
      <c r="AH657">
        <f>discount_curve!K642</f>
        <v>0.53389299822807801</v>
      </c>
    </row>
    <row r="658" spans="1:34" x14ac:dyDescent="0.55000000000000004">
      <c r="A658">
        <f t="shared" si="164"/>
        <v>636</v>
      </c>
      <c r="B658">
        <f t="shared" si="153"/>
        <v>0</v>
      </c>
      <c r="C658">
        <f>K658*U658</f>
        <v>0</v>
      </c>
      <c r="D658">
        <f>M658*V658</f>
        <v>0</v>
      </c>
      <c r="E658">
        <f>N658*W658</f>
        <v>0</v>
      </c>
      <c r="F658">
        <f>(O658+P658+Q658-R658)*X658</f>
        <v>0</v>
      </c>
      <c r="G658">
        <f>U658*$F$6/12*T658</f>
        <v>0</v>
      </c>
      <c r="H658">
        <v>0</v>
      </c>
      <c r="I658">
        <f t="shared" si="154"/>
        <v>0</v>
      </c>
      <c r="K658">
        <f>IF(A658=0, $C$6, $C$7/12)</f>
        <v>0</v>
      </c>
      <c r="L658">
        <f t="shared" si="155"/>
        <v>100000</v>
      </c>
      <c r="M658" s="19">
        <f t="shared" si="156"/>
        <v>172201.41271153142</v>
      </c>
      <c r="N658" s="19">
        <f t="shared" si="157"/>
        <v>172201.41271153142</v>
      </c>
      <c r="O658" s="19">
        <f t="shared" si="163"/>
        <v>172301.61717017469</v>
      </c>
      <c r="P658" s="19">
        <f>IF(A658=0,K658*(1-$C$15),K658)</f>
        <v>0</v>
      </c>
      <c r="Q658" s="19">
        <f t="shared" si="158"/>
        <v>-343.70717561538726</v>
      </c>
      <c r="R658" s="19">
        <f t="shared" si="159"/>
        <v>143.29825832879942</v>
      </c>
      <c r="S658" s="3">
        <f>Return!Q642</f>
        <v>-1.9947994758280352E-3</v>
      </c>
      <c r="T658" s="9">
        <f>IF(A658=0,1,T657*(1+$F$5)^(1/12))</f>
        <v>1.3025706044987642</v>
      </c>
      <c r="U658">
        <f>IF(A658=0,$C$12,U657-V657-W657-X657)</f>
        <v>0</v>
      </c>
      <c r="V658">
        <f t="shared" si="149"/>
        <v>0</v>
      </c>
      <c r="W658">
        <f t="shared" si="160"/>
        <v>0</v>
      </c>
      <c r="X658">
        <f>IF(A658=12*$C$10-1,U658-V658-W658,0)</f>
        <v>0</v>
      </c>
      <c r="Y658">
        <f>FLOOR(A658/12,1)</f>
        <v>53</v>
      </c>
      <c r="Z658">
        <f t="shared" si="150"/>
        <v>5</v>
      </c>
      <c r="AA658" t="e">
        <f t="shared" si="161"/>
        <v>#N/A</v>
      </c>
      <c r="AB658" t="e">
        <f t="shared" si="151"/>
        <v>#N/A</v>
      </c>
      <c r="AC658" t="e">
        <f>VLOOKUP(AD658,mortality!$A$4:$G$76,saving_model!Z658+2,FALSE)</f>
        <v>#N/A</v>
      </c>
      <c r="AD658">
        <f t="shared" si="152"/>
        <v>102</v>
      </c>
      <c r="AE658" s="10">
        <f t="shared" si="162"/>
        <v>8.3717735912058888E-4</v>
      </c>
      <c r="AF658" s="8">
        <f>VLOOKUP(saving_model!Y658,lapse!$B$4:$C$134,2,FALSE)</f>
        <v>0.01</v>
      </c>
      <c r="AH658">
        <f>discount_curve!K643</f>
        <v>0.52725582860930742</v>
      </c>
    </row>
    <row r="659" spans="1:34" x14ac:dyDescent="0.55000000000000004">
      <c r="A659">
        <f t="shared" si="164"/>
        <v>637</v>
      </c>
      <c r="B659">
        <f t="shared" si="153"/>
        <v>0</v>
      </c>
      <c r="C659">
        <f>K659*U659</f>
        <v>0</v>
      </c>
      <c r="D659">
        <f>M659*V659</f>
        <v>0</v>
      </c>
      <c r="E659">
        <f>N659*W659</f>
        <v>0</v>
      </c>
      <c r="F659">
        <f>(O659+P659+Q659-R659)*X659</f>
        <v>0</v>
      </c>
      <c r="G659">
        <f>U659*$F$6/12*T659</f>
        <v>0</v>
      </c>
      <c r="H659">
        <v>0</v>
      </c>
      <c r="I659">
        <f t="shared" si="154"/>
        <v>0</v>
      </c>
      <c r="K659">
        <f>IF(A659=0, $C$6, $C$7/12)</f>
        <v>0</v>
      </c>
      <c r="L659">
        <f t="shared" si="155"/>
        <v>100000</v>
      </c>
      <c r="M659" s="19">
        <f t="shared" si="156"/>
        <v>173585.75000955904</v>
      </c>
      <c r="N659" s="19">
        <f t="shared" si="157"/>
        <v>173585.75000955904</v>
      </c>
      <c r="O659" s="19">
        <f t="shared" si="163"/>
        <v>171814.61173623049</v>
      </c>
      <c r="P659" s="19">
        <f>IF(A659=0,K659*(1-$C$15),K659)</f>
        <v>0</v>
      </c>
      <c r="Q659" s="19">
        <f t="shared" si="158"/>
        <v>3396.2674806429727</v>
      </c>
      <c r="R659" s="19">
        <f t="shared" si="159"/>
        <v>146.00906601406123</v>
      </c>
      <c r="S659" s="3">
        <f>Return!Q643</f>
        <v>1.9767046855461379E-2</v>
      </c>
      <c r="T659" s="9">
        <f>IF(A659=0,1,T658*(1+$F$5)^(1/12))</f>
        <v>1.303112102435362</v>
      </c>
      <c r="U659">
        <f>IF(A659=0,$C$12,U658-V658-W658-X658)</f>
        <v>0</v>
      </c>
      <c r="V659">
        <f t="shared" si="149"/>
        <v>0</v>
      </c>
      <c r="W659">
        <f t="shared" si="160"/>
        <v>0</v>
      </c>
      <c r="X659">
        <f>IF(A659=12*$C$10-1,U659-V659-W659,0)</f>
        <v>0</v>
      </c>
      <c r="Y659">
        <f>FLOOR(A659/12,1)</f>
        <v>53</v>
      </c>
      <c r="Z659">
        <f t="shared" si="150"/>
        <v>5</v>
      </c>
      <c r="AA659" t="e">
        <f t="shared" si="161"/>
        <v>#N/A</v>
      </c>
      <c r="AB659" t="e">
        <f t="shared" si="151"/>
        <v>#N/A</v>
      </c>
      <c r="AC659" t="e">
        <f>VLOOKUP(AD659,mortality!$A$4:$G$76,saving_model!Z659+2,FALSE)</f>
        <v>#N/A</v>
      </c>
      <c r="AD659">
        <f t="shared" si="152"/>
        <v>102</v>
      </c>
      <c r="AE659" s="10">
        <f t="shared" si="162"/>
        <v>8.3717735912058888E-4</v>
      </c>
      <c r="AF659" s="8">
        <f>VLOOKUP(saving_model!Y659,lapse!$B$4:$C$134,2,FALSE)</f>
        <v>0.01</v>
      </c>
      <c r="AH659">
        <f>discount_curve!K644</f>
        <v>0.52672546609107951</v>
      </c>
    </row>
    <row r="660" spans="1:34" x14ac:dyDescent="0.55000000000000004">
      <c r="A660">
        <f t="shared" si="164"/>
        <v>638</v>
      </c>
      <c r="B660">
        <f t="shared" si="153"/>
        <v>0</v>
      </c>
      <c r="C660">
        <f>K660*U660</f>
        <v>0</v>
      </c>
      <c r="D660">
        <f>M660*V660</f>
        <v>0</v>
      </c>
      <c r="E660">
        <f>N660*W660</f>
        <v>0</v>
      </c>
      <c r="F660">
        <f>(O660+P660+Q660-R660)*X660</f>
        <v>0</v>
      </c>
      <c r="G660">
        <f>U660*$F$6/12*T660</f>
        <v>0</v>
      </c>
      <c r="H660">
        <v>0</v>
      </c>
      <c r="I660">
        <f t="shared" si="154"/>
        <v>0</v>
      </c>
      <c r="K660">
        <f>IF(A660=0, $C$6, $C$7/12)</f>
        <v>0</v>
      </c>
      <c r="L660">
        <f t="shared" si="155"/>
        <v>100000</v>
      </c>
      <c r="M660" s="19">
        <f t="shared" si="156"/>
        <v>175918.84105042025</v>
      </c>
      <c r="N660" s="19">
        <f t="shared" si="157"/>
        <v>175918.84105042025</v>
      </c>
      <c r="O660" s="19">
        <f t="shared" si="163"/>
        <v>175064.87015085941</v>
      </c>
      <c r="P660" s="19">
        <f>IF(A660=0,K660*(1-$C$15),K660)</f>
        <v>0</v>
      </c>
      <c r="Q660" s="19">
        <f t="shared" si="158"/>
        <v>1560.7537791800066</v>
      </c>
      <c r="R660" s="19">
        <f t="shared" si="159"/>
        <v>147.18801994169951</v>
      </c>
      <c r="S660" s="3">
        <f>Return!Q644</f>
        <v>8.9152882462086858E-3</v>
      </c>
      <c r="T660" s="9">
        <f>IF(A660=0,1,T659*(1+$F$5)^(1/12))</f>
        <v>1.3036538254806904</v>
      </c>
      <c r="U660">
        <f>IF(A660=0,$C$12,U659-V659-W659-X659)</f>
        <v>0</v>
      </c>
      <c r="V660">
        <f t="shared" si="149"/>
        <v>0</v>
      </c>
      <c r="W660">
        <f t="shared" si="160"/>
        <v>0</v>
      </c>
      <c r="X660">
        <f>IF(A660=12*$C$10-1,U660-V660-W660,0)</f>
        <v>0</v>
      </c>
      <c r="Y660">
        <f>FLOOR(A660/12,1)</f>
        <v>53</v>
      </c>
      <c r="Z660">
        <f t="shared" si="150"/>
        <v>5</v>
      </c>
      <c r="AA660" t="e">
        <f t="shared" si="161"/>
        <v>#N/A</v>
      </c>
      <c r="AB660" t="e">
        <f t="shared" si="151"/>
        <v>#N/A</v>
      </c>
      <c r="AC660" t="e">
        <f>VLOOKUP(AD660,mortality!$A$4:$G$76,saving_model!Z660+2,FALSE)</f>
        <v>#N/A</v>
      </c>
      <c r="AD660">
        <f t="shared" si="152"/>
        <v>102</v>
      </c>
      <c r="AE660" s="10">
        <f t="shared" si="162"/>
        <v>8.3717735912058888E-4</v>
      </c>
      <c r="AF660" s="8">
        <f>VLOOKUP(saving_model!Y660,lapse!$B$4:$C$134,2,FALSE)</f>
        <v>0.01</v>
      </c>
      <c r="AH660">
        <f>discount_curve!K645</f>
        <v>0.52619563706036454</v>
      </c>
    </row>
    <row r="661" spans="1:34" x14ac:dyDescent="0.55000000000000004">
      <c r="A661">
        <f t="shared" si="164"/>
        <v>639</v>
      </c>
      <c r="B661">
        <f t="shared" si="153"/>
        <v>0</v>
      </c>
      <c r="C661">
        <f>K661*U661</f>
        <v>0</v>
      </c>
      <c r="D661">
        <f>M661*V661</f>
        <v>0</v>
      </c>
      <c r="E661">
        <f>N661*W661</f>
        <v>0</v>
      </c>
      <c r="F661">
        <f>(O661+P661+Q661-R661)*X661</f>
        <v>0</v>
      </c>
      <c r="G661">
        <f>U661*$F$6/12*T661</f>
        <v>0</v>
      </c>
      <c r="H661">
        <v>0</v>
      </c>
      <c r="I661">
        <f t="shared" si="154"/>
        <v>0</v>
      </c>
      <c r="K661">
        <f>IF(A661=0, $C$6, $C$7/12)</f>
        <v>0</v>
      </c>
      <c r="L661">
        <f t="shared" si="155"/>
        <v>100000</v>
      </c>
      <c r="M661" s="19">
        <f t="shared" si="156"/>
        <v>176698.93404306119</v>
      </c>
      <c r="N661" s="19">
        <f t="shared" si="157"/>
        <v>176698.93404306119</v>
      </c>
      <c r="O661" s="19">
        <f t="shared" si="163"/>
        <v>176478.4359100977</v>
      </c>
      <c r="P661" s="19">
        <f>IF(A661=0,K661*(1-$C$15),K661)</f>
        <v>0</v>
      </c>
      <c r="Q661" s="19">
        <f t="shared" si="158"/>
        <v>293.6861641984035</v>
      </c>
      <c r="R661" s="19">
        <f t="shared" si="159"/>
        <v>147.31010172858009</v>
      </c>
      <c r="S661" s="3">
        <f>Return!Q645</f>
        <v>1.6641475922192228E-3</v>
      </c>
      <c r="T661" s="9">
        <f>IF(A661=0,1,T660*(1+$F$5)^(1/12))</f>
        <v>1.3041957737283305</v>
      </c>
      <c r="U661">
        <f>IF(A661=0,$C$12,U660-V660-W660-X660)</f>
        <v>0</v>
      </c>
      <c r="V661">
        <f t="shared" si="149"/>
        <v>0</v>
      </c>
      <c r="W661">
        <f t="shared" si="160"/>
        <v>0</v>
      </c>
      <c r="X661">
        <f>IF(A661=12*$C$10-1,U661-V661-W661,0)</f>
        <v>0</v>
      </c>
      <c r="Y661">
        <f>FLOOR(A661/12,1)</f>
        <v>53</v>
      </c>
      <c r="Z661">
        <f t="shared" si="150"/>
        <v>5</v>
      </c>
      <c r="AA661" t="e">
        <f t="shared" si="161"/>
        <v>#N/A</v>
      </c>
      <c r="AB661" t="e">
        <f t="shared" si="151"/>
        <v>#N/A</v>
      </c>
      <c r="AC661" t="e">
        <f>VLOOKUP(AD661,mortality!$A$4:$G$76,saving_model!Z661+2,FALSE)</f>
        <v>#N/A</v>
      </c>
      <c r="AD661">
        <f t="shared" si="152"/>
        <v>102</v>
      </c>
      <c r="AE661" s="10">
        <f t="shared" si="162"/>
        <v>8.3717735912058888E-4</v>
      </c>
      <c r="AF661" s="8">
        <f>VLOOKUP(saving_model!Y661,lapse!$B$4:$C$134,2,FALSE)</f>
        <v>0.01</v>
      </c>
      <c r="AH661">
        <f>discount_curve!K646</f>
        <v>0.52566634098053178</v>
      </c>
    </row>
    <row r="662" spans="1:34" x14ac:dyDescent="0.55000000000000004">
      <c r="A662">
        <f t="shared" ref="A662:A679" si="165">A661+1</f>
        <v>640</v>
      </c>
      <c r="B662">
        <f t="shared" si="153"/>
        <v>0</v>
      </c>
      <c r="C662">
        <f>K662*U662</f>
        <v>0</v>
      </c>
      <c r="D662">
        <f>M662*V662</f>
        <v>0</v>
      </c>
      <c r="E662">
        <f>N662*W662</f>
        <v>0</v>
      </c>
      <c r="F662">
        <f>(O662+P662+Q662-R662)*X662</f>
        <v>0</v>
      </c>
      <c r="G662">
        <f>U662*$F$6/12*T662</f>
        <v>0</v>
      </c>
      <c r="H662">
        <v>0</v>
      </c>
      <c r="I662">
        <f t="shared" si="154"/>
        <v>0</v>
      </c>
      <c r="K662">
        <f>IF(A662=0, $C$6, $C$7/12)</f>
        <v>0</v>
      </c>
      <c r="L662">
        <f t="shared" si="155"/>
        <v>100000</v>
      </c>
      <c r="M662" s="19">
        <f t="shared" si="156"/>
        <v>176628.85698356098</v>
      </c>
      <c r="N662" s="19">
        <f t="shared" si="157"/>
        <v>176628.85698356098</v>
      </c>
      <c r="O662" s="19">
        <f t="shared" si="163"/>
        <v>176624.81197256755</v>
      </c>
      <c r="P662" s="19">
        <f>IF(A662=0,K662*(1-$C$15),K662)</f>
        <v>0</v>
      </c>
      <c r="Q662" s="19">
        <f t="shared" si="158"/>
        <v>-138.98150340408768</v>
      </c>
      <c r="R662" s="19">
        <f t="shared" si="159"/>
        <v>147.07152539096955</v>
      </c>
      <c r="S662" s="3">
        <f>Return!Q646</f>
        <v>-7.8687417612466337E-4</v>
      </c>
      <c r="T662" s="9">
        <f>IF(A662=0,1,T661*(1+$F$5)^(1/12))</f>
        <v>1.3047379472719023</v>
      </c>
      <c r="U662">
        <f>IF(A662=0,$C$12,U661-V661-W661-X661)</f>
        <v>0</v>
      </c>
      <c r="V662">
        <f t="shared" ref="V662:V725" si="166">IFERROR(U662*AA662,0)</f>
        <v>0</v>
      </c>
      <c r="W662">
        <f t="shared" si="160"/>
        <v>0</v>
      </c>
      <c r="X662">
        <f>IF(A662=12*$C$10-1,U662-V662-W662,0)</f>
        <v>0</v>
      </c>
      <c r="Y662">
        <f>FLOOR(A662/12,1)</f>
        <v>53</v>
      </c>
      <c r="Z662">
        <f t="shared" ref="Z662:Z725" si="167">MIN(Y662,5)</f>
        <v>5</v>
      </c>
      <c r="AA662" t="e">
        <f t="shared" si="161"/>
        <v>#N/A</v>
      </c>
      <c r="AB662" t="e">
        <f t="shared" ref="AB662:AB725" si="168">MAX(0,MIN(1,AC662*(1+$C$13)))</f>
        <v>#N/A</v>
      </c>
      <c r="AC662" t="e">
        <f>VLOOKUP(AD662,mortality!$A$4:$G$76,saving_model!Z662+2,FALSE)</f>
        <v>#N/A</v>
      </c>
      <c r="AD662">
        <f t="shared" ref="AD662:AD725" si="169">$C$9+Y662</f>
        <v>102</v>
      </c>
      <c r="AE662" s="10">
        <f t="shared" si="162"/>
        <v>8.3717735912058888E-4</v>
      </c>
      <c r="AF662" s="8">
        <f>VLOOKUP(saving_model!Y662,lapse!$B$4:$C$134,2,FALSE)</f>
        <v>0.01</v>
      </c>
      <c r="AH662">
        <f>discount_curve!K647</f>
        <v>0.52513757731549005</v>
      </c>
    </row>
    <row r="663" spans="1:34" x14ac:dyDescent="0.55000000000000004">
      <c r="A663">
        <f t="shared" si="165"/>
        <v>641</v>
      </c>
      <c r="B663">
        <f t="shared" ref="B663:B726" si="170">-(M663-N663)*V663-G663-H663+I663+J663</f>
        <v>0</v>
      </c>
      <c r="C663">
        <f>K663*U663</f>
        <v>0</v>
      </c>
      <c r="D663">
        <f>M663*V663</f>
        <v>0</v>
      </c>
      <c r="E663">
        <f>N663*W663</f>
        <v>0</v>
      </c>
      <c r="F663">
        <f>(O663+P663+Q663-R663)*X663</f>
        <v>0</v>
      </c>
      <c r="G663">
        <f>U663*$F$6/12*T663</f>
        <v>0</v>
      </c>
      <c r="H663">
        <v>0</v>
      </c>
      <c r="I663">
        <f t="shared" ref="I663:I726" si="171">U664*R663</f>
        <v>0</v>
      </c>
      <c r="K663">
        <f>IF(A663=0, $C$6, $C$7/12)</f>
        <v>0</v>
      </c>
      <c r="L663">
        <f t="shared" ref="L663:L726" si="172">$C$8</f>
        <v>100000</v>
      </c>
      <c r="M663" s="19">
        <f t="shared" ref="M663:M726" si="173">MAX(L663, N663)</f>
        <v>176468.34240063812</v>
      </c>
      <c r="N663" s="19">
        <f t="shared" ref="N663:N726" si="174">O663+P663+Q663/2+R663/2</f>
        <v>176468.34240063812</v>
      </c>
      <c r="O663" s="19">
        <f t="shared" si="163"/>
        <v>176338.7589437725</v>
      </c>
      <c r="P663" s="19">
        <f>IF(A663=0,K663*(1-$C$15),K663)</f>
        <v>0</v>
      </c>
      <c r="Q663" s="19">
        <f t="shared" ref="Q663:Q726" si="175">(O663+P663)*S663</f>
        <v>112.12451085241538</v>
      </c>
      <c r="R663" s="19">
        <f t="shared" ref="R663:R726" si="176">SUM(O663:Q663)*$C$16/12</f>
        <v>147.04240287885409</v>
      </c>
      <c r="S663" s="3">
        <f>Return!Q647</f>
        <v>6.3584722680376515E-4</v>
      </c>
      <c r="T663" s="9">
        <f>IF(A663=0,1,T662*(1+$F$5)^(1/12))</f>
        <v>1.3052803462050644</v>
      </c>
      <c r="U663">
        <f>IF(A663=0,$C$12,U662-V662-W662-X662)</f>
        <v>0</v>
      </c>
      <c r="V663">
        <f t="shared" si="166"/>
        <v>0</v>
      </c>
      <c r="W663">
        <f t="shared" ref="W663:W726" si="177">(U663-V663)*AE663</f>
        <v>0</v>
      </c>
      <c r="X663">
        <f>IF(A663=12*$C$10-1,U663-V663-W663,0)</f>
        <v>0</v>
      </c>
      <c r="Y663">
        <f>FLOOR(A663/12,1)</f>
        <v>53</v>
      </c>
      <c r="Z663">
        <f t="shared" si="167"/>
        <v>5</v>
      </c>
      <c r="AA663" t="e">
        <f t="shared" ref="AA663:AA726" si="178">1-(1-AB663)^(1/12)</f>
        <v>#N/A</v>
      </c>
      <c r="AB663" t="e">
        <f t="shared" si="168"/>
        <v>#N/A</v>
      </c>
      <c r="AC663" t="e">
        <f>VLOOKUP(AD663,mortality!$A$4:$G$76,saving_model!Z663+2,FALSE)</f>
        <v>#N/A</v>
      </c>
      <c r="AD663">
        <f t="shared" si="169"/>
        <v>102</v>
      </c>
      <c r="AE663" s="10">
        <f t="shared" ref="AE663:AE726" si="179">1-(1-AF663)^(1/12)</f>
        <v>8.3717735912058888E-4</v>
      </c>
      <c r="AF663" s="8">
        <f>VLOOKUP(saving_model!Y663,lapse!$B$4:$C$134,2,FALSE)</f>
        <v>0.01</v>
      </c>
      <c r="AH663">
        <f>discount_curve!K648</f>
        <v>0.5246093455296873</v>
      </c>
    </row>
    <row r="664" spans="1:34" x14ac:dyDescent="0.55000000000000004">
      <c r="A664">
        <f t="shared" si="165"/>
        <v>642</v>
      </c>
      <c r="B664">
        <f t="shared" si="170"/>
        <v>0</v>
      </c>
      <c r="C664">
        <f>K664*U664</f>
        <v>0</v>
      </c>
      <c r="D664">
        <f>M664*V664</f>
        <v>0</v>
      </c>
      <c r="E664">
        <f>N664*W664</f>
        <v>0</v>
      </c>
      <c r="F664">
        <f>(O664+P664+Q664-R664)*X664</f>
        <v>0</v>
      </c>
      <c r="G664">
        <f>U664*$F$6/12*T664</f>
        <v>0</v>
      </c>
      <c r="H664">
        <v>0</v>
      </c>
      <c r="I664">
        <f t="shared" si="171"/>
        <v>0</v>
      </c>
      <c r="K664">
        <f>IF(A664=0, $C$6, $C$7/12)</f>
        <v>0</v>
      </c>
      <c r="L664">
        <f t="shared" si="172"/>
        <v>100000</v>
      </c>
      <c r="M664" s="19">
        <f t="shared" si="173"/>
        <v>176837.07991096971</v>
      </c>
      <c r="N664" s="19">
        <f t="shared" si="174"/>
        <v>176837.07991096971</v>
      </c>
      <c r="O664" s="19">
        <f t="shared" si="163"/>
        <v>176303.84105174607</v>
      </c>
      <c r="P664" s="19">
        <f>IF(A664=0,K664*(1-$C$15),K664)</f>
        <v>0</v>
      </c>
      <c r="Q664" s="19">
        <f t="shared" si="175"/>
        <v>918.79219074518517</v>
      </c>
      <c r="R664" s="19">
        <f t="shared" si="176"/>
        <v>147.68552770207603</v>
      </c>
      <c r="S664" s="3">
        <f>Return!Q648</f>
        <v>5.2114133490461789E-3</v>
      </c>
      <c r="T664" s="9">
        <f>IF(A664=0,1,T663*(1+$F$5)^(1/12))</f>
        <v>1.305822970621515</v>
      </c>
      <c r="U664">
        <f>IF(A664=0,$C$12,U663-V663-W663-X663)</f>
        <v>0</v>
      </c>
      <c r="V664">
        <f t="shared" si="166"/>
        <v>0</v>
      </c>
      <c r="W664">
        <f t="shared" si="177"/>
        <v>0</v>
      </c>
      <c r="X664">
        <f>IF(A664=12*$C$10-1,U664-V664-W664,0)</f>
        <v>0</v>
      </c>
      <c r="Y664">
        <f>FLOOR(A664/12,1)</f>
        <v>53</v>
      </c>
      <c r="Z664">
        <f t="shared" si="167"/>
        <v>5</v>
      </c>
      <c r="AA664" t="e">
        <f t="shared" si="178"/>
        <v>#N/A</v>
      </c>
      <c r="AB664" t="e">
        <f t="shared" si="168"/>
        <v>#N/A</v>
      </c>
      <c r="AC664" t="e">
        <f>VLOOKUP(AD664,mortality!$A$4:$G$76,saving_model!Z664+2,FALSE)</f>
        <v>#N/A</v>
      </c>
      <c r="AD664">
        <f t="shared" si="169"/>
        <v>102</v>
      </c>
      <c r="AE664" s="10">
        <f t="shared" si="179"/>
        <v>8.3717735912058888E-4</v>
      </c>
      <c r="AF664" s="8">
        <f>VLOOKUP(saving_model!Y664,lapse!$B$4:$C$134,2,FALSE)</f>
        <v>0.01</v>
      </c>
      <c r="AH664">
        <f>discount_curve!K649</f>
        <v>0.52408164508811061</v>
      </c>
    </row>
    <row r="665" spans="1:34" x14ac:dyDescent="0.55000000000000004">
      <c r="A665">
        <f t="shared" si="165"/>
        <v>643</v>
      </c>
      <c r="B665">
        <f t="shared" si="170"/>
        <v>0</v>
      </c>
      <c r="C665">
        <f>K665*U665</f>
        <v>0</v>
      </c>
      <c r="D665">
        <f>M665*V665</f>
        <v>0</v>
      </c>
      <c r="E665">
        <f>N665*W665</f>
        <v>0</v>
      </c>
      <c r="F665">
        <f>(O665+P665+Q665-R665)*X665</f>
        <v>0</v>
      </c>
      <c r="G665">
        <f>U665*$F$6/12*T665</f>
        <v>0</v>
      </c>
      <c r="H665">
        <v>0</v>
      </c>
      <c r="I665">
        <f t="shared" si="171"/>
        <v>0</v>
      </c>
      <c r="K665">
        <f>IF(A665=0, $C$6, $C$7/12)</f>
        <v>0</v>
      </c>
      <c r="L665">
        <f t="shared" si="172"/>
        <v>100000</v>
      </c>
      <c r="M665" s="19">
        <f t="shared" si="173"/>
        <v>177640.30716218744</v>
      </c>
      <c r="N665" s="19">
        <f t="shared" si="174"/>
        <v>177640.30716218744</v>
      </c>
      <c r="O665" s="19">
        <f t="shared" si="163"/>
        <v>177074.94771478919</v>
      </c>
      <c r="P665" s="19">
        <f>IF(A665=0,K665*(1-$C$15),K665)</f>
        <v>0</v>
      </c>
      <c r="Q665" s="19">
        <f t="shared" si="175"/>
        <v>982.33782351461457</v>
      </c>
      <c r="R665" s="19">
        <f t="shared" si="176"/>
        <v>148.38107128191984</v>
      </c>
      <c r="S665" s="3">
        <f>Return!Q649</f>
        <v>5.5475821746215903E-3</v>
      </c>
      <c r="T665" s="9">
        <f>IF(A665=0,1,T664*(1+$F$5)^(1/12))</f>
        <v>1.3063658206149904</v>
      </c>
      <c r="U665">
        <f>IF(A665=0,$C$12,U664-V664-W664-X664)</f>
        <v>0</v>
      </c>
      <c r="V665">
        <f t="shared" si="166"/>
        <v>0</v>
      </c>
      <c r="W665">
        <f t="shared" si="177"/>
        <v>0</v>
      </c>
      <c r="X665">
        <f>IF(A665=12*$C$10-1,U665-V665-W665,0)</f>
        <v>0</v>
      </c>
      <c r="Y665">
        <f>FLOOR(A665/12,1)</f>
        <v>53</v>
      </c>
      <c r="Z665">
        <f t="shared" si="167"/>
        <v>5</v>
      </c>
      <c r="AA665" t="e">
        <f t="shared" si="178"/>
        <v>#N/A</v>
      </c>
      <c r="AB665" t="e">
        <f t="shared" si="168"/>
        <v>#N/A</v>
      </c>
      <c r="AC665" t="e">
        <f>VLOOKUP(AD665,mortality!$A$4:$G$76,saving_model!Z665+2,FALSE)</f>
        <v>#N/A</v>
      </c>
      <c r="AD665">
        <f t="shared" si="169"/>
        <v>102</v>
      </c>
      <c r="AE665" s="10">
        <f t="shared" si="179"/>
        <v>8.3717735912058888E-4</v>
      </c>
      <c r="AF665" s="8">
        <f>VLOOKUP(saving_model!Y665,lapse!$B$4:$C$134,2,FALSE)</f>
        <v>0.01</v>
      </c>
      <c r="AH665">
        <f>discount_curve!K650</f>
        <v>0.52355447545628486</v>
      </c>
    </row>
    <row r="666" spans="1:34" x14ac:dyDescent="0.55000000000000004">
      <c r="A666">
        <f t="shared" si="165"/>
        <v>644</v>
      </c>
      <c r="B666">
        <f t="shared" si="170"/>
        <v>0</v>
      </c>
      <c r="C666">
        <f>K666*U666</f>
        <v>0</v>
      </c>
      <c r="D666">
        <f>M666*V666</f>
        <v>0</v>
      </c>
      <c r="E666">
        <f>N666*W666</f>
        <v>0</v>
      </c>
      <c r="F666">
        <f>(O666+P666+Q666-R666)*X666</f>
        <v>0</v>
      </c>
      <c r="G666">
        <f>U666*$F$6/12*T666</f>
        <v>0</v>
      </c>
      <c r="H666">
        <v>0</v>
      </c>
      <c r="I666">
        <f t="shared" si="171"/>
        <v>0</v>
      </c>
      <c r="K666">
        <f>IF(A666=0, $C$6, $C$7/12)</f>
        <v>0</v>
      </c>
      <c r="L666">
        <f t="shared" si="172"/>
        <v>100000</v>
      </c>
      <c r="M666" s="19">
        <f t="shared" si="173"/>
        <v>178304.6651131853</v>
      </c>
      <c r="N666" s="19">
        <f t="shared" si="174"/>
        <v>178304.6651131853</v>
      </c>
      <c r="O666" s="19">
        <f t="shared" si="163"/>
        <v>177908.9044670219</v>
      </c>
      <c r="P666" s="19">
        <f>IF(A666=0,K666*(1-$C$15),K666)</f>
        <v>0</v>
      </c>
      <c r="Q666" s="19">
        <f t="shared" si="175"/>
        <v>642.72826505001979</v>
      </c>
      <c r="R666" s="19">
        <f t="shared" si="176"/>
        <v>148.7930272767266</v>
      </c>
      <c r="S666" s="3">
        <f>Return!Q650</f>
        <v>3.6126818214945455E-3</v>
      </c>
      <c r="T666" s="9">
        <f>IF(A666=0,1,T665*(1+$F$5)^(1/12))</f>
        <v>1.3069088962792668</v>
      </c>
      <c r="U666">
        <f>IF(A666=0,$C$12,U665-V665-W665-X665)</f>
        <v>0</v>
      </c>
      <c r="V666">
        <f t="shared" si="166"/>
        <v>0</v>
      </c>
      <c r="W666">
        <f t="shared" si="177"/>
        <v>0</v>
      </c>
      <c r="X666">
        <f>IF(A666=12*$C$10-1,U666-V666-W666,0)</f>
        <v>0</v>
      </c>
      <c r="Y666">
        <f>FLOOR(A666/12,1)</f>
        <v>53</v>
      </c>
      <c r="Z666">
        <f t="shared" si="167"/>
        <v>5</v>
      </c>
      <c r="AA666" t="e">
        <f t="shared" si="178"/>
        <v>#N/A</v>
      </c>
      <c r="AB666" t="e">
        <f t="shared" si="168"/>
        <v>#N/A</v>
      </c>
      <c r="AC666" t="e">
        <f>VLOOKUP(AD666,mortality!$A$4:$G$76,saving_model!Z666+2,FALSE)</f>
        <v>#N/A</v>
      </c>
      <c r="AD666">
        <f t="shared" si="169"/>
        <v>102</v>
      </c>
      <c r="AE666" s="10">
        <f t="shared" si="179"/>
        <v>8.3717735912058888E-4</v>
      </c>
      <c r="AF666" s="8">
        <f>VLOOKUP(saving_model!Y666,lapse!$B$4:$C$134,2,FALSE)</f>
        <v>0.01</v>
      </c>
      <c r="AH666">
        <f>discount_curve!K651</f>
        <v>0.5230278361002727</v>
      </c>
    </row>
    <row r="667" spans="1:34" x14ac:dyDescent="0.55000000000000004">
      <c r="A667">
        <f t="shared" si="165"/>
        <v>645</v>
      </c>
      <c r="B667">
        <f t="shared" si="170"/>
        <v>0</v>
      </c>
      <c r="C667">
        <f>K667*U667</f>
        <v>0</v>
      </c>
      <c r="D667">
        <f>M667*V667</f>
        <v>0</v>
      </c>
      <c r="E667">
        <f>N667*W667</f>
        <v>0</v>
      </c>
      <c r="F667">
        <f>(O667+P667+Q667-R667)*X667</f>
        <v>0</v>
      </c>
      <c r="G667">
        <f>U667*$F$6/12*T667</f>
        <v>0</v>
      </c>
      <c r="H667">
        <v>0</v>
      </c>
      <c r="I667">
        <f t="shared" si="171"/>
        <v>0</v>
      </c>
      <c r="K667">
        <f>IF(A667=0, $C$6, $C$7/12)</f>
        <v>0</v>
      </c>
      <c r="L667">
        <f t="shared" si="172"/>
        <v>100000</v>
      </c>
      <c r="M667" s="19">
        <f t="shared" si="173"/>
        <v>178579.20663335457</v>
      </c>
      <c r="N667" s="19">
        <f t="shared" si="174"/>
        <v>178579.20663335457</v>
      </c>
      <c r="O667" s="19">
        <f t="shared" si="163"/>
        <v>178402.83970479519</v>
      </c>
      <c r="P667" s="19">
        <f>IF(A667=0,K667*(1-$C$15),K667)</f>
        <v>0</v>
      </c>
      <c r="Q667" s="19">
        <f t="shared" si="175"/>
        <v>203.89491160511162</v>
      </c>
      <c r="R667" s="19">
        <f t="shared" si="176"/>
        <v>148.83894551366691</v>
      </c>
      <c r="S667" s="3">
        <f>Return!Q651</f>
        <v>1.142890505232419E-3</v>
      </c>
      <c r="T667" s="9">
        <f>IF(A667=0,1,T666*(1+$F$5)^(1/12))</f>
        <v>1.3074521977081586</v>
      </c>
      <c r="U667">
        <f>IF(A667=0,$C$12,U666-V666-W666-X666)</f>
        <v>0</v>
      </c>
      <c r="V667">
        <f t="shared" si="166"/>
        <v>0</v>
      </c>
      <c r="W667">
        <f t="shared" si="177"/>
        <v>0</v>
      </c>
      <c r="X667">
        <f>IF(A667=12*$C$10-1,U667-V667-W667,0)</f>
        <v>0</v>
      </c>
      <c r="Y667">
        <f>FLOOR(A667/12,1)</f>
        <v>53</v>
      </c>
      <c r="Z667">
        <f t="shared" si="167"/>
        <v>5</v>
      </c>
      <c r="AA667" t="e">
        <f t="shared" si="178"/>
        <v>#N/A</v>
      </c>
      <c r="AB667" t="e">
        <f t="shared" si="168"/>
        <v>#N/A</v>
      </c>
      <c r="AC667" t="e">
        <f>VLOOKUP(AD667,mortality!$A$4:$G$76,saving_model!Z667+2,FALSE)</f>
        <v>#N/A</v>
      </c>
      <c r="AD667">
        <f t="shared" si="169"/>
        <v>102</v>
      </c>
      <c r="AE667" s="10">
        <f t="shared" si="179"/>
        <v>8.3717735912058888E-4</v>
      </c>
      <c r="AF667" s="8">
        <f>VLOOKUP(saving_model!Y667,lapse!$B$4:$C$134,2,FALSE)</f>
        <v>0.01</v>
      </c>
      <c r="AH667">
        <f>discount_curve!K652</f>
        <v>0.5225017264866737</v>
      </c>
    </row>
    <row r="668" spans="1:34" x14ac:dyDescent="0.55000000000000004">
      <c r="A668">
        <f t="shared" si="165"/>
        <v>646</v>
      </c>
      <c r="B668">
        <f t="shared" si="170"/>
        <v>0</v>
      </c>
      <c r="C668">
        <f>K668*U668</f>
        <v>0</v>
      </c>
      <c r="D668">
        <f>M668*V668</f>
        <v>0</v>
      </c>
      <c r="E668">
        <f>N668*W668</f>
        <v>0</v>
      </c>
      <c r="F668">
        <f>(O668+P668+Q668-R668)*X668</f>
        <v>0</v>
      </c>
      <c r="G668">
        <f>U668*$F$6/12*T668</f>
        <v>0</v>
      </c>
      <c r="H668">
        <v>0</v>
      </c>
      <c r="I668">
        <f t="shared" si="171"/>
        <v>0</v>
      </c>
      <c r="K668">
        <f>IF(A668=0, $C$6, $C$7/12)</f>
        <v>0</v>
      </c>
      <c r="L668">
        <f t="shared" si="172"/>
        <v>100000</v>
      </c>
      <c r="M668" s="19">
        <f t="shared" si="173"/>
        <v>177808.90786085441</v>
      </c>
      <c r="N668" s="19">
        <f t="shared" si="174"/>
        <v>177808.90786085441</v>
      </c>
      <c r="O668" s="19">
        <f t="shared" si="163"/>
        <v>178457.89567088662</v>
      </c>
      <c r="P668" s="19">
        <f>IF(A668=0,K668*(1-$C$15),K668)</f>
        <v>0</v>
      </c>
      <c r="Q668" s="19">
        <f t="shared" si="175"/>
        <v>-1445.485961488909</v>
      </c>
      <c r="R668" s="19">
        <f t="shared" si="176"/>
        <v>147.51034142449808</v>
      </c>
      <c r="S668" s="3">
        <f>Return!Q652</f>
        <v>-8.0998711547887181E-3</v>
      </c>
      <c r="T668" s="9">
        <f>IF(A668=0,1,T667*(1+$F$5)^(1/12))</f>
        <v>1.3079957249955194</v>
      </c>
      <c r="U668">
        <f>IF(A668=0,$C$12,U667-V667-W667-X667)</f>
        <v>0</v>
      </c>
      <c r="V668">
        <f t="shared" si="166"/>
        <v>0</v>
      </c>
      <c r="W668">
        <f t="shared" si="177"/>
        <v>0</v>
      </c>
      <c r="X668">
        <f>IF(A668=12*$C$10-1,U668-V668-W668,0)</f>
        <v>0</v>
      </c>
      <c r="Y668">
        <f>FLOOR(A668/12,1)</f>
        <v>53</v>
      </c>
      <c r="Z668">
        <f t="shared" si="167"/>
        <v>5</v>
      </c>
      <c r="AA668" t="e">
        <f t="shared" si="178"/>
        <v>#N/A</v>
      </c>
      <c r="AB668" t="e">
        <f t="shared" si="168"/>
        <v>#N/A</v>
      </c>
      <c r="AC668" t="e">
        <f>VLOOKUP(AD668,mortality!$A$4:$G$76,saving_model!Z668+2,FALSE)</f>
        <v>#N/A</v>
      </c>
      <c r="AD668">
        <f t="shared" si="169"/>
        <v>102</v>
      </c>
      <c r="AE668" s="10">
        <f t="shared" si="179"/>
        <v>8.3717735912058888E-4</v>
      </c>
      <c r="AF668" s="8">
        <f>VLOOKUP(saving_model!Y668,lapse!$B$4:$C$134,2,FALSE)</f>
        <v>0.01</v>
      </c>
      <c r="AH668">
        <f>discount_curve!K653</f>
        <v>0.5219761460826241</v>
      </c>
    </row>
    <row r="669" spans="1:34" x14ac:dyDescent="0.55000000000000004">
      <c r="A669">
        <f t="shared" si="165"/>
        <v>647</v>
      </c>
      <c r="B669">
        <f t="shared" si="170"/>
        <v>0</v>
      </c>
      <c r="C669">
        <f>K669*U669</f>
        <v>0</v>
      </c>
      <c r="D669">
        <f>M669*V669</f>
        <v>0</v>
      </c>
      <c r="E669">
        <f>N669*W669</f>
        <v>0</v>
      </c>
      <c r="F669">
        <f>(O669+P669+Q669-R669)*X669</f>
        <v>0</v>
      </c>
      <c r="G669">
        <f>U669*$F$6/12*T669</f>
        <v>0</v>
      </c>
      <c r="H669">
        <v>0</v>
      </c>
      <c r="I669">
        <f t="shared" si="171"/>
        <v>0</v>
      </c>
      <c r="K669">
        <f>IF(A669=0, $C$6, $C$7/12)</f>
        <v>0</v>
      </c>
      <c r="L669">
        <f t="shared" si="172"/>
        <v>100000</v>
      </c>
      <c r="M669" s="19">
        <f t="shared" si="173"/>
        <v>175767.54248220284</v>
      </c>
      <c r="N669" s="19">
        <f t="shared" si="174"/>
        <v>175767.54248220284</v>
      </c>
      <c r="O669" s="19">
        <f t="shared" si="163"/>
        <v>176864.89936797321</v>
      </c>
      <c r="P669" s="19">
        <f>IF(A669=0,K669*(1-$C$15),K669)</f>
        <v>0</v>
      </c>
      <c r="Q669" s="19">
        <f t="shared" si="175"/>
        <v>-2340.1510617959043</v>
      </c>
      <c r="R669" s="19">
        <f t="shared" si="176"/>
        <v>145.43729025514776</v>
      </c>
      <c r="S669" s="3">
        <f>Return!Q653</f>
        <v>-1.3231291625180774E-2</v>
      </c>
      <c r="T669" s="9">
        <f>IF(A669=0,1,T668*(1+$F$5)^(1/12))</f>
        <v>1.3085394782352422</v>
      </c>
      <c r="U669">
        <f>IF(A669=0,$C$12,U668-V668-W668-X668)</f>
        <v>0</v>
      </c>
      <c r="V669">
        <f t="shared" si="166"/>
        <v>0</v>
      </c>
      <c r="W669">
        <f t="shared" si="177"/>
        <v>0</v>
      </c>
      <c r="X669">
        <f>IF(A669=12*$C$10-1,U669-V669-W669,0)</f>
        <v>0</v>
      </c>
      <c r="Y669">
        <f>FLOOR(A669/12,1)</f>
        <v>53</v>
      </c>
      <c r="Z669">
        <f t="shared" si="167"/>
        <v>5</v>
      </c>
      <c r="AA669" t="e">
        <f t="shared" si="178"/>
        <v>#N/A</v>
      </c>
      <c r="AB669" t="e">
        <f t="shared" si="168"/>
        <v>#N/A</v>
      </c>
      <c r="AC669" t="e">
        <f>VLOOKUP(AD669,mortality!$A$4:$G$76,saving_model!Z669+2,FALSE)</f>
        <v>#N/A</v>
      </c>
      <c r="AD669">
        <f t="shared" si="169"/>
        <v>102</v>
      </c>
      <c r="AE669" s="10">
        <f t="shared" si="179"/>
        <v>8.3717735912058888E-4</v>
      </c>
      <c r="AF669" s="8">
        <f>VLOOKUP(saving_model!Y669,lapse!$B$4:$C$134,2,FALSE)</f>
        <v>0.01</v>
      </c>
      <c r="AH669">
        <f>discount_curve!K654</f>
        <v>0.52145109435579662</v>
      </c>
    </row>
    <row r="670" spans="1:34" x14ac:dyDescent="0.55000000000000004">
      <c r="A670">
        <f t="shared" si="165"/>
        <v>648</v>
      </c>
      <c r="B670">
        <f t="shared" si="170"/>
        <v>0</v>
      </c>
      <c r="C670">
        <f>K670*U670</f>
        <v>0</v>
      </c>
      <c r="D670">
        <f>M670*V670</f>
        <v>0</v>
      </c>
      <c r="E670">
        <f>N670*W670</f>
        <v>0</v>
      </c>
      <c r="F670">
        <f>(O670+P670+Q670-R670)*X670</f>
        <v>0</v>
      </c>
      <c r="G670">
        <f>U670*$F$6/12*T670</f>
        <v>0</v>
      </c>
      <c r="H670">
        <v>0</v>
      </c>
      <c r="I670">
        <f t="shared" si="171"/>
        <v>0</v>
      </c>
      <c r="K670">
        <f>IF(A670=0, $C$6, $C$7/12)</f>
        <v>0</v>
      </c>
      <c r="L670">
        <f t="shared" si="172"/>
        <v>100000</v>
      </c>
      <c r="M670" s="19">
        <f t="shared" si="173"/>
        <v>173740.39518151167</v>
      </c>
      <c r="N670" s="19">
        <f t="shared" si="174"/>
        <v>173740.39518151167</v>
      </c>
      <c r="O670" s="19">
        <f t="shared" si="163"/>
        <v>174379.31101592214</v>
      </c>
      <c r="P670" s="19">
        <f>IF(A670=0,K670*(1-$C$15),K670)</f>
        <v>0</v>
      </c>
      <c r="Q670" s="19">
        <f t="shared" si="175"/>
        <v>-1421.9627923406329</v>
      </c>
      <c r="R670" s="19">
        <f t="shared" si="176"/>
        <v>144.13112351965125</v>
      </c>
      <c r="S670" s="3">
        <f>Return!Q654</f>
        <v>-8.1544237332764613E-3</v>
      </c>
      <c r="T670" s="9">
        <f>IF(A670=0,1,T669*(1+$F$5)^(1/12))</f>
        <v>1.3090834575212587</v>
      </c>
      <c r="U670">
        <f>IF(A670=0,$C$12,U669-V669-W669-X669)</f>
        <v>0</v>
      </c>
      <c r="V670">
        <f t="shared" si="166"/>
        <v>0</v>
      </c>
      <c r="W670">
        <f t="shared" si="177"/>
        <v>0</v>
      </c>
      <c r="X670">
        <f>IF(A670=12*$C$10-1,U670-V670-W670,0)</f>
        <v>0</v>
      </c>
      <c r="Y670">
        <f>FLOOR(A670/12,1)</f>
        <v>54</v>
      </c>
      <c r="Z670">
        <f t="shared" si="167"/>
        <v>5</v>
      </c>
      <c r="AA670" t="e">
        <f t="shared" si="178"/>
        <v>#N/A</v>
      </c>
      <c r="AB670" t="e">
        <f t="shared" si="168"/>
        <v>#N/A</v>
      </c>
      <c r="AC670" t="e">
        <f>VLOOKUP(AD670,mortality!$A$4:$G$76,saving_model!Z670+2,FALSE)</f>
        <v>#N/A</v>
      </c>
      <c r="AD670">
        <f t="shared" si="169"/>
        <v>103</v>
      </c>
      <c r="AE670" s="10">
        <f t="shared" si="179"/>
        <v>8.3717735912058888E-4</v>
      </c>
      <c r="AF670" s="8">
        <f>VLOOKUP(saving_model!Y670,lapse!$B$4:$C$134,2,FALSE)</f>
        <v>0.01</v>
      </c>
      <c r="AH670">
        <f>discount_curve!K655</f>
        <v>0.51375135969029262</v>
      </c>
    </row>
    <row r="671" spans="1:34" x14ac:dyDescent="0.55000000000000004">
      <c r="A671">
        <f t="shared" si="165"/>
        <v>649</v>
      </c>
      <c r="B671">
        <f t="shared" si="170"/>
        <v>0</v>
      </c>
      <c r="C671">
        <f>K671*U671</f>
        <v>0</v>
      </c>
      <c r="D671">
        <f>M671*V671</f>
        <v>0</v>
      </c>
      <c r="E671">
        <f>N671*W671</f>
        <v>0</v>
      </c>
      <c r="F671">
        <f>(O671+P671+Q671-R671)*X671</f>
        <v>0</v>
      </c>
      <c r="G671">
        <f>U671*$F$6/12*T671</f>
        <v>0</v>
      </c>
      <c r="H671">
        <v>0</v>
      </c>
      <c r="I671">
        <f t="shared" si="171"/>
        <v>0</v>
      </c>
      <c r="K671">
        <f>IF(A671=0, $C$6, $C$7/12)</f>
        <v>0</v>
      </c>
      <c r="L671">
        <f t="shared" si="172"/>
        <v>100000</v>
      </c>
      <c r="M671" s="19">
        <f t="shared" si="173"/>
        <v>173005.4727950216</v>
      </c>
      <c r="N671" s="19">
        <f t="shared" si="174"/>
        <v>173005.4727950216</v>
      </c>
      <c r="O671" s="19">
        <f t="shared" si="163"/>
        <v>172813.21710006185</v>
      </c>
      <c r="P671" s="19">
        <f>IF(A671=0,K671*(1-$C$15),K671)</f>
        <v>0</v>
      </c>
      <c r="Q671" s="19">
        <f t="shared" si="175"/>
        <v>240.30012556480267</v>
      </c>
      <c r="R671" s="19">
        <f t="shared" si="176"/>
        <v>144.21126435468889</v>
      </c>
      <c r="S671" s="3">
        <f>Return!Q655</f>
        <v>1.3905193688146245E-3</v>
      </c>
      <c r="T671" s="9">
        <f>IF(A671=0,1,T670*(1+$F$5)^(1/12))</f>
        <v>1.3096276629475394</v>
      </c>
      <c r="U671">
        <f>IF(A671=0,$C$12,U670-V670-W670-X670)</f>
        <v>0</v>
      </c>
      <c r="V671">
        <f t="shared" si="166"/>
        <v>0</v>
      </c>
      <c r="W671">
        <f t="shared" si="177"/>
        <v>0</v>
      </c>
      <c r="X671">
        <f>IF(A671=12*$C$10-1,U671-V671-W671,0)</f>
        <v>0</v>
      </c>
      <c r="Y671">
        <f>FLOOR(A671/12,1)</f>
        <v>54</v>
      </c>
      <c r="Z671">
        <f t="shared" si="167"/>
        <v>5</v>
      </c>
      <c r="AA671" t="e">
        <f t="shared" si="178"/>
        <v>#N/A</v>
      </c>
      <c r="AB671" t="e">
        <f t="shared" si="168"/>
        <v>#N/A</v>
      </c>
      <c r="AC671" t="e">
        <f>VLOOKUP(AD671,mortality!$A$4:$G$76,saving_model!Z671+2,FALSE)</f>
        <v>#N/A</v>
      </c>
      <c r="AD671">
        <f t="shared" si="169"/>
        <v>103</v>
      </c>
      <c r="AE671" s="10">
        <f t="shared" si="179"/>
        <v>8.3717735912058888E-4</v>
      </c>
      <c r="AF671" s="8">
        <f>VLOOKUP(saving_model!Y671,lapse!$B$4:$C$134,2,FALSE)</f>
        <v>0.01</v>
      </c>
      <c r="AH671">
        <f>discount_curve!K656</f>
        <v>0.51322359614480617</v>
      </c>
    </row>
    <row r="672" spans="1:34" x14ac:dyDescent="0.55000000000000004">
      <c r="A672">
        <f t="shared" si="165"/>
        <v>650</v>
      </c>
      <c r="B672">
        <f t="shared" si="170"/>
        <v>0</v>
      </c>
      <c r="C672">
        <f>K672*U672</f>
        <v>0</v>
      </c>
      <c r="D672">
        <f>M672*V672</f>
        <v>0</v>
      </c>
      <c r="E672">
        <f>N672*W672</f>
        <v>0</v>
      </c>
      <c r="F672">
        <f>(O672+P672+Q672-R672)*X672</f>
        <v>0</v>
      </c>
      <c r="G672">
        <f>U672*$F$6/12*T672</f>
        <v>0</v>
      </c>
      <c r="H672">
        <v>0</v>
      </c>
      <c r="I672">
        <f t="shared" si="171"/>
        <v>0</v>
      </c>
      <c r="K672">
        <f>IF(A672=0, $C$6, $C$7/12)</f>
        <v>0</v>
      </c>
      <c r="L672">
        <f t="shared" si="172"/>
        <v>100000</v>
      </c>
      <c r="M672" s="19">
        <f t="shared" si="173"/>
        <v>172866.16804028439</v>
      </c>
      <c r="N672" s="19">
        <f t="shared" si="174"/>
        <v>172866.16804028439</v>
      </c>
      <c r="O672" s="19">
        <f t="shared" si="163"/>
        <v>172909.30596127195</v>
      </c>
      <c r="P672" s="19">
        <f>IF(A672=0,K672*(1-$C$15),K672)</f>
        <v>0</v>
      </c>
      <c r="Q672" s="19">
        <f t="shared" si="175"/>
        <v>-230.17511767810751</v>
      </c>
      <c r="R672" s="19">
        <f t="shared" si="176"/>
        <v>143.89927570299488</v>
      </c>
      <c r="S672" s="3">
        <f>Return!Q656</f>
        <v>-1.3311898766724672E-3</v>
      </c>
      <c r="T672" s="9">
        <f>IF(A672=0,1,T671*(1+$F$5)^(1/12))</f>
        <v>1.3101720946080944</v>
      </c>
      <c r="U672">
        <f>IF(A672=0,$C$12,U671-V671-W671-X671)</f>
        <v>0</v>
      </c>
      <c r="V672">
        <f t="shared" si="166"/>
        <v>0</v>
      </c>
      <c r="W672">
        <f t="shared" si="177"/>
        <v>0</v>
      </c>
      <c r="X672">
        <f>IF(A672=12*$C$10-1,U672-V672-W672,0)</f>
        <v>0</v>
      </c>
      <c r="Y672">
        <f>FLOOR(A672/12,1)</f>
        <v>54</v>
      </c>
      <c r="Z672">
        <f t="shared" si="167"/>
        <v>5</v>
      </c>
      <c r="AA672" t="e">
        <f t="shared" si="178"/>
        <v>#N/A</v>
      </c>
      <c r="AB672" t="e">
        <f t="shared" si="168"/>
        <v>#N/A</v>
      </c>
      <c r="AC672" t="e">
        <f>VLOOKUP(AD672,mortality!$A$4:$G$76,saving_model!Z672+2,FALSE)</f>
        <v>#N/A</v>
      </c>
      <c r="AD672">
        <f t="shared" si="169"/>
        <v>103</v>
      </c>
      <c r="AE672" s="10">
        <f t="shared" si="179"/>
        <v>8.3717735912058888E-4</v>
      </c>
      <c r="AF672" s="8">
        <f>VLOOKUP(saving_model!Y672,lapse!$B$4:$C$134,2,FALSE)</f>
        <v>0.01</v>
      </c>
      <c r="AH672">
        <f>discount_curve!K657</f>
        <v>0.51269637475722285</v>
      </c>
    </row>
    <row r="673" spans="1:34" x14ac:dyDescent="0.55000000000000004">
      <c r="A673">
        <f t="shared" si="165"/>
        <v>651</v>
      </c>
      <c r="B673">
        <f t="shared" si="170"/>
        <v>0</v>
      </c>
      <c r="C673">
        <f>K673*U673</f>
        <v>0</v>
      </c>
      <c r="D673">
        <f>M673*V673</f>
        <v>0</v>
      </c>
      <c r="E673">
        <f>N673*W673</f>
        <v>0</v>
      </c>
      <c r="F673">
        <f>(O673+P673+Q673-R673)*X673</f>
        <v>0</v>
      </c>
      <c r="G673">
        <f>U673*$F$6/12*T673</f>
        <v>0</v>
      </c>
      <c r="H673">
        <v>0</v>
      </c>
      <c r="I673">
        <f t="shared" si="171"/>
        <v>0</v>
      </c>
      <c r="K673">
        <f>IF(A673=0, $C$6, $C$7/12)</f>
        <v>0</v>
      </c>
      <c r="L673">
        <f t="shared" si="172"/>
        <v>100000</v>
      </c>
      <c r="M673" s="19">
        <f t="shared" si="173"/>
        <v>171836.20878021661</v>
      </c>
      <c r="N673" s="19">
        <f t="shared" si="174"/>
        <v>171836.20878021661</v>
      </c>
      <c r="O673" s="19">
        <f t="shared" si="163"/>
        <v>172535.23156789085</v>
      </c>
      <c r="P673" s="19">
        <f>IF(A673=0,K673*(1-$C$15),K673)</f>
        <v>0</v>
      </c>
      <c r="Q673" s="19">
        <f t="shared" si="175"/>
        <v>-1540.541150696142</v>
      </c>
      <c r="R673" s="19">
        <f t="shared" si="176"/>
        <v>142.49557534766225</v>
      </c>
      <c r="S673" s="3">
        <f>Return!Q657</f>
        <v>-8.9288497004158529E-3</v>
      </c>
      <c r="T673" s="9">
        <f>IF(A673=0,1,T672*(1+$F$5)^(1/12))</f>
        <v>1.3107167525969727</v>
      </c>
      <c r="U673">
        <f>IF(A673=0,$C$12,U672-V672-W672-X672)</f>
        <v>0</v>
      </c>
      <c r="V673">
        <f t="shared" si="166"/>
        <v>0</v>
      </c>
      <c r="W673">
        <f t="shared" si="177"/>
        <v>0</v>
      </c>
      <c r="X673">
        <f>IF(A673=12*$C$10-1,U673-V673-W673,0)</f>
        <v>0</v>
      </c>
      <c r="Y673">
        <f>FLOOR(A673/12,1)</f>
        <v>54</v>
      </c>
      <c r="Z673">
        <f t="shared" si="167"/>
        <v>5</v>
      </c>
      <c r="AA673" t="e">
        <f t="shared" si="178"/>
        <v>#N/A</v>
      </c>
      <c r="AB673" t="e">
        <f t="shared" si="168"/>
        <v>#N/A</v>
      </c>
      <c r="AC673" t="e">
        <f>VLOOKUP(AD673,mortality!$A$4:$G$76,saving_model!Z673+2,FALSE)</f>
        <v>#N/A</v>
      </c>
      <c r="AD673">
        <f t="shared" si="169"/>
        <v>103</v>
      </c>
      <c r="AE673" s="10">
        <f t="shared" si="179"/>
        <v>8.3717735912058888E-4</v>
      </c>
      <c r="AF673" s="8">
        <f>VLOOKUP(saving_model!Y673,lapse!$B$4:$C$134,2,FALSE)</f>
        <v>0.01</v>
      </c>
      <c r="AH673">
        <f>discount_curve!K658</f>
        <v>0.51216969497059794</v>
      </c>
    </row>
    <row r="674" spans="1:34" x14ac:dyDescent="0.55000000000000004">
      <c r="A674">
        <f t="shared" si="165"/>
        <v>652</v>
      </c>
      <c r="B674">
        <f t="shared" si="170"/>
        <v>0</v>
      </c>
      <c r="C674">
        <f>K674*U674</f>
        <v>0</v>
      </c>
      <c r="D674">
        <f>M674*V674</f>
        <v>0</v>
      </c>
      <c r="E674">
        <f>N674*W674</f>
        <v>0</v>
      </c>
      <c r="F674">
        <f>(O674+P674+Q674-R674)*X674</f>
        <v>0</v>
      </c>
      <c r="G674">
        <f>U674*$F$6/12*T674</f>
        <v>0</v>
      </c>
      <c r="H674">
        <v>0</v>
      </c>
      <c r="I674">
        <f t="shared" si="171"/>
        <v>0</v>
      </c>
      <c r="K674">
        <f>IF(A674=0, $C$6, $C$7/12)</f>
        <v>0</v>
      </c>
      <c r="L674">
        <f t="shared" si="172"/>
        <v>100000</v>
      </c>
      <c r="M674" s="19">
        <f t="shared" si="173"/>
        <v>170448.77953278899</v>
      </c>
      <c r="N674" s="19">
        <f t="shared" si="174"/>
        <v>170448.77953278899</v>
      </c>
      <c r="O674" s="19">
        <f t="shared" si="163"/>
        <v>170852.19484184706</v>
      </c>
      <c r="P674" s="19">
        <f>IF(A674=0,K674*(1-$C$15),K674)</f>
        <v>0</v>
      </c>
      <c r="Q674" s="19">
        <f t="shared" si="175"/>
        <v>-948.41709956802447</v>
      </c>
      <c r="R674" s="19">
        <f t="shared" si="176"/>
        <v>141.58648145189917</v>
      </c>
      <c r="S674" s="3">
        <f>Return!Q658</f>
        <v>-5.5510969610074179E-3</v>
      </c>
      <c r="T674" s="9">
        <f>IF(A674=0,1,T673*(1+$F$5)^(1/12))</f>
        <v>1.3112616370082624</v>
      </c>
      <c r="U674">
        <f>IF(A674=0,$C$12,U673-V673-W673-X673)</f>
        <v>0</v>
      </c>
      <c r="V674">
        <f t="shared" si="166"/>
        <v>0</v>
      </c>
      <c r="W674">
        <f t="shared" si="177"/>
        <v>0</v>
      </c>
      <c r="X674">
        <f>IF(A674=12*$C$10-1,U674-V674-W674,0)</f>
        <v>0</v>
      </c>
      <c r="Y674">
        <f>FLOOR(A674/12,1)</f>
        <v>54</v>
      </c>
      <c r="Z674">
        <f t="shared" si="167"/>
        <v>5</v>
      </c>
      <c r="AA674" t="e">
        <f t="shared" si="178"/>
        <v>#N/A</v>
      </c>
      <c r="AB674" t="e">
        <f t="shared" si="168"/>
        <v>#N/A</v>
      </c>
      <c r="AC674" t="e">
        <f>VLOOKUP(AD674,mortality!$A$4:$G$76,saving_model!Z674+2,FALSE)</f>
        <v>#N/A</v>
      </c>
      <c r="AD674">
        <f t="shared" si="169"/>
        <v>103</v>
      </c>
      <c r="AE674" s="10">
        <f t="shared" si="179"/>
        <v>8.3717735912058888E-4</v>
      </c>
      <c r="AF674" s="8">
        <f>VLOOKUP(saving_model!Y674,lapse!$B$4:$C$134,2,FALSE)</f>
        <v>0.01</v>
      </c>
      <c r="AH674">
        <f>discount_curve!K659</f>
        <v>0.51164355622855839</v>
      </c>
    </row>
    <row r="675" spans="1:34" x14ac:dyDescent="0.55000000000000004">
      <c r="A675">
        <f t="shared" si="165"/>
        <v>653</v>
      </c>
      <c r="B675">
        <f t="shared" si="170"/>
        <v>0</v>
      </c>
      <c r="C675">
        <f>K675*U675</f>
        <v>0</v>
      </c>
      <c r="D675">
        <f>M675*V675</f>
        <v>0</v>
      </c>
      <c r="E675">
        <f>N675*W675</f>
        <v>0</v>
      </c>
      <c r="F675">
        <f>(O675+P675+Q675-R675)*X675</f>
        <v>0</v>
      </c>
      <c r="G675">
        <f>U675*$F$6/12*T675</f>
        <v>0</v>
      </c>
      <c r="H675">
        <v>0</v>
      </c>
      <c r="I675">
        <f t="shared" si="171"/>
        <v>0</v>
      </c>
      <c r="K675">
        <f>IF(A675=0, $C$6, $C$7/12)</f>
        <v>0</v>
      </c>
      <c r="L675">
        <f t="shared" si="172"/>
        <v>100000</v>
      </c>
      <c r="M675" s="19">
        <f t="shared" si="173"/>
        <v>169700.45594986185</v>
      </c>
      <c r="N675" s="19">
        <f t="shared" si="174"/>
        <v>169700.45594986185</v>
      </c>
      <c r="O675" s="19">
        <f t="shared" si="163"/>
        <v>169762.19126082712</v>
      </c>
      <c r="P675" s="19">
        <f>IF(A675=0,K675*(1-$C$15),K675)</f>
        <v>0</v>
      </c>
      <c r="Q675" s="19">
        <f t="shared" si="175"/>
        <v>-264.71851588462982</v>
      </c>
      <c r="R675" s="19">
        <f t="shared" si="176"/>
        <v>141.24789395411875</v>
      </c>
      <c r="S675" s="3">
        <f>Return!Q659</f>
        <v>-1.5593490748355698E-3</v>
      </c>
      <c r="T675" s="9">
        <f>IF(A675=0,1,T674*(1+$F$5)^(1/12))</f>
        <v>1.3118067479360904</v>
      </c>
      <c r="U675">
        <f>IF(A675=0,$C$12,U674-V674-W674-X674)</f>
        <v>0</v>
      </c>
      <c r="V675">
        <f t="shared" si="166"/>
        <v>0</v>
      </c>
      <c r="W675">
        <f t="shared" si="177"/>
        <v>0</v>
      </c>
      <c r="X675">
        <f>IF(A675=12*$C$10-1,U675-V675-W675,0)</f>
        <v>0</v>
      </c>
      <c r="Y675">
        <f>FLOOR(A675/12,1)</f>
        <v>54</v>
      </c>
      <c r="Z675">
        <f t="shared" si="167"/>
        <v>5</v>
      </c>
      <c r="AA675" t="e">
        <f t="shared" si="178"/>
        <v>#N/A</v>
      </c>
      <c r="AB675" t="e">
        <f t="shared" si="168"/>
        <v>#N/A</v>
      </c>
      <c r="AC675" t="e">
        <f>VLOOKUP(AD675,mortality!$A$4:$G$76,saving_model!Z675+2,FALSE)</f>
        <v>#N/A</v>
      </c>
      <c r="AD675">
        <f t="shared" si="169"/>
        <v>103</v>
      </c>
      <c r="AE675" s="10">
        <f t="shared" si="179"/>
        <v>8.3717735912058888E-4</v>
      </c>
      <c r="AF675" s="8">
        <f>VLOOKUP(saving_model!Y675,lapse!$B$4:$C$134,2,FALSE)</f>
        <v>0.01</v>
      </c>
      <c r="AH675">
        <f>discount_curve!K660</f>
        <v>0.51111795797530357</v>
      </c>
    </row>
    <row r="676" spans="1:34" x14ac:dyDescent="0.55000000000000004">
      <c r="A676">
        <f t="shared" si="165"/>
        <v>654</v>
      </c>
      <c r="B676">
        <f t="shared" si="170"/>
        <v>0</v>
      </c>
      <c r="C676">
        <f>K676*U676</f>
        <v>0</v>
      </c>
      <c r="D676">
        <f>M676*V676</f>
        <v>0</v>
      </c>
      <c r="E676">
        <f>N676*W676</f>
        <v>0</v>
      </c>
      <c r="F676">
        <f>(O676+P676+Q676-R676)*X676</f>
        <v>0</v>
      </c>
      <c r="G676">
        <f>U676*$F$6/12*T676</f>
        <v>0</v>
      </c>
      <c r="H676">
        <v>0</v>
      </c>
      <c r="I676">
        <f t="shared" si="171"/>
        <v>0</v>
      </c>
      <c r="K676">
        <f>IF(A676=0, $C$6, $C$7/12)</f>
        <v>0</v>
      </c>
      <c r="L676">
        <f t="shared" si="172"/>
        <v>100000</v>
      </c>
      <c r="M676" s="19">
        <f t="shared" si="173"/>
        <v>168568.32100686751</v>
      </c>
      <c r="N676" s="19">
        <f t="shared" si="174"/>
        <v>168568.32100686751</v>
      </c>
      <c r="O676" s="19">
        <f t="shared" si="163"/>
        <v>169356.22485098836</v>
      </c>
      <c r="P676" s="19">
        <f>IF(A676=0,K676*(1-$C$15),K676)</f>
        <v>0</v>
      </c>
      <c r="Q676" s="19">
        <f t="shared" si="175"/>
        <v>-1715.5082853797228</v>
      </c>
      <c r="R676" s="19">
        <f t="shared" si="176"/>
        <v>139.7005971380072</v>
      </c>
      <c r="S676" s="3">
        <f>Return!Q660</f>
        <v>-1.0129585061837254E-2</v>
      </c>
      <c r="T676" s="9">
        <f>IF(A676=0,1,T675*(1+$F$5)^(1/12))</f>
        <v>1.3123520854746231</v>
      </c>
      <c r="U676">
        <f>IF(A676=0,$C$12,U675-V675-W675-X675)</f>
        <v>0</v>
      </c>
      <c r="V676">
        <f t="shared" si="166"/>
        <v>0</v>
      </c>
      <c r="W676">
        <f t="shared" si="177"/>
        <v>0</v>
      </c>
      <c r="X676">
        <f>IF(A676=12*$C$10-1,U676-V676-W676,0)</f>
        <v>0</v>
      </c>
      <c r="Y676">
        <f>FLOOR(A676/12,1)</f>
        <v>54</v>
      </c>
      <c r="Z676">
        <f t="shared" si="167"/>
        <v>5</v>
      </c>
      <c r="AA676" t="e">
        <f t="shared" si="178"/>
        <v>#N/A</v>
      </c>
      <c r="AB676" t="e">
        <f t="shared" si="168"/>
        <v>#N/A</v>
      </c>
      <c r="AC676" t="e">
        <f>VLOOKUP(AD676,mortality!$A$4:$G$76,saving_model!Z676+2,FALSE)</f>
        <v>#N/A</v>
      </c>
      <c r="AD676">
        <f t="shared" si="169"/>
        <v>103</v>
      </c>
      <c r="AE676" s="10">
        <f t="shared" si="179"/>
        <v>8.3717735912058888E-4</v>
      </c>
      <c r="AF676" s="8">
        <f>VLOOKUP(saving_model!Y676,lapse!$B$4:$C$134,2,FALSE)</f>
        <v>0.01</v>
      </c>
      <c r="AH676">
        <f>discount_curve!K661</f>
        <v>0.51059289965560306</v>
      </c>
    </row>
    <row r="677" spans="1:34" x14ac:dyDescent="0.55000000000000004">
      <c r="A677">
        <f t="shared" si="165"/>
        <v>655</v>
      </c>
      <c r="B677">
        <f t="shared" si="170"/>
        <v>0</v>
      </c>
      <c r="C677">
        <f>K677*U677</f>
        <v>0</v>
      </c>
      <c r="D677">
        <f>M677*V677</f>
        <v>0</v>
      </c>
      <c r="E677">
        <f>N677*W677</f>
        <v>0</v>
      </c>
      <c r="F677">
        <f>(O677+P677+Q677-R677)*X677</f>
        <v>0</v>
      </c>
      <c r="G677">
        <f>U677*$F$6/12*T677</f>
        <v>0</v>
      </c>
      <c r="H677">
        <v>0</v>
      </c>
      <c r="I677">
        <f t="shared" si="171"/>
        <v>0</v>
      </c>
      <c r="K677">
        <f>IF(A677=0, $C$6, $C$7/12)</f>
        <v>0</v>
      </c>
      <c r="L677">
        <f t="shared" si="172"/>
        <v>100000</v>
      </c>
      <c r="M677" s="19">
        <f t="shared" si="173"/>
        <v>167556.16465603971</v>
      </c>
      <c r="N677" s="19">
        <f t="shared" si="174"/>
        <v>167556.16465603971</v>
      </c>
      <c r="O677" s="19">
        <f t="shared" si="163"/>
        <v>167501.01596847063</v>
      </c>
      <c r="P677" s="19">
        <f>IF(A677=0,K677*(1-$C$15),K677)</f>
        <v>0</v>
      </c>
      <c r="Q677" s="19">
        <f t="shared" si="175"/>
        <v>-29.262419485986136</v>
      </c>
      <c r="R677" s="19">
        <f t="shared" si="176"/>
        <v>139.55979462415388</v>
      </c>
      <c r="S677" s="3">
        <f>Return!Q661</f>
        <v>-1.7469995221697232E-4</v>
      </c>
      <c r="T677" s="9">
        <f>IF(A677=0,1,T676*(1+$F$5)^(1/12))</f>
        <v>1.312897649718066</v>
      </c>
      <c r="U677">
        <f>IF(A677=0,$C$12,U676-V676-W676-X676)</f>
        <v>0</v>
      </c>
      <c r="V677">
        <f t="shared" si="166"/>
        <v>0</v>
      </c>
      <c r="W677">
        <f t="shared" si="177"/>
        <v>0</v>
      </c>
      <c r="X677">
        <f>IF(A677=12*$C$10-1,U677-V677-W677,0)</f>
        <v>0</v>
      </c>
      <c r="Y677">
        <f>FLOOR(A677/12,1)</f>
        <v>54</v>
      </c>
      <c r="Z677">
        <f t="shared" si="167"/>
        <v>5</v>
      </c>
      <c r="AA677" t="e">
        <f t="shared" si="178"/>
        <v>#N/A</v>
      </c>
      <c r="AB677" t="e">
        <f t="shared" si="168"/>
        <v>#N/A</v>
      </c>
      <c r="AC677" t="e">
        <f>VLOOKUP(AD677,mortality!$A$4:$G$76,saving_model!Z677+2,FALSE)</f>
        <v>#N/A</v>
      </c>
      <c r="AD677">
        <f t="shared" si="169"/>
        <v>103</v>
      </c>
      <c r="AE677" s="10">
        <f t="shared" si="179"/>
        <v>8.3717735912058888E-4</v>
      </c>
      <c r="AF677" s="8">
        <f>VLOOKUP(saving_model!Y677,lapse!$B$4:$C$134,2,FALSE)</f>
        <v>0.01</v>
      </c>
      <c r="AH677">
        <f>discount_curve!K662</f>
        <v>0.51006838071479677</v>
      </c>
    </row>
    <row r="678" spans="1:34" x14ac:dyDescent="0.55000000000000004">
      <c r="A678">
        <f t="shared" si="165"/>
        <v>656</v>
      </c>
      <c r="B678">
        <f t="shared" si="170"/>
        <v>0</v>
      </c>
      <c r="C678">
        <f>K678*U678</f>
        <v>0</v>
      </c>
      <c r="D678">
        <f>M678*V678</f>
        <v>0</v>
      </c>
      <c r="E678">
        <f>N678*W678</f>
        <v>0</v>
      </c>
      <c r="F678">
        <f>(O678+P678+Q678-R678)*X678</f>
        <v>0</v>
      </c>
      <c r="G678">
        <f>U678*$F$6/12*T678</f>
        <v>0</v>
      </c>
      <c r="H678">
        <v>0</v>
      </c>
      <c r="I678">
        <f t="shared" si="171"/>
        <v>0</v>
      </c>
      <c r="K678">
        <f>IF(A678=0, $C$6, $C$7/12)</f>
        <v>0</v>
      </c>
      <c r="L678">
        <f t="shared" si="172"/>
        <v>100000</v>
      </c>
      <c r="M678" s="19">
        <f t="shared" si="173"/>
        <v>167460.15784024115</v>
      </c>
      <c r="N678" s="19">
        <f t="shared" si="174"/>
        <v>167460.15784024115</v>
      </c>
      <c r="O678" s="19">
        <f t="shared" si="163"/>
        <v>167332.19375436049</v>
      </c>
      <c r="P678" s="19">
        <f>IF(A678=0,K678*(1-$C$15),K678)</f>
        <v>0</v>
      </c>
      <c r="Q678" s="19">
        <f t="shared" si="175"/>
        <v>116.38768722669973</v>
      </c>
      <c r="R678" s="19">
        <f t="shared" si="176"/>
        <v>139.54048453465597</v>
      </c>
      <c r="S678" s="3">
        <f>Return!Q662</f>
        <v>6.9554868441845663E-4</v>
      </c>
      <c r="T678" s="9">
        <f>IF(A678=0,1,T677*(1+$F$5)^(1/12))</f>
        <v>1.3134434407606637</v>
      </c>
      <c r="U678">
        <f>IF(A678=0,$C$12,U677-V677-W677-X677)</f>
        <v>0</v>
      </c>
      <c r="V678">
        <f t="shared" si="166"/>
        <v>0</v>
      </c>
      <c r="W678">
        <f t="shared" si="177"/>
        <v>0</v>
      </c>
      <c r="X678">
        <f>IF(A678=12*$C$10-1,U678-V678-W678,0)</f>
        <v>0</v>
      </c>
      <c r="Y678">
        <f>FLOOR(A678/12,1)</f>
        <v>54</v>
      </c>
      <c r="Z678">
        <f t="shared" si="167"/>
        <v>5</v>
      </c>
      <c r="AA678" t="e">
        <f t="shared" si="178"/>
        <v>#N/A</v>
      </c>
      <c r="AB678" t="e">
        <f t="shared" si="168"/>
        <v>#N/A</v>
      </c>
      <c r="AC678" t="e">
        <f>VLOOKUP(AD678,mortality!$A$4:$G$76,saving_model!Z678+2,FALSE)</f>
        <v>#N/A</v>
      </c>
      <c r="AD678">
        <f t="shared" si="169"/>
        <v>103</v>
      </c>
      <c r="AE678" s="10">
        <f t="shared" si="179"/>
        <v>8.3717735912058888E-4</v>
      </c>
      <c r="AF678" s="8">
        <f>VLOOKUP(saving_model!Y678,lapse!$B$4:$C$134,2,FALSE)</f>
        <v>0.01</v>
      </c>
      <c r="AH678">
        <f>discount_curve!K663</f>
        <v>0.50954440059879491</v>
      </c>
    </row>
    <row r="679" spans="1:34" x14ac:dyDescent="0.55000000000000004">
      <c r="A679">
        <f t="shared" si="165"/>
        <v>657</v>
      </c>
      <c r="B679">
        <f t="shared" si="170"/>
        <v>0</v>
      </c>
      <c r="C679">
        <f>K679*U679</f>
        <v>0</v>
      </c>
      <c r="D679">
        <f>M679*V679</f>
        <v>0</v>
      </c>
      <c r="E679">
        <f>N679*W679</f>
        <v>0</v>
      </c>
      <c r="F679">
        <f>(O679+P679+Q679-R679)*X679</f>
        <v>0</v>
      </c>
      <c r="G679">
        <f>U679*$F$6/12*T679</f>
        <v>0</v>
      </c>
      <c r="H679">
        <v>0</v>
      </c>
      <c r="I679">
        <f t="shared" si="171"/>
        <v>0</v>
      </c>
      <c r="K679">
        <f>IF(A679=0, $C$6, $C$7/12)</f>
        <v>0</v>
      </c>
      <c r="L679">
        <f t="shared" si="172"/>
        <v>100000</v>
      </c>
      <c r="M679" s="19">
        <f t="shared" si="173"/>
        <v>167118.16702636553</v>
      </c>
      <c r="N679" s="19">
        <f t="shared" si="174"/>
        <v>167118.16702636553</v>
      </c>
      <c r="O679" s="19">
        <f t="shared" si="163"/>
        <v>167309.04095705252</v>
      </c>
      <c r="P679" s="19">
        <f>IF(A679=0,K679*(1-$C$15),K679)</f>
        <v>0</v>
      </c>
      <c r="Q679" s="19">
        <f t="shared" si="175"/>
        <v>-520.73811374341278</v>
      </c>
      <c r="R679" s="19">
        <f t="shared" si="176"/>
        <v>138.99025236942427</v>
      </c>
      <c r="S679" s="3">
        <f>Return!Q663</f>
        <v>-3.1124326023546089E-3</v>
      </c>
      <c r="T679" s="9">
        <f>IF(A679=0,1,T678*(1+$F$5)^(1/12))</f>
        <v>1.3139894586966998</v>
      </c>
      <c r="U679">
        <f>IF(A679=0,$C$12,U678-V678-W678-X678)</f>
        <v>0</v>
      </c>
      <c r="V679">
        <f t="shared" si="166"/>
        <v>0</v>
      </c>
      <c r="W679">
        <f t="shared" si="177"/>
        <v>0</v>
      </c>
      <c r="X679">
        <f>IF(A679=12*$C$10-1,U679-V679-W679,0)</f>
        <v>0</v>
      </c>
      <c r="Y679">
        <f>FLOOR(A679/12,1)</f>
        <v>54</v>
      </c>
      <c r="Z679">
        <f t="shared" si="167"/>
        <v>5</v>
      </c>
      <c r="AA679" t="e">
        <f t="shared" si="178"/>
        <v>#N/A</v>
      </c>
      <c r="AB679" t="e">
        <f t="shared" si="168"/>
        <v>#N/A</v>
      </c>
      <c r="AC679" t="e">
        <f>VLOOKUP(AD679,mortality!$A$4:$G$76,saving_model!Z679+2,FALSE)</f>
        <v>#N/A</v>
      </c>
      <c r="AD679">
        <f t="shared" si="169"/>
        <v>103</v>
      </c>
      <c r="AE679" s="10">
        <f t="shared" si="179"/>
        <v>8.3717735912058888E-4</v>
      </c>
      <c r="AF679" s="8">
        <f>VLOOKUP(saving_model!Y679,lapse!$B$4:$C$134,2,FALSE)</f>
        <v>0.01</v>
      </c>
      <c r="AH679">
        <f>discount_curve!K664</f>
        <v>0.5090209587540766</v>
      </c>
    </row>
    <row r="680" spans="1:34" x14ac:dyDescent="0.55000000000000004">
      <c r="A680">
        <f t="shared" ref="A680:A717" si="180">A679+1</f>
        <v>658</v>
      </c>
      <c r="B680">
        <f t="shared" si="170"/>
        <v>0</v>
      </c>
      <c r="C680">
        <f>K680*U680</f>
        <v>0</v>
      </c>
      <c r="D680">
        <f>M680*V680</f>
        <v>0</v>
      </c>
      <c r="E680">
        <f>N680*W680</f>
        <v>0</v>
      </c>
      <c r="F680">
        <f>(O680+P680+Q680-R680)*X680</f>
        <v>0</v>
      </c>
      <c r="G680">
        <f>U680*$F$6/12*T680</f>
        <v>0</v>
      </c>
      <c r="H680">
        <v>0</v>
      </c>
      <c r="I680">
        <f t="shared" si="171"/>
        <v>0</v>
      </c>
      <c r="K680">
        <f>IF(A680=0, $C$6, $C$7/12)</f>
        <v>0</v>
      </c>
      <c r="L680">
        <f t="shared" si="172"/>
        <v>100000</v>
      </c>
      <c r="M680" s="19">
        <f t="shared" si="173"/>
        <v>166460.13422905633</v>
      </c>
      <c r="N680" s="19">
        <f t="shared" si="174"/>
        <v>166460.13422905633</v>
      </c>
      <c r="O680" s="19">
        <f t="shared" si="163"/>
        <v>166649.31259093969</v>
      </c>
      <c r="P680" s="19">
        <f>IF(A680=0,K680*(1-$C$15),K680)</f>
        <v>0</v>
      </c>
      <c r="Q680" s="19">
        <f t="shared" si="175"/>
        <v>-516.80048385593068</v>
      </c>
      <c r="R680" s="19">
        <f t="shared" si="176"/>
        <v>138.44376008923646</v>
      </c>
      <c r="S680" s="3">
        <f>Return!Q664</f>
        <v>-3.1011258061680591E-3</v>
      </c>
      <c r="T680" s="9">
        <f>IF(A680=0,1,T679*(1+$F$5)^(1/12))</f>
        <v>1.3145357036204974</v>
      </c>
      <c r="U680">
        <f>IF(A680=0,$C$12,U679-V679-W679-X679)</f>
        <v>0</v>
      </c>
      <c r="V680">
        <f t="shared" si="166"/>
        <v>0</v>
      </c>
      <c r="W680">
        <f t="shared" si="177"/>
        <v>0</v>
      </c>
      <c r="X680">
        <f>IF(A680=12*$C$10-1,U680-V680-W680,0)</f>
        <v>0</v>
      </c>
      <c r="Y680">
        <f>FLOOR(A680/12,1)</f>
        <v>54</v>
      </c>
      <c r="Z680">
        <f t="shared" si="167"/>
        <v>5</v>
      </c>
      <c r="AA680" t="e">
        <f t="shared" si="178"/>
        <v>#N/A</v>
      </c>
      <c r="AB680" t="e">
        <f t="shared" si="168"/>
        <v>#N/A</v>
      </c>
      <c r="AC680" t="e">
        <f>VLOOKUP(AD680,mortality!$A$4:$G$76,saving_model!Z680+2,FALSE)</f>
        <v>#N/A</v>
      </c>
      <c r="AD680">
        <f t="shared" si="169"/>
        <v>103</v>
      </c>
      <c r="AE680" s="10">
        <f t="shared" si="179"/>
        <v>8.3717735912058888E-4</v>
      </c>
      <c r="AF680" s="8">
        <f>VLOOKUP(saving_model!Y680,lapse!$B$4:$C$134,2,FALSE)</f>
        <v>0.01</v>
      </c>
      <c r="AH680">
        <f>discount_curve!K665</f>
        <v>0.5084980546276896</v>
      </c>
    </row>
    <row r="681" spans="1:34" x14ac:dyDescent="0.55000000000000004">
      <c r="A681">
        <f t="shared" si="180"/>
        <v>659</v>
      </c>
      <c r="B681">
        <f t="shared" si="170"/>
        <v>0</v>
      </c>
      <c r="C681">
        <f>K681*U681</f>
        <v>0</v>
      </c>
      <c r="D681">
        <f>M681*V681</f>
        <v>0</v>
      </c>
      <c r="E681">
        <f>N681*W681</f>
        <v>0</v>
      </c>
      <c r="F681">
        <f>(O681+P681+Q681-R681)*X681</f>
        <v>0</v>
      </c>
      <c r="G681">
        <f>U681*$F$6/12*T681</f>
        <v>0</v>
      </c>
      <c r="H681">
        <v>0</v>
      </c>
      <c r="I681">
        <f t="shared" si="171"/>
        <v>0</v>
      </c>
      <c r="K681">
        <f>IF(A681=0, $C$6, $C$7/12)</f>
        <v>0</v>
      </c>
      <c r="L681">
        <f t="shared" si="172"/>
        <v>100000</v>
      </c>
      <c r="M681" s="19">
        <f t="shared" si="173"/>
        <v>165856.8362008041</v>
      </c>
      <c r="N681" s="19">
        <f t="shared" si="174"/>
        <v>165856.8362008041</v>
      </c>
      <c r="O681" s="19">
        <f t="shared" ref="O681:O744" si="181">O680+P680+Q680-R680</f>
        <v>165994.06834699452</v>
      </c>
      <c r="P681" s="19">
        <f>IF(A681=0,K681*(1-$C$15),K681)</f>
        <v>0</v>
      </c>
      <c r="Q681" s="19">
        <f t="shared" si="175"/>
        <v>-412.44897519067854</v>
      </c>
      <c r="R681" s="19">
        <f t="shared" si="176"/>
        <v>137.98468280983656</v>
      </c>
      <c r="S681" s="3">
        <f>Return!Q665</f>
        <v>-2.4847211668340696E-3</v>
      </c>
      <c r="T681" s="9">
        <f>IF(A681=0,1,T680*(1+$F$5)^(1/12))</f>
        <v>1.3150821756264188</v>
      </c>
      <c r="U681">
        <f>IF(A681=0,$C$12,U680-V680-W680-X680)</f>
        <v>0</v>
      </c>
      <c r="V681">
        <f t="shared" si="166"/>
        <v>0</v>
      </c>
      <c r="W681">
        <f t="shared" si="177"/>
        <v>0</v>
      </c>
      <c r="X681">
        <f>IF(A681=12*$C$10-1,U681-V681-W681,0)</f>
        <v>0</v>
      </c>
      <c r="Y681">
        <f>FLOOR(A681/12,1)</f>
        <v>54</v>
      </c>
      <c r="Z681">
        <f t="shared" si="167"/>
        <v>5</v>
      </c>
      <c r="AA681" t="e">
        <f t="shared" si="178"/>
        <v>#N/A</v>
      </c>
      <c r="AB681" t="e">
        <f t="shared" si="168"/>
        <v>#N/A</v>
      </c>
      <c r="AC681" t="e">
        <f>VLOOKUP(AD681,mortality!$A$4:$G$76,saving_model!Z681+2,FALSE)</f>
        <v>#N/A</v>
      </c>
      <c r="AD681">
        <f t="shared" si="169"/>
        <v>103</v>
      </c>
      <c r="AE681" s="10">
        <f t="shared" si="179"/>
        <v>8.3717735912058888E-4</v>
      </c>
      <c r="AF681" s="8">
        <f>VLOOKUP(saving_model!Y681,lapse!$B$4:$C$134,2,FALSE)</f>
        <v>0.01</v>
      </c>
      <c r="AH681">
        <f>discount_curve!K666</f>
        <v>0.50797568766724965</v>
      </c>
    </row>
    <row r="682" spans="1:34" x14ac:dyDescent="0.55000000000000004">
      <c r="A682">
        <f t="shared" si="180"/>
        <v>660</v>
      </c>
      <c r="B682">
        <f t="shared" si="170"/>
        <v>0</v>
      </c>
      <c r="C682">
        <f>K682*U682</f>
        <v>0</v>
      </c>
      <c r="D682">
        <f>M682*V682</f>
        <v>0</v>
      </c>
      <c r="E682">
        <f>N682*W682</f>
        <v>0</v>
      </c>
      <c r="F682">
        <f>(O682+P682+Q682-R682)*X682</f>
        <v>0</v>
      </c>
      <c r="G682">
        <f>U682*$F$6/12*T682</f>
        <v>0</v>
      </c>
      <c r="H682">
        <v>0</v>
      </c>
      <c r="I682">
        <f t="shared" si="171"/>
        <v>0</v>
      </c>
      <c r="K682">
        <f>IF(A682=0, $C$6, $C$7/12)</f>
        <v>0</v>
      </c>
      <c r="L682">
        <f t="shared" si="172"/>
        <v>100000</v>
      </c>
      <c r="M682" s="19">
        <f t="shared" si="173"/>
        <v>166560.22269642178</v>
      </c>
      <c r="N682" s="19">
        <f t="shared" si="174"/>
        <v>166560.22269642178</v>
      </c>
      <c r="O682" s="19">
        <f t="shared" si="181"/>
        <v>165443.63468899403</v>
      </c>
      <c r="P682" s="19">
        <f>IF(A682=0,K682*(1-$C$15),K682)</f>
        <v>0</v>
      </c>
      <c r="Q682" s="19">
        <f t="shared" si="175"/>
        <v>2093.5616845442191</v>
      </c>
      <c r="R682" s="19">
        <f t="shared" si="176"/>
        <v>139.61433031128189</v>
      </c>
      <c r="S682" s="3">
        <f>Return!Q666</f>
        <v>1.2654229269562167E-2</v>
      </c>
      <c r="T682" s="9">
        <f>IF(A682=0,1,T681*(1+$F$5)^(1/12))</f>
        <v>1.3156288748088654</v>
      </c>
      <c r="U682">
        <f>IF(A682=0,$C$12,U681-V681-W681-X681)</f>
        <v>0</v>
      </c>
      <c r="V682">
        <f t="shared" si="166"/>
        <v>0</v>
      </c>
      <c r="W682">
        <f t="shared" si="177"/>
        <v>0</v>
      </c>
      <c r="X682">
        <f>IF(A682=12*$C$10-1,U682-V682-W682,0)</f>
        <v>0</v>
      </c>
      <c r="Y682">
        <f>FLOOR(A682/12,1)</f>
        <v>55</v>
      </c>
      <c r="Z682">
        <f t="shared" si="167"/>
        <v>5</v>
      </c>
      <c r="AA682" t="e">
        <f t="shared" si="178"/>
        <v>#N/A</v>
      </c>
      <c r="AB682" t="e">
        <f t="shared" si="168"/>
        <v>#N/A</v>
      </c>
      <c r="AC682" t="e">
        <f>VLOOKUP(AD682,mortality!$A$4:$G$76,saving_model!Z682+2,FALSE)</f>
        <v>#N/A</v>
      </c>
      <c r="AD682">
        <f t="shared" si="169"/>
        <v>104</v>
      </c>
      <c r="AE682" s="10">
        <f t="shared" si="179"/>
        <v>8.3717735912058888E-4</v>
      </c>
      <c r="AF682" s="8">
        <f>VLOOKUP(saving_model!Y682,lapse!$B$4:$C$134,2,FALSE)</f>
        <v>0.01</v>
      </c>
      <c r="AH682">
        <f>discount_curve!K667</f>
        <v>0.49952295570325533</v>
      </c>
    </row>
    <row r="683" spans="1:34" x14ac:dyDescent="0.55000000000000004">
      <c r="A683">
        <f t="shared" si="180"/>
        <v>661</v>
      </c>
      <c r="B683">
        <f t="shared" si="170"/>
        <v>0</v>
      </c>
      <c r="C683">
        <f>K683*U683</f>
        <v>0</v>
      </c>
      <c r="D683">
        <f>M683*V683</f>
        <v>0</v>
      </c>
      <c r="E683">
        <f>N683*W683</f>
        <v>0</v>
      </c>
      <c r="F683">
        <f>(O683+P683+Q683-R683)*X683</f>
        <v>0</v>
      </c>
      <c r="G683">
        <f>U683*$F$6/12*T683</f>
        <v>0</v>
      </c>
      <c r="H683">
        <v>0</v>
      </c>
      <c r="I683">
        <f t="shared" si="171"/>
        <v>0</v>
      </c>
      <c r="K683">
        <f>IF(A683=0, $C$6, $C$7/12)</f>
        <v>0</v>
      </c>
      <c r="L683">
        <f t="shared" si="172"/>
        <v>100000</v>
      </c>
      <c r="M683" s="19">
        <f t="shared" si="173"/>
        <v>168541.68782724693</v>
      </c>
      <c r="N683" s="19">
        <f t="shared" si="174"/>
        <v>168541.68782724693</v>
      </c>
      <c r="O683" s="19">
        <f t="shared" si="181"/>
        <v>167397.58204322698</v>
      </c>
      <c r="P683" s="19">
        <f>IF(A683=0,K683*(1-$C$15),K683)</f>
        <v>0</v>
      </c>
      <c r="Q683" s="19">
        <f t="shared" si="175"/>
        <v>2146.9244792711861</v>
      </c>
      <c r="R683" s="19">
        <f t="shared" si="176"/>
        <v>141.28708876874848</v>
      </c>
      <c r="S683" s="3">
        <f>Return!Q667</f>
        <v>1.2825301614671991E-2</v>
      </c>
      <c r="T683" s="9">
        <f>IF(A683=0,1,T682*(1+$F$5)^(1/12))</f>
        <v>1.3161758012622775</v>
      </c>
      <c r="U683">
        <f>IF(A683=0,$C$12,U682-V682-W682-X682)</f>
        <v>0</v>
      </c>
      <c r="V683">
        <f t="shared" si="166"/>
        <v>0</v>
      </c>
      <c r="W683">
        <f t="shared" si="177"/>
        <v>0</v>
      </c>
      <c r="X683">
        <f>IF(A683=12*$C$10-1,U683-V683-W683,0)</f>
        <v>0</v>
      </c>
      <c r="Y683">
        <f>FLOOR(A683/12,1)</f>
        <v>55</v>
      </c>
      <c r="Z683">
        <f t="shared" si="167"/>
        <v>5</v>
      </c>
      <c r="AA683" t="e">
        <f t="shared" si="178"/>
        <v>#N/A</v>
      </c>
      <c r="AB683" t="e">
        <f t="shared" si="168"/>
        <v>#N/A</v>
      </c>
      <c r="AC683" t="e">
        <f>VLOOKUP(AD683,mortality!$A$4:$G$76,saving_model!Z683+2,FALSE)</f>
        <v>#N/A</v>
      </c>
      <c r="AD683">
        <f t="shared" si="169"/>
        <v>104</v>
      </c>
      <c r="AE683" s="10">
        <f t="shared" si="179"/>
        <v>8.3717735912058888E-4</v>
      </c>
      <c r="AF683" s="8">
        <f>VLOOKUP(saving_model!Y683,lapse!$B$4:$C$134,2,FALSE)</f>
        <v>0.01</v>
      </c>
      <c r="AH683">
        <f>discount_curve!K668</f>
        <v>0.49899789889769908</v>
      </c>
    </row>
    <row r="684" spans="1:34" x14ac:dyDescent="0.55000000000000004">
      <c r="A684">
        <f t="shared" si="180"/>
        <v>662</v>
      </c>
      <c r="B684">
        <f t="shared" si="170"/>
        <v>0</v>
      </c>
      <c r="C684">
        <f>K684*U684</f>
        <v>0</v>
      </c>
      <c r="D684">
        <f>M684*V684</f>
        <v>0</v>
      </c>
      <c r="E684">
        <f>N684*W684</f>
        <v>0</v>
      </c>
      <c r="F684">
        <f>(O684+P684+Q684-R684)*X684</f>
        <v>0</v>
      </c>
      <c r="G684">
        <f>U684*$F$6/12*T684</f>
        <v>0</v>
      </c>
      <c r="H684">
        <v>0</v>
      </c>
      <c r="I684">
        <f t="shared" si="171"/>
        <v>0</v>
      </c>
      <c r="K684">
        <f>IF(A684=0, $C$6, $C$7/12)</f>
        <v>0</v>
      </c>
      <c r="L684">
        <f t="shared" si="172"/>
        <v>100000</v>
      </c>
      <c r="M684" s="19">
        <f t="shared" si="173"/>
        <v>168974.5514512735</v>
      </c>
      <c r="N684" s="19">
        <f t="shared" si="174"/>
        <v>168974.5514512735</v>
      </c>
      <c r="O684" s="19">
        <f t="shared" si="181"/>
        <v>169403.21943372942</v>
      </c>
      <c r="P684" s="19">
        <f>IF(A684=0,K684*(1-$C$15),K684)</f>
        <v>0</v>
      </c>
      <c r="Q684" s="19">
        <f t="shared" si="175"/>
        <v>-997.67391950698664</v>
      </c>
      <c r="R684" s="19">
        <f t="shared" si="176"/>
        <v>140.33795459518538</v>
      </c>
      <c r="S684" s="3">
        <f>Return!Q668</f>
        <v>-5.8893445050333115E-3</v>
      </c>
      <c r="T684" s="9">
        <f>IF(A684=0,1,T683*(1+$F$5)^(1/12))</f>
        <v>1.3167229550811355</v>
      </c>
      <c r="U684">
        <f>IF(A684=0,$C$12,U683-V683-W683-X683)</f>
        <v>0</v>
      </c>
      <c r="V684">
        <f t="shared" si="166"/>
        <v>0</v>
      </c>
      <c r="W684">
        <f t="shared" si="177"/>
        <v>0</v>
      </c>
      <c r="X684">
        <f>IF(A684=12*$C$10-1,U684-V684-W684,0)</f>
        <v>0</v>
      </c>
      <c r="Y684">
        <f>FLOOR(A684/12,1)</f>
        <v>55</v>
      </c>
      <c r="Z684">
        <f t="shared" si="167"/>
        <v>5</v>
      </c>
      <c r="AA684" t="e">
        <f t="shared" si="178"/>
        <v>#N/A</v>
      </c>
      <c r="AB684" t="e">
        <f t="shared" si="168"/>
        <v>#N/A</v>
      </c>
      <c r="AC684" t="e">
        <f>VLOOKUP(AD684,mortality!$A$4:$G$76,saving_model!Z684+2,FALSE)</f>
        <v>#N/A</v>
      </c>
      <c r="AD684">
        <f t="shared" si="169"/>
        <v>104</v>
      </c>
      <c r="AE684" s="10">
        <f t="shared" si="179"/>
        <v>8.3717735912058888E-4</v>
      </c>
      <c r="AF684" s="8">
        <f>VLOOKUP(saving_model!Y684,lapse!$B$4:$C$134,2,FALSE)</f>
        <v>0.01</v>
      </c>
      <c r="AH684">
        <f>discount_curve!K669</f>
        <v>0.49847339398799834</v>
      </c>
    </row>
    <row r="685" spans="1:34" x14ac:dyDescent="0.55000000000000004">
      <c r="A685">
        <f t="shared" si="180"/>
        <v>663</v>
      </c>
      <c r="B685">
        <f t="shared" si="170"/>
        <v>0</v>
      </c>
      <c r="C685">
        <f>K685*U685</f>
        <v>0</v>
      </c>
      <c r="D685">
        <f>M685*V685</f>
        <v>0</v>
      </c>
      <c r="E685">
        <f>N685*W685</f>
        <v>0</v>
      </c>
      <c r="F685">
        <f>(O685+P685+Q685-R685)*X685</f>
        <v>0</v>
      </c>
      <c r="G685">
        <f>U685*$F$6/12*T685</f>
        <v>0</v>
      </c>
      <c r="H685">
        <v>0</v>
      </c>
      <c r="I685">
        <f t="shared" si="171"/>
        <v>0</v>
      </c>
      <c r="K685">
        <f>IF(A685=0, $C$6, $C$7/12)</f>
        <v>0</v>
      </c>
      <c r="L685">
        <f t="shared" si="172"/>
        <v>100000</v>
      </c>
      <c r="M685" s="19">
        <f t="shared" si="173"/>
        <v>168322.31628862751</v>
      </c>
      <c r="N685" s="19">
        <f t="shared" si="174"/>
        <v>168322.31628862751</v>
      </c>
      <c r="O685" s="19">
        <f t="shared" si="181"/>
        <v>168265.20755962725</v>
      </c>
      <c r="P685" s="19">
        <f>IF(A685=0,K685*(1-$C$15),K685)</f>
        <v>0</v>
      </c>
      <c r="Q685" s="19">
        <f t="shared" si="175"/>
        <v>-25.981896718581137</v>
      </c>
      <c r="R685" s="19">
        <f t="shared" si="176"/>
        <v>140.19935471909056</v>
      </c>
      <c r="S685" s="3">
        <f>Return!Q669</f>
        <v>-1.5441039235264409E-4</v>
      </c>
      <c r="T685" s="9">
        <f>IF(A685=0,1,T684*(1+$F$5)^(1/12))</f>
        <v>1.317270336359958</v>
      </c>
      <c r="U685">
        <f>IF(A685=0,$C$12,U684-V684-W684-X684)</f>
        <v>0</v>
      </c>
      <c r="V685">
        <f t="shared" si="166"/>
        <v>0</v>
      </c>
      <c r="W685">
        <f t="shared" si="177"/>
        <v>0</v>
      </c>
      <c r="X685">
        <f>IF(A685=12*$C$10-1,U685-V685-W685,0)</f>
        <v>0</v>
      </c>
      <c r="Y685">
        <f>FLOOR(A685/12,1)</f>
        <v>55</v>
      </c>
      <c r="Z685">
        <f t="shared" si="167"/>
        <v>5</v>
      </c>
      <c r="AA685" t="e">
        <f t="shared" si="178"/>
        <v>#N/A</v>
      </c>
      <c r="AB685" t="e">
        <f t="shared" si="168"/>
        <v>#N/A</v>
      </c>
      <c r="AC685" t="e">
        <f>VLOOKUP(AD685,mortality!$A$4:$G$76,saving_model!Z685+2,FALSE)</f>
        <v>#N/A</v>
      </c>
      <c r="AD685">
        <f t="shared" si="169"/>
        <v>104</v>
      </c>
      <c r="AE685" s="10">
        <f t="shared" si="179"/>
        <v>8.3717735912058888E-4</v>
      </c>
      <c r="AF685" s="8">
        <f>VLOOKUP(saving_model!Y685,lapse!$B$4:$C$134,2,FALSE)</f>
        <v>0.01</v>
      </c>
      <c r="AH685">
        <f>discount_curve!K670</f>
        <v>0.49794944039404648</v>
      </c>
    </row>
    <row r="686" spans="1:34" x14ac:dyDescent="0.55000000000000004">
      <c r="A686">
        <f t="shared" si="180"/>
        <v>664</v>
      </c>
      <c r="B686">
        <f t="shared" si="170"/>
        <v>0</v>
      </c>
      <c r="C686">
        <f>K686*U686</f>
        <v>0</v>
      </c>
      <c r="D686">
        <f>M686*V686</f>
        <v>0</v>
      </c>
      <c r="E686">
        <f>N686*W686</f>
        <v>0</v>
      </c>
      <c r="F686">
        <f>(O686+P686+Q686-R686)*X686</f>
        <v>0</v>
      </c>
      <c r="G686">
        <f>U686*$F$6/12*T686</f>
        <v>0</v>
      </c>
      <c r="H686">
        <v>0</v>
      </c>
      <c r="I686">
        <f t="shared" si="171"/>
        <v>0</v>
      </c>
      <c r="K686">
        <f>IF(A686=0, $C$6, $C$7/12)</f>
        <v>0</v>
      </c>
      <c r="L686">
        <f t="shared" si="172"/>
        <v>100000</v>
      </c>
      <c r="M686" s="19">
        <f t="shared" si="173"/>
        <v>168104.58674651486</v>
      </c>
      <c r="N686" s="19">
        <f t="shared" si="174"/>
        <v>168104.58674651486</v>
      </c>
      <c r="O686" s="19">
        <f t="shared" si="181"/>
        <v>168099.02630818958</v>
      </c>
      <c r="P686" s="19">
        <f>IF(A686=0,K686*(1-$C$15),K686)</f>
        <v>0</v>
      </c>
      <c r="Q686" s="19">
        <f t="shared" si="175"/>
        <v>-128.85426671730886</v>
      </c>
      <c r="R686" s="19">
        <f t="shared" si="176"/>
        <v>139.97514336789357</v>
      </c>
      <c r="S686" s="3">
        <f>Return!Q670</f>
        <v>-7.665378529978506E-4</v>
      </c>
      <c r="T686" s="9">
        <f>IF(A686=0,1,T685*(1+$F$5)^(1/12))</f>
        <v>1.3178179451933041</v>
      </c>
      <c r="U686">
        <f>IF(A686=0,$C$12,U685-V685-W685-X685)</f>
        <v>0</v>
      </c>
      <c r="V686">
        <f t="shared" si="166"/>
        <v>0</v>
      </c>
      <c r="W686">
        <f t="shared" si="177"/>
        <v>0</v>
      </c>
      <c r="X686">
        <f>IF(A686=12*$C$10-1,U686-V686-W686,0)</f>
        <v>0</v>
      </c>
      <c r="Y686">
        <f>FLOOR(A686/12,1)</f>
        <v>55</v>
      </c>
      <c r="Z686">
        <f t="shared" si="167"/>
        <v>5</v>
      </c>
      <c r="AA686" t="e">
        <f t="shared" si="178"/>
        <v>#N/A</v>
      </c>
      <c r="AB686" t="e">
        <f t="shared" si="168"/>
        <v>#N/A</v>
      </c>
      <c r="AC686" t="e">
        <f>VLOOKUP(AD686,mortality!$A$4:$G$76,saving_model!Z686+2,FALSE)</f>
        <v>#N/A</v>
      </c>
      <c r="AD686">
        <f t="shared" si="169"/>
        <v>104</v>
      </c>
      <c r="AE686" s="10">
        <f t="shared" si="179"/>
        <v>8.3717735912058888E-4</v>
      </c>
      <c r="AF686" s="8">
        <f>VLOOKUP(saving_model!Y686,lapse!$B$4:$C$134,2,FALSE)</f>
        <v>0.01</v>
      </c>
      <c r="AH686">
        <f>discount_curve!K671</f>
        <v>0.4974260375363464</v>
      </c>
    </row>
    <row r="687" spans="1:34" x14ac:dyDescent="0.55000000000000004">
      <c r="A687">
        <f t="shared" si="180"/>
        <v>665</v>
      </c>
      <c r="B687">
        <f t="shared" si="170"/>
        <v>0</v>
      </c>
      <c r="C687">
        <f>K687*U687</f>
        <v>0</v>
      </c>
      <c r="D687">
        <f>M687*V687</f>
        <v>0</v>
      </c>
      <c r="E687">
        <f>N687*W687</f>
        <v>0</v>
      </c>
      <c r="F687">
        <f>(O687+P687+Q687-R687)*X687</f>
        <v>0</v>
      </c>
      <c r="G687">
        <f>U687*$F$6/12*T687</f>
        <v>0</v>
      </c>
      <c r="H687">
        <v>0</v>
      </c>
      <c r="I687">
        <f t="shared" si="171"/>
        <v>0</v>
      </c>
      <c r="K687">
        <f>IF(A687=0, $C$6, $C$7/12)</f>
        <v>0</v>
      </c>
      <c r="L687">
        <f t="shared" si="172"/>
        <v>100000</v>
      </c>
      <c r="M687" s="19">
        <f t="shared" si="173"/>
        <v>167933.56362866479</v>
      </c>
      <c r="N687" s="19">
        <f t="shared" si="174"/>
        <v>167933.56362866479</v>
      </c>
      <c r="O687" s="19">
        <f t="shared" si="181"/>
        <v>167830.19689810439</v>
      </c>
      <c r="P687" s="19">
        <f>IF(A687=0,K687*(1-$C$15),K687)</f>
        <v>0</v>
      </c>
      <c r="Q687" s="19">
        <f t="shared" si="175"/>
        <v>66.819280971571857</v>
      </c>
      <c r="R687" s="19">
        <f t="shared" si="176"/>
        <v>139.91418014922996</v>
      </c>
      <c r="S687" s="3">
        <f>Return!Q671</f>
        <v>3.9813622462792075E-4</v>
      </c>
      <c r="T687" s="9">
        <f>IF(A687=0,1,T686*(1+$F$5)^(1/12))</f>
        <v>1.3183657816757712</v>
      </c>
      <c r="U687">
        <f>IF(A687=0,$C$12,U686-V686-W686-X686)</f>
        <v>0</v>
      </c>
      <c r="V687">
        <f t="shared" si="166"/>
        <v>0</v>
      </c>
      <c r="W687">
        <f t="shared" si="177"/>
        <v>0</v>
      </c>
      <c r="X687">
        <f>IF(A687=12*$C$10-1,U687-V687-W687,0)</f>
        <v>0</v>
      </c>
      <c r="Y687">
        <f>FLOOR(A687/12,1)</f>
        <v>55</v>
      </c>
      <c r="Z687">
        <f t="shared" si="167"/>
        <v>5</v>
      </c>
      <c r="AA687" t="e">
        <f t="shared" si="178"/>
        <v>#N/A</v>
      </c>
      <c r="AB687" t="e">
        <f t="shared" si="168"/>
        <v>#N/A</v>
      </c>
      <c r="AC687" t="e">
        <f>VLOOKUP(AD687,mortality!$A$4:$G$76,saving_model!Z687+2,FALSE)</f>
        <v>#N/A</v>
      </c>
      <c r="AD687">
        <f t="shared" si="169"/>
        <v>104</v>
      </c>
      <c r="AE687" s="10">
        <f t="shared" si="179"/>
        <v>8.3717735912058888E-4</v>
      </c>
      <c r="AF687" s="8">
        <f>VLOOKUP(saving_model!Y687,lapse!$B$4:$C$134,2,FALSE)</f>
        <v>0.01</v>
      </c>
      <c r="AH687">
        <f>discount_curve!K672</f>
        <v>0.49690318483601026</v>
      </c>
    </row>
    <row r="688" spans="1:34" x14ac:dyDescent="0.55000000000000004">
      <c r="A688">
        <f t="shared" si="180"/>
        <v>666</v>
      </c>
      <c r="B688">
        <f t="shared" si="170"/>
        <v>0</v>
      </c>
      <c r="C688">
        <f>K688*U688</f>
        <v>0</v>
      </c>
      <c r="D688">
        <f>M688*V688</f>
        <v>0</v>
      </c>
      <c r="E688">
        <f>N688*W688</f>
        <v>0</v>
      </c>
      <c r="F688">
        <f>(O688+P688+Q688-R688)*X688</f>
        <v>0</v>
      </c>
      <c r="G688">
        <f>U688*$F$6/12*T688</f>
        <v>0</v>
      </c>
      <c r="H688">
        <v>0</v>
      </c>
      <c r="I688">
        <f t="shared" si="171"/>
        <v>0</v>
      </c>
      <c r="K688">
        <f>IF(A688=0, $C$6, $C$7/12)</f>
        <v>0</v>
      </c>
      <c r="L688">
        <f t="shared" si="172"/>
        <v>100000</v>
      </c>
      <c r="M688" s="19">
        <f t="shared" si="173"/>
        <v>167925.48117341407</v>
      </c>
      <c r="N688" s="19">
        <f t="shared" si="174"/>
        <v>167925.48117341407</v>
      </c>
      <c r="O688" s="19">
        <f t="shared" si="181"/>
        <v>167757.10199892672</v>
      </c>
      <c r="P688" s="19">
        <f>IF(A688=0,K688*(1-$C$15),K688)</f>
        <v>0</v>
      </c>
      <c r="Q688" s="19">
        <f t="shared" si="175"/>
        <v>196.79676667001758</v>
      </c>
      <c r="R688" s="19">
        <f t="shared" si="176"/>
        <v>139.96158230466395</v>
      </c>
      <c r="S688" s="3">
        <f>Return!Q672</f>
        <v>1.1731054263877105E-3</v>
      </c>
      <c r="T688" s="9">
        <f>IF(A688=0,1,T687*(1+$F$5)^(1/12))</f>
        <v>1.3189138459019967</v>
      </c>
      <c r="U688">
        <f>IF(A688=0,$C$12,U687-V687-W687-X687)</f>
        <v>0</v>
      </c>
      <c r="V688">
        <f t="shared" si="166"/>
        <v>0</v>
      </c>
      <c r="W688">
        <f t="shared" si="177"/>
        <v>0</v>
      </c>
      <c r="X688">
        <f>IF(A688=12*$C$10-1,U688-V688-W688,0)</f>
        <v>0</v>
      </c>
      <c r="Y688">
        <f>FLOOR(A688/12,1)</f>
        <v>55</v>
      </c>
      <c r="Z688">
        <f t="shared" si="167"/>
        <v>5</v>
      </c>
      <c r="AA688" t="e">
        <f t="shared" si="178"/>
        <v>#N/A</v>
      </c>
      <c r="AB688" t="e">
        <f t="shared" si="168"/>
        <v>#N/A</v>
      </c>
      <c r="AC688" t="e">
        <f>VLOOKUP(AD688,mortality!$A$4:$G$76,saving_model!Z688+2,FALSE)</f>
        <v>#N/A</v>
      </c>
      <c r="AD688">
        <f t="shared" si="169"/>
        <v>104</v>
      </c>
      <c r="AE688" s="10">
        <f t="shared" si="179"/>
        <v>8.3717735912058888E-4</v>
      </c>
      <c r="AF688" s="8">
        <f>VLOOKUP(saving_model!Y688,lapse!$B$4:$C$134,2,FALSE)</f>
        <v>0.01</v>
      </c>
      <c r="AH688">
        <f>discount_curve!K673</f>
        <v>0.49638088171475825</v>
      </c>
    </row>
    <row r="689" spans="1:34" x14ac:dyDescent="0.55000000000000004">
      <c r="A689">
        <f t="shared" si="180"/>
        <v>667</v>
      </c>
      <c r="B689">
        <f t="shared" si="170"/>
        <v>0</v>
      </c>
      <c r="C689">
        <f>K689*U689</f>
        <v>0</v>
      </c>
      <c r="D689">
        <f>M689*V689</f>
        <v>0</v>
      </c>
      <c r="E689">
        <f>N689*W689</f>
        <v>0</v>
      </c>
      <c r="F689">
        <f>(O689+P689+Q689-R689)*X689</f>
        <v>0</v>
      </c>
      <c r="G689">
        <f>U689*$F$6/12*T689</f>
        <v>0</v>
      </c>
      <c r="H689">
        <v>0</v>
      </c>
      <c r="I689">
        <f t="shared" si="171"/>
        <v>0</v>
      </c>
      <c r="K689">
        <f>IF(A689=0, $C$6, $C$7/12)</f>
        <v>0</v>
      </c>
      <c r="L689">
        <f t="shared" si="172"/>
        <v>100000</v>
      </c>
      <c r="M689" s="19">
        <f t="shared" si="173"/>
        <v>167716.26263802632</v>
      </c>
      <c r="N689" s="19">
        <f t="shared" si="174"/>
        <v>167716.26263802632</v>
      </c>
      <c r="O689" s="19">
        <f t="shared" si="181"/>
        <v>167813.93718329206</v>
      </c>
      <c r="P689" s="19">
        <f>IF(A689=0,K689*(1-$C$15),K689)</f>
        <v>0</v>
      </c>
      <c r="Q689" s="19">
        <f t="shared" si="175"/>
        <v>-334.9149423989291</v>
      </c>
      <c r="R689" s="19">
        <f t="shared" si="176"/>
        <v>139.56585186741094</v>
      </c>
      <c r="S689" s="3">
        <f>Return!Q673</f>
        <v>-1.9957516522189911E-3</v>
      </c>
      <c r="T689" s="9">
        <f>IF(A689=0,1,T688*(1+$F$5)^(1/12))</f>
        <v>1.3194621379666567</v>
      </c>
      <c r="U689">
        <f>IF(A689=0,$C$12,U688-V688-W688-X688)</f>
        <v>0</v>
      </c>
      <c r="V689">
        <f t="shared" si="166"/>
        <v>0</v>
      </c>
      <c r="W689">
        <f t="shared" si="177"/>
        <v>0</v>
      </c>
      <c r="X689">
        <f>IF(A689=12*$C$10-1,U689-V689-W689,0)</f>
        <v>0</v>
      </c>
      <c r="Y689">
        <f>FLOOR(A689/12,1)</f>
        <v>55</v>
      </c>
      <c r="Z689">
        <f t="shared" si="167"/>
        <v>5</v>
      </c>
      <c r="AA689" t="e">
        <f t="shared" si="178"/>
        <v>#N/A</v>
      </c>
      <c r="AB689" t="e">
        <f t="shared" si="168"/>
        <v>#N/A</v>
      </c>
      <c r="AC689" t="e">
        <f>VLOOKUP(AD689,mortality!$A$4:$G$76,saving_model!Z689+2,FALSE)</f>
        <v>#N/A</v>
      </c>
      <c r="AD689">
        <f t="shared" si="169"/>
        <v>104</v>
      </c>
      <c r="AE689" s="10">
        <f t="shared" si="179"/>
        <v>8.3717735912058888E-4</v>
      </c>
      <c r="AF689" s="8">
        <f>VLOOKUP(saving_model!Y689,lapse!$B$4:$C$134,2,FALSE)</f>
        <v>0.01</v>
      </c>
      <c r="AH689">
        <f>discount_curve!K674</f>
        <v>0.49585912759491912</v>
      </c>
    </row>
    <row r="690" spans="1:34" x14ac:dyDescent="0.55000000000000004">
      <c r="A690">
        <f t="shared" si="180"/>
        <v>668</v>
      </c>
      <c r="B690">
        <f t="shared" si="170"/>
        <v>0</v>
      </c>
      <c r="C690">
        <f>K690*U690</f>
        <v>0</v>
      </c>
      <c r="D690">
        <f>M690*V690</f>
        <v>0</v>
      </c>
      <c r="E690">
        <f>N690*W690</f>
        <v>0</v>
      </c>
      <c r="F690">
        <f>(O690+P690+Q690-R690)*X690</f>
        <v>0</v>
      </c>
      <c r="G690">
        <f>U690*$F$6/12*T690</f>
        <v>0</v>
      </c>
      <c r="H690">
        <v>0</v>
      </c>
      <c r="I690">
        <f t="shared" si="171"/>
        <v>0</v>
      </c>
      <c r="K690">
        <f>IF(A690=0, $C$6, $C$7/12)</f>
        <v>0</v>
      </c>
      <c r="L690">
        <f t="shared" si="172"/>
        <v>100000</v>
      </c>
      <c r="M690" s="19">
        <f t="shared" si="173"/>
        <v>168728.02320461845</v>
      </c>
      <c r="N690" s="19">
        <f t="shared" si="174"/>
        <v>168728.02320461845</v>
      </c>
      <c r="O690" s="19">
        <f t="shared" si="181"/>
        <v>167339.45638902573</v>
      </c>
      <c r="P690" s="19">
        <f>IF(A690=0,K690*(1-$C$15),K690)</f>
        <v>0</v>
      </c>
      <c r="Q690" s="19">
        <f t="shared" si="175"/>
        <v>2635.4878443243342</v>
      </c>
      <c r="R690" s="19">
        <f t="shared" si="176"/>
        <v>141.64578686112506</v>
      </c>
      <c r="S690" s="3">
        <f>Return!Q674</f>
        <v>1.5749351056796979E-2</v>
      </c>
      <c r="T690" s="9">
        <f>IF(A690=0,1,T689*(1+$F$5)^(1/12))</f>
        <v>1.3200106579644673</v>
      </c>
      <c r="U690">
        <f>IF(A690=0,$C$12,U689-V689-W689-X689)</f>
        <v>0</v>
      </c>
      <c r="V690">
        <f t="shared" si="166"/>
        <v>0</v>
      </c>
      <c r="W690">
        <f t="shared" si="177"/>
        <v>0</v>
      </c>
      <c r="X690">
        <f>IF(A690=12*$C$10-1,U690-V690-W690,0)</f>
        <v>0</v>
      </c>
      <c r="Y690">
        <f>FLOOR(A690/12,1)</f>
        <v>55</v>
      </c>
      <c r="Z690">
        <f t="shared" si="167"/>
        <v>5</v>
      </c>
      <c r="AA690" t="e">
        <f t="shared" si="178"/>
        <v>#N/A</v>
      </c>
      <c r="AB690" t="e">
        <f t="shared" si="168"/>
        <v>#N/A</v>
      </c>
      <c r="AC690" t="e">
        <f>VLOOKUP(AD690,mortality!$A$4:$G$76,saving_model!Z690+2,FALSE)</f>
        <v>#N/A</v>
      </c>
      <c r="AD690">
        <f t="shared" si="169"/>
        <v>104</v>
      </c>
      <c r="AE690" s="10">
        <f t="shared" si="179"/>
        <v>8.3717735912058888E-4</v>
      </c>
      <c r="AF690" s="8">
        <f>VLOOKUP(saving_model!Y690,lapse!$B$4:$C$134,2,FALSE)</f>
        <v>0.01</v>
      </c>
      <c r="AH690">
        <f>discount_curve!K675</f>
        <v>0.49533792189942827</v>
      </c>
    </row>
    <row r="691" spans="1:34" x14ac:dyDescent="0.55000000000000004">
      <c r="A691">
        <f t="shared" si="180"/>
        <v>669</v>
      </c>
      <c r="B691">
        <f t="shared" si="170"/>
        <v>0</v>
      </c>
      <c r="C691">
        <f>K691*U691</f>
        <v>0</v>
      </c>
      <c r="D691">
        <f>M691*V691</f>
        <v>0</v>
      </c>
      <c r="E691">
        <f>N691*W691</f>
        <v>0</v>
      </c>
      <c r="F691">
        <f>(O691+P691+Q691-R691)*X691</f>
        <v>0</v>
      </c>
      <c r="G691">
        <f>U691*$F$6/12*T691</f>
        <v>0</v>
      </c>
      <c r="H691">
        <v>0</v>
      </c>
      <c r="I691">
        <f t="shared" si="171"/>
        <v>0</v>
      </c>
      <c r="K691">
        <f>IF(A691=0, $C$6, $C$7/12)</f>
        <v>0</v>
      </c>
      <c r="L691">
        <f t="shared" si="172"/>
        <v>100000</v>
      </c>
      <c r="M691" s="19">
        <f t="shared" si="173"/>
        <v>168790.99493609453</v>
      </c>
      <c r="N691" s="19">
        <f t="shared" si="174"/>
        <v>168790.99493609453</v>
      </c>
      <c r="O691" s="19">
        <f t="shared" si="181"/>
        <v>169833.29844648892</v>
      </c>
      <c r="P691" s="19">
        <f>IF(A691=0,K691*(1-$C$15),K691)</f>
        <v>0</v>
      </c>
      <c r="Q691" s="19">
        <f t="shared" si="175"/>
        <v>-2224.2812018260038</v>
      </c>
      <c r="R691" s="19">
        <f t="shared" si="176"/>
        <v>139.67418103721909</v>
      </c>
      <c r="S691" s="3">
        <f>Return!Q675</f>
        <v>-1.3096849806086941E-2</v>
      </c>
      <c r="T691" s="9">
        <f>IF(A691=0,1,T690*(1+$F$5)^(1/12))</f>
        <v>1.3205594059901835</v>
      </c>
      <c r="U691">
        <f>IF(A691=0,$C$12,U690-V690-W690-X690)</f>
        <v>0</v>
      </c>
      <c r="V691">
        <f t="shared" si="166"/>
        <v>0</v>
      </c>
      <c r="W691">
        <f t="shared" si="177"/>
        <v>0</v>
      </c>
      <c r="X691">
        <f>IF(A691=12*$C$10-1,U691-V691-W691,0)</f>
        <v>0</v>
      </c>
      <c r="Y691">
        <f>FLOOR(A691/12,1)</f>
        <v>55</v>
      </c>
      <c r="Z691">
        <f t="shared" si="167"/>
        <v>5</v>
      </c>
      <c r="AA691" t="e">
        <f t="shared" si="178"/>
        <v>#N/A</v>
      </c>
      <c r="AB691" t="e">
        <f t="shared" si="168"/>
        <v>#N/A</v>
      </c>
      <c r="AC691" t="e">
        <f>VLOOKUP(AD691,mortality!$A$4:$G$76,saving_model!Z691+2,FALSE)</f>
        <v>#N/A</v>
      </c>
      <c r="AD691">
        <f t="shared" si="169"/>
        <v>104</v>
      </c>
      <c r="AE691" s="10">
        <f t="shared" si="179"/>
        <v>8.3717735912058888E-4</v>
      </c>
      <c r="AF691" s="8">
        <f>VLOOKUP(saving_model!Y691,lapse!$B$4:$C$134,2,FALSE)</f>
        <v>0.01</v>
      </c>
      <c r="AH691">
        <f>discount_curve!K676</f>
        <v>0.49481726405182791</v>
      </c>
    </row>
    <row r="692" spans="1:34" x14ac:dyDescent="0.55000000000000004">
      <c r="A692">
        <f t="shared" si="180"/>
        <v>670</v>
      </c>
      <c r="B692">
        <f t="shared" si="170"/>
        <v>0</v>
      </c>
      <c r="C692">
        <f>K692*U692</f>
        <v>0</v>
      </c>
      <c r="D692">
        <f>M692*V692</f>
        <v>0</v>
      </c>
      <c r="E692">
        <f>N692*W692</f>
        <v>0</v>
      </c>
      <c r="F692">
        <f>(O692+P692+Q692-R692)*X692</f>
        <v>0</v>
      </c>
      <c r="G692">
        <f>U692*$F$6/12*T692</f>
        <v>0</v>
      </c>
      <c r="H692">
        <v>0</v>
      </c>
      <c r="I692">
        <f t="shared" si="171"/>
        <v>0</v>
      </c>
      <c r="K692">
        <f>IF(A692=0, $C$6, $C$7/12)</f>
        <v>0</v>
      </c>
      <c r="L692">
        <f t="shared" si="172"/>
        <v>100000</v>
      </c>
      <c r="M692" s="19">
        <f t="shared" si="173"/>
        <v>167420.03484300227</v>
      </c>
      <c r="N692" s="19">
        <f t="shared" si="174"/>
        <v>167420.03484300227</v>
      </c>
      <c r="O692" s="19">
        <f t="shared" si="181"/>
        <v>167469.34306362568</v>
      </c>
      <c r="P692" s="19">
        <f>IF(A692=0,K692*(1-$C$15),K692)</f>
        <v>0</v>
      </c>
      <c r="Q692" s="19">
        <f t="shared" si="175"/>
        <v>-237.97591387161333</v>
      </c>
      <c r="R692" s="19">
        <f t="shared" si="176"/>
        <v>139.35947262479507</v>
      </c>
      <c r="S692" s="3">
        <f>Return!Q676</f>
        <v>-1.4210118074040601E-3</v>
      </c>
      <c r="T692" s="9">
        <f>IF(A692=0,1,T691*(1+$F$5)^(1/12))</f>
        <v>1.3211083821386003</v>
      </c>
      <c r="U692">
        <f>IF(A692=0,$C$12,U691-V691-W691-X691)</f>
        <v>0</v>
      </c>
      <c r="V692">
        <f t="shared" si="166"/>
        <v>0</v>
      </c>
      <c r="W692">
        <f t="shared" si="177"/>
        <v>0</v>
      </c>
      <c r="X692">
        <f>IF(A692=12*$C$10-1,U692-V692-W692,0)</f>
        <v>0</v>
      </c>
      <c r="Y692">
        <f>FLOOR(A692/12,1)</f>
        <v>55</v>
      </c>
      <c r="Z692">
        <f t="shared" si="167"/>
        <v>5</v>
      </c>
      <c r="AA692" t="e">
        <f t="shared" si="178"/>
        <v>#N/A</v>
      </c>
      <c r="AB692" t="e">
        <f t="shared" si="168"/>
        <v>#N/A</v>
      </c>
      <c r="AC692" t="e">
        <f>VLOOKUP(AD692,mortality!$A$4:$G$76,saving_model!Z692+2,FALSE)</f>
        <v>#N/A</v>
      </c>
      <c r="AD692">
        <f t="shared" si="169"/>
        <v>104</v>
      </c>
      <c r="AE692" s="10">
        <f t="shared" si="179"/>
        <v>8.3717735912058888E-4</v>
      </c>
      <c r="AF692" s="8">
        <f>VLOOKUP(saving_model!Y692,lapse!$B$4:$C$134,2,FALSE)</f>
        <v>0.01</v>
      </c>
      <c r="AH692">
        <f>discount_curve!K677</f>
        <v>0.49429715347626607</v>
      </c>
    </row>
    <row r="693" spans="1:34" x14ac:dyDescent="0.55000000000000004">
      <c r="A693">
        <f t="shared" si="180"/>
        <v>671</v>
      </c>
      <c r="B693">
        <f t="shared" si="170"/>
        <v>0</v>
      </c>
      <c r="C693">
        <f>K693*U693</f>
        <v>0</v>
      </c>
      <c r="D693">
        <f>M693*V693</f>
        <v>0</v>
      </c>
      <c r="E693">
        <f>N693*W693</f>
        <v>0</v>
      </c>
      <c r="F693">
        <f>(O693+P693+Q693-R693)*X693</f>
        <v>0</v>
      </c>
      <c r="G693">
        <f>U693*$F$6/12*T693</f>
        <v>0</v>
      </c>
      <c r="H693">
        <v>0</v>
      </c>
      <c r="I693">
        <f t="shared" si="171"/>
        <v>0</v>
      </c>
      <c r="K693">
        <f>IF(A693=0, $C$6, $C$7/12)</f>
        <v>0</v>
      </c>
      <c r="L693">
        <f t="shared" si="172"/>
        <v>100000</v>
      </c>
      <c r="M693" s="19">
        <f t="shared" si="173"/>
        <v>168240.1275352044</v>
      </c>
      <c r="N693" s="19">
        <f t="shared" si="174"/>
        <v>168240.1275352044</v>
      </c>
      <c r="O693" s="19">
        <f t="shared" si="181"/>
        <v>167092.0076771293</v>
      </c>
      <c r="P693" s="19">
        <f>IF(A693=0,K693*(1-$C$15),K693)</f>
        <v>0</v>
      </c>
      <c r="Q693" s="19">
        <f t="shared" si="175"/>
        <v>2155.200376105824</v>
      </c>
      <c r="R693" s="19">
        <f t="shared" si="176"/>
        <v>141.0393400443626</v>
      </c>
      <c r="S693" s="3">
        <f>Return!Q677</f>
        <v>1.289828523857528E-2</v>
      </c>
      <c r="T693" s="9">
        <f>IF(A693=0,1,T692*(1+$F$5)^(1/12))</f>
        <v>1.3216575865045512</v>
      </c>
      <c r="U693">
        <f>IF(A693=0,$C$12,U692-V692-W692-X692)</f>
        <v>0</v>
      </c>
      <c r="V693">
        <f t="shared" si="166"/>
        <v>0</v>
      </c>
      <c r="W693">
        <f t="shared" si="177"/>
        <v>0</v>
      </c>
      <c r="X693">
        <f>IF(A693=12*$C$10-1,U693-V693-W693,0)</f>
        <v>0</v>
      </c>
      <c r="Y693">
        <f>FLOOR(A693/12,1)</f>
        <v>55</v>
      </c>
      <c r="Z693">
        <f t="shared" si="167"/>
        <v>5</v>
      </c>
      <c r="AA693" t="e">
        <f t="shared" si="178"/>
        <v>#N/A</v>
      </c>
      <c r="AB693" t="e">
        <f t="shared" si="168"/>
        <v>#N/A</v>
      </c>
      <c r="AC693" t="e">
        <f>VLOOKUP(AD693,mortality!$A$4:$G$76,saving_model!Z693+2,FALSE)</f>
        <v>#N/A</v>
      </c>
      <c r="AD693">
        <f t="shared" si="169"/>
        <v>104</v>
      </c>
      <c r="AE693" s="10">
        <f t="shared" si="179"/>
        <v>8.3717735912058888E-4</v>
      </c>
      <c r="AF693" s="8">
        <f>VLOOKUP(saving_model!Y693,lapse!$B$4:$C$134,2,FALSE)</f>
        <v>0.01</v>
      </c>
      <c r="AH693">
        <f>discount_curve!K678</f>
        <v>0.4937775895974959</v>
      </c>
    </row>
    <row r="694" spans="1:34" x14ac:dyDescent="0.55000000000000004">
      <c r="A694">
        <f t="shared" si="180"/>
        <v>672</v>
      </c>
      <c r="B694">
        <f t="shared" si="170"/>
        <v>0</v>
      </c>
      <c r="C694">
        <f>K694*U694</f>
        <v>0</v>
      </c>
      <c r="D694">
        <f>M694*V694</f>
        <v>0</v>
      </c>
      <c r="E694">
        <f>N694*W694</f>
        <v>0</v>
      </c>
      <c r="F694">
        <f>(O694+P694+Q694-R694)*X694</f>
        <v>0</v>
      </c>
      <c r="G694">
        <f>U694*$F$6/12*T694</f>
        <v>0</v>
      </c>
      <c r="H694">
        <v>0</v>
      </c>
      <c r="I694">
        <f t="shared" si="171"/>
        <v>0</v>
      </c>
      <c r="K694">
        <f>IF(A694=0, $C$6, $C$7/12)</f>
        <v>0</v>
      </c>
      <c r="L694">
        <f t="shared" si="172"/>
        <v>100000</v>
      </c>
      <c r="M694" s="19">
        <f t="shared" si="173"/>
        <v>171577.36094320359</v>
      </c>
      <c r="N694" s="19">
        <f t="shared" si="174"/>
        <v>171577.36094320359</v>
      </c>
      <c r="O694" s="19">
        <f t="shared" si="181"/>
        <v>169106.16871319074</v>
      </c>
      <c r="P694" s="19">
        <f>IF(A694=0,K694*(1-$C$15),K694)</f>
        <v>0</v>
      </c>
      <c r="Q694" s="19">
        <f t="shared" si="175"/>
        <v>4797.464765460194</v>
      </c>
      <c r="R694" s="19">
        <f t="shared" si="176"/>
        <v>144.91969456554247</v>
      </c>
      <c r="S694" s="3">
        <f>Return!Q678</f>
        <v>2.8369543240003514E-2</v>
      </c>
      <c r="T694" s="9">
        <f>IF(A694=0,1,T693*(1+$F$5)^(1/12))</f>
        <v>1.3222070191829098</v>
      </c>
      <c r="U694">
        <f>IF(A694=0,$C$12,U693-V693-W693-X693)</f>
        <v>0</v>
      </c>
      <c r="V694">
        <f t="shared" si="166"/>
        <v>0</v>
      </c>
      <c r="W694">
        <f t="shared" si="177"/>
        <v>0</v>
      </c>
      <c r="X694">
        <f>IF(A694=12*$C$10-1,U694-V694-W694,0)</f>
        <v>0</v>
      </c>
      <c r="Y694">
        <f>FLOOR(A694/12,1)</f>
        <v>56</v>
      </c>
      <c r="Z694">
        <f t="shared" si="167"/>
        <v>5</v>
      </c>
      <c r="AA694" t="e">
        <f t="shared" si="178"/>
        <v>#N/A</v>
      </c>
      <c r="AB694" t="e">
        <f t="shared" si="168"/>
        <v>#N/A</v>
      </c>
      <c r="AC694" t="e">
        <f>VLOOKUP(AD694,mortality!$A$4:$G$76,saving_model!Z694+2,FALSE)</f>
        <v>#N/A</v>
      </c>
      <c r="AD694">
        <f t="shared" si="169"/>
        <v>105</v>
      </c>
      <c r="AE694" s="10">
        <f t="shared" si="179"/>
        <v>8.3717735912058888E-4</v>
      </c>
      <c r="AF694" s="8">
        <f>VLOOKUP(saving_model!Y694,lapse!$B$4:$C$134,2,FALSE)</f>
        <v>0.01</v>
      </c>
      <c r="AH694">
        <f>discount_curve!K679</f>
        <v>0.48487632254617102</v>
      </c>
    </row>
    <row r="695" spans="1:34" x14ac:dyDescent="0.55000000000000004">
      <c r="A695">
        <f t="shared" si="180"/>
        <v>673</v>
      </c>
      <c r="B695">
        <f t="shared" si="170"/>
        <v>0</v>
      </c>
      <c r="C695">
        <f>K695*U695</f>
        <v>0</v>
      </c>
      <c r="D695">
        <f>M695*V695</f>
        <v>0</v>
      </c>
      <c r="E695">
        <f>N695*W695</f>
        <v>0</v>
      </c>
      <c r="F695">
        <f>(O695+P695+Q695-R695)*X695</f>
        <v>0</v>
      </c>
      <c r="G695">
        <f>U695*$F$6/12*T695</f>
        <v>0</v>
      </c>
      <c r="H695">
        <v>0</v>
      </c>
      <c r="I695">
        <f t="shared" si="171"/>
        <v>0</v>
      </c>
      <c r="K695">
        <f>IF(A695=0, $C$6, $C$7/12)</f>
        <v>0</v>
      </c>
      <c r="L695">
        <f t="shared" si="172"/>
        <v>100000</v>
      </c>
      <c r="M695" s="19">
        <f t="shared" si="173"/>
        <v>174174.91317668516</v>
      </c>
      <c r="N695" s="19">
        <f t="shared" si="174"/>
        <v>174174.91317668516</v>
      </c>
      <c r="O695" s="19">
        <f t="shared" si="181"/>
        <v>173758.71378408538</v>
      </c>
      <c r="P695" s="19">
        <f>IF(A695=0,K695*(1-$C$15),K695)</f>
        <v>0</v>
      </c>
      <c r="Q695" s="19">
        <f t="shared" si="175"/>
        <v>687.02733426761961</v>
      </c>
      <c r="R695" s="19">
        <f t="shared" si="176"/>
        <v>145.37145093196082</v>
      </c>
      <c r="S695" s="3">
        <f>Return!Q679</f>
        <v>3.9539158601353819E-3</v>
      </c>
      <c r="T695" s="9">
        <f>IF(A695=0,1,T694*(1+$F$5)^(1/12))</f>
        <v>1.3227566802685891</v>
      </c>
      <c r="U695">
        <f>IF(A695=0,$C$12,U694-V694-W694-X694)</f>
        <v>0</v>
      </c>
      <c r="V695">
        <f t="shared" si="166"/>
        <v>0</v>
      </c>
      <c r="W695">
        <f t="shared" si="177"/>
        <v>0</v>
      </c>
      <c r="X695">
        <f>IF(A695=12*$C$10-1,U695-V695-W695,0)</f>
        <v>0</v>
      </c>
      <c r="Y695">
        <f>FLOOR(A695/12,1)</f>
        <v>56</v>
      </c>
      <c r="Z695">
        <f t="shared" si="167"/>
        <v>5</v>
      </c>
      <c r="AA695" t="e">
        <f t="shared" si="178"/>
        <v>#N/A</v>
      </c>
      <c r="AB695" t="e">
        <f t="shared" si="168"/>
        <v>#N/A</v>
      </c>
      <c r="AC695" t="e">
        <f>VLOOKUP(AD695,mortality!$A$4:$G$76,saving_model!Z695+2,FALSE)</f>
        <v>#N/A</v>
      </c>
      <c r="AD695">
        <f t="shared" si="169"/>
        <v>105</v>
      </c>
      <c r="AE695" s="10">
        <f t="shared" si="179"/>
        <v>8.3717735912058888E-4</v>
      </c>
      <c r="AF695" s="8">
        <f>VLOOKUP(saving_model!Y695,lapse!$B$4:$C$134,2,FALSE)</f>
        <v>0.01</v>
      </c>
      <c r="AH695">
        <f>discount_curve!K680</f>
        <v>0.48435430722058859</v>
      </c>
    </row>
    <row r="696" spans="1:34" x14ac:dyDescent="0.55000000000000004">
      <c r="A696">
        <f t="shared" si="180"/>
        <v>674</v>
      </c>
      <c r="B696">
        <f t="shared" si="170"/>
        <v>0</v>
      </c>
      <c r="C696">
        <f>K696*U696</f>
        <v>0</v>
      </c>
      <c r="D696">
        <f>M696*V696</f>
        <v>0</v>
      </c>
      <c r="E696">
        <f>N696*W696</f>
        <v>0</v>
      </c>
      <c r="F696">
        <f>(O696+P696+Q696-R696)*X696</f>
        <v>0</v>
      </c>
      <c r="G696">
        <f>U696*$F$6/12*T696</f>
        <v>0</v>
      </c>
      <c r="H696">
        <v>0</v>
      </c>
      <c r="I696">
        <f t="shared" si="171"/>
        <v>0</v>
      </c>
      <c r="K696">
        <f>IF(A696=0, $C$6, $C$7/12)</f>
        <v>0</v>
      </c>
      <c r="L696">
        <f t="shared" si="172"/>
        <v>100000</v>
      </c>
      <c r="M696" s="19">
        <f t="shared" si="173"/>
        <v>174064.91371851767</v>
      </c>
      <c r="N696" s="19">
        <f t="shared" si="174"/>
        <v>174064.91371851767</v>
      </c>
      <c r="O696" s="19">
        <f t="shared" si="181"/>
        <v>174300.36966742104</v>
      </c>
      <c r="P696" s="19">
        <f>IF(A696=0,K696*(1-$C$15),K696)</f>
        <v>0</v>
      </c>
      <c r="Q696" s="19">
        <f t="shared" si="175"/>
        <v>-615.64916489219934</v>
      </c>
      <c r="R696" s="19">
        <f t="shared" si="176"/>
        <v>144.73726708544069</v>
      </c>
      <c r="S696" s="3">
        <f>Return!Q680</f>
        <v>-3.5321162316919175E-3</v>
      </c>
      <c r="T696" s="9">
        <f>IF(A696=0,1,T695*(1+$F$5)^(1/12))</f>
        <v>1.3233065698565412</v>
      </c>
      <c r="U696">
        <f>IF(A696=0,$C$12,U695-V695-W695-X695)</f>
        <v>0</v>
      </c>
      <c r="V696">
        <f t="shared" si="166"/>
        <v>0</v>
      </c>
      <c r="W696">
        <f t="shared" si="177"/>
        <v>0</v>
      </c>
      <c r="X696">
        <f>IF(A696=12*$C$10-1,U696-V696-W696,0)</f>
        <v>0</v>
      </c>
      <c r="Y696">
        <f>FLOOR(A696/12,1)</f>
        <v>56</v>
      </c>
      <c r="Z696">
        <f t="shared" si="167"/>
        <v>5</v>
      </c>
      <c r="AA696" t="e">
        <f t="shared" si="178"/>
        <v>#N/A</v>
      </c>
      <c r="AB696" t="e">
        <f t="shared" si="168"/>
        <v>#N/A</v>
      </c>
      <c r="AC696" t="e">
        <f>VLOOKUP(AD696,mortality!$A$4:$G$76,saving_model!Z696+2,FALSE)</f>
        <v>#N/A</v>
      </c>
      <c r="AD696">
        <f t="shared" si="169"/>
        <v>105</v>
      </c>
      <c r="AE696" s="10">
        <f t="shared" si="179"/>
        <v>8.3717735912058888E-4</v>
      </c>
      <c r="AF696" s="8">
        <f>VLOOKUP(saving_model!Y696,lapse!$B$4:$C$134,2,FALSE)</f>
        <v>0.01</v>
      </c>
      <c r="AH696">
        <f>discount_curve!K681</f>
        <v>0.48383285389398917</v>
      </c>
    </row>
    <row r="697" spans="1:34" x14ac:dyDescent="0.55000000000000004">
      <c r="A697">
        <f t="shared" si="180"/>
        <v>675</v>
      </c>
      <c r="B697">
        <f t="shared" si="170"/>
        <v>0</v>
      </c>
      <c r="C697">
        <f>K697*U697</f>
        <v>0</v>
      </c>
      <c r="D697">
        <f>M697*V697</f>
        <v>0</v>
      </c>
      <c r="E697">
        <f>N697*W697</f>
        <v>0</v>
      </c>
      <c r="F697">
        <f>(O697+P697+Q697-R697)*X697</f>
        <v>0</v>
      </c>
      <c r="G697">
        <f>U697*$F$6/12*T697</f>
        <v>0</v>
      </c>
      <c r="H697">
        <v>0</v>
      </c>
      <c r="I697">
        <f t="shared" si="171"/>
        <v>0</v>
      </c>
      <c r="K697">
        <f>IF(A697=0, $C$6, $C$7/12)</f>
        <v>0</v>
      </c>
      <c r="L697">
        <f t="shared" si="172"/>
        <v>100000</v>
      </c>
      <c r="M697" s="19">
        <f t="shared" si="173"/>
        <v>173640.35765534514</v>
      </c>
      <c r="N697" s="19">
        <f t="shared" si="174"/>
        <v>173640.35765534514</v>
      </c>
      <c r="O697" s="19">
        <f t="shared" si="181"/>
        <v>173539.98323544339</v>
      </c>
      <c r="P697" s="19">
        <f>IF(A697=0,K697*(1-$C$15),K697)</f>
        <v>0</v>
      </c>
      <c r="Q697" s="19">
        <f t="shared" si="175"/>
        <v>56.085449232938259</v>
      </c>
      <c r="R697" s="19">
        <f t="shared" si="176"/>
        <v>144.66339057056362</v>
      </c>
      <c r="S697" s="3">
        <f>Return!Q681</f>
        <v>3.2318459519986575E-4</v>
      </c>
      <c r="T697" s="9">
        <f>IF(A697=0,1,T696*(1+$F$5)^(1/12))</f>
        <v>1.3238566880417579</v>
      </c>
      <c r="U697">
        <f>IF(A697=0,$C$12,U696-V696-W696-X696)</f>
        <v>0</v>
      </c>
      <c r="V697">
        <f t="shared" si="166"/>
        <v>0</v>
      </c>
      <c r="W697">
        <f t="shared" si="177"/>
        <v>0</v>
      </c>
      <c r="X697">
        <f>IF(A697=12*$C$10-1,U697-V697-W697,0)</f>
        <v>0</v>
      </c>
      <c r="Y697">
        <f>FLOOR(A697/12,1)</f>
        <v>56</v>
      </c>
      <c r="Z697">
        <f t="shared" si="167"/>
        <v>5</v>
      </c>
      <c r="AA697" t="e">
        <f t="shared" si="178"/>
        <v>#N/A</v>
      </c>
      <c r="AB697" t="e">
        <f t="shared" si="168"/>
        <v>#N/A</v>
      </c>
      <c r="AC697" t="e">
        <f>VLOOKUP(AD697,mortality!$A$4:$G$76,saving_model!Z697+2,FALSE)</f>
        <v>#N/A</v>
      </c>
      <c r="AD697">
        <f t="shared" si="169"/>
        <v>105</v>
      </c>
      <c r="AE697" s="10">
        <f t="shared" si="179"/>
        <v>8.3717735912058888E-4</v>
      </c>
      <c r="AF697" s="8">
        <f>VLOOKUP(saving_model!Y697,lapse!$B$4:$C$134,2,FALSE)</f>
        <v>0.01</v>
      </c>
      <c r="AH697">
        <f>discount_curve!K682</f>
        <v>0.48331196196132742</v>
      </c>
    </row>
    <row r="698" spans="1:34" x14ac:dyDescent="0.55000000000000004">
      <c r="A698">
        <f t="shared" si="180"/>
        <v>676</v>
      </c>
      <c r="B698">
        <f t="shared" si="170"/>
        <v>0</v>
      </c>
      <c r="C698">
        <f>K698*U698</f>
        <v>0</v>
      </c>
      <c r="D698">
        <f>M698*V698</f>
        <v>0</v>
      </c>
      <c r="E698">
        <f>N698*W698</f>
        <v>0</v>
      </c>
      <c r="F698">
        <f>(O698+P698+Q698-R698)*X698</f>
        <v>0</v>
      </c>
      <c r="G698">
        <f>U698*$F$6/12*T698</f>
        <v>0</v>
      </c>
      <c r="H698">
        <v>0</v>
      </c>
      <c r="I698">
        <f t="shared" si="171"/>
        <v>0</v>
      </c>
      <c r="K698">
        <f>IF(A698=0, $C$6, $C$7/12)</f>
        <v>0</v>
      </c>
      <c r="L698">
        <f t="shared" si="172"/>
        <v>100000</v>
      </c>
      <c r="M698" s="19">
        <f t="shared" si="173"/>
        <v>174105.64756079146</v>
      </c>
      <c r="N698" s="19">
        <f t="shared" si="174"/>
        <v>174105.64756079146</v>
      </c>
      <c r="O698" s="19">
        <f t="shared" si="181"/>
        <v>173451.40529410579</v>
      </c>
      <c r="P698" s="19">
        <f>IF(A698=0,K698*(1-$C$15),K698)</f>
        <v>0</v>
      </c>
      <c r="Q698" s="19">
        <f t="shared" si="175"/>
        <v>1162.9725518330847</v>
      </c>
      <c r="R698" s="19">
        <f t="shared" si="176"/>
        <v>145.51198153828241</v>
      </c>
      <c r="S698" s="3">
        <f>Return!Q682</f>
        <v>6.7048897635688665E-3</v>
      </c>
      <c r="T698" s="9">
        <f>IF(A698=0,1,T697*(1+$F$5)^(1/12))</f>
        <v>1.3244070349192707</v>
      </c>
      <c r="U698">
        <f>IF(A698=0,$C$12,U697-V697-W697-X697)</f>
        <v>0</v>
      </c>
      <c r="V698">
        <f t="shared" si="166"/>
        <v>0</v>
      </c>
      <c r="W698">
        <f t="shared" si="177"/>
        <v>0</v>
      </c>
      <c r="X698">
        <f>IF(A698=12*$C$10-1,U698-V698-W698,0)</f>
        <v>0</v>
      </c>
      <c r="Y698">
        <f>FLOOR(A698/12,1)</f>
        <v>56</v>
      </c>
      <c r="Z698">
        <f t="shared" si="167"/>
        <v>5</v>
      </c>
      <c r="AA698" t="e">
        <f t="shared" si="178"/>
        <v>#N/A</v>
      </c>
      <c r="AB698" t="e">
        <f t="shared" si="168"/>
        <v>#N/A</v>
      </c>
      <c r="AC698" t="e">
        <f>VLOOKUP(AD698,mortality!$A$4:$G$76,saving_model!Z698+2,FALSE)</f>
        <v>#N/A</v>
      </c>
      <c r="AD698">
        <f t="shared" si="169"/>
        <v>105</v>
      </c>
      <c r="AE698" s="10">
        <f t="shared" si="179"/>
        <v>8.3717735912058888E-4</v>
      </c>
      <c r="AF698" s="8">
        <f>VLOOKUP(saving_model!Y698,lapse!$B$4:$C$134,2,FALSE)</f>
        <v>0.01</v>
      </c>
      <c r="AH698">
        <f>discount_curve!K683</f>
        <v>0.48279163081820997</v>
      </c>
    </row>
    <row r="699" spans="1:34" x14ac:dyDescent="0.55000000000000004">
      <c r="A699">
        <f t="shared" si="180"/>
        <v>677</v>
      </c>
      <c r="B699">
        <f t="shared" si="170"/>
        <v>0</v>
      </c>
      <c r="C699">
        <f>K699*U699</f>
        <v>0</v>
      </c>
      <c r="D699">
        <f>M699*V699</f>
        <v>0</v>
      </c>
      <c r="E699">
        <f>N699*W699</f>
        <v>0</v>
      </c>
      <c r="F699">
        <f>(O699+P699+Q699-R699)*X699</f>
        <v>0</v>
      </c>
      <c r="G699">
        <f>U699*$F$6/12*T699</f>
        <v>0</v>
      </c>
      <c r="H699">
        <v>0</v>
      </c>
      <c r="I699">
        <f t="shared" si="171"/>
        <v>0</v>
      </c>
      <c r="K699">
        <f>IF(A699=0, $C$6, $C$7/12)</f>
        <v>0</v>
      </c>
      <c r="L699">
        <f t="shared" si="172"/>
        <v>100000</v>
      </c>
      <c r="M699" s="19">
        <f t="shared" si="173"/>
        <v>174920.87358929211</v>
      </c>
      <c r="N699" s="19">
        <f t="shared" si="174"/>
        <v>174920.87358929211</v>
      </c>
      <c r="O699" s="19">
        <f t="shared" si="181"/>
        <v>174468.86586440058</v>
      </c>
      <c r="P699" s="19">
        <f>IF(A699=0,K699*(1-$C$15),K699)</f>
        <v>0</v>
      </c>
      <c r="Q699" s="19">
        <f t="shared" si="175"/>
        <v>757.99306733993615</v>
      </c>
      <c r="R699" s="19">
        <f t="shared" si="176"/>
        <v>146.0223824431171</v>
      </c>
      <c r="S699" s="3">
        <f>Return!Q683</f>
        <v>4.3445749680579571E-3</v>
      </c>
      <c r="T699" s="9">
        <f>IF(A699=0,1,T698*(1+$F$5)^(1/12))</f>
        <v>1.3249576105841503</v>
      </c>
      <c r="U699">
        <f>IF(A699=0,$C$12,U698-V698-W698-X698)</f>
        <v>0</v>
      </c>
      <c r="V699">
        <f t="shared" si="166"/>
        <v>0</v>
      </c>
      <c r="W699">
        <f t="shared" si="177"/>
        <v>0</v>
      </c>
      <c r="X699">
        <f>IF(A699=12*$C$10-1,U699-V699-W699,0)</f>
        <v>0</v>
      </c>
      <c r="Y699">
        <f>FLOOR(A699/12,1)</f>
        <v>56</v>
      </c>
      <c r="Z699">
        <f t="shared" si="167"/>
        <v>5</v>
      </c>
      <c r="AA699" t="e">
        <f t="shared" si="178"/>
        <v>#N/A</v>
      </c>
      <c r="AB699" t="e">
        <f t="shared" si="168"/>
        <v>#N/A</v>
      </c>
      <c r="AC699" t="e">
        <f>VLOOKUP(AD699,mortality!$A$4:$G$76,saving_model!Z699+2,FALSE)</f>
        <v>#N/A</v>
      </c>
      <c r="AD699">
        <f t="shared" si="169"/>
        <v>105</v>
      </c>
      <c r="AE699" s="10">
        <f t="shared" si="179"/>
        <v>8.3717735912058888E-4</v>
      </c>
      <c r="AF699" s="8">
        <f>VLOOKUP(saving_model!Y699,lapse!$B$4:$C$134,2,FALSE)</f>
        <v>0.01</v>
      </c>
      <c r="AH699">
        <f>discount_curve!K684</f>
        <v>0.48227185986089333</v>
      </c>
    </row>
    <row r="700" spans="1:34" x14ac:dyDescent="0.55000000000000004">
      <c r="A700">
        <f t="shared" si="180"/>
        <v>678</v>
      </c>
      <c r="B700">
        <f t="shared" si="170"/>
        <v>0</v>
      </c>
      <c r="C700">
        <f>K700*U700</f>
        <v>0</v>
      </c>
      <c r="D700">
        <f>M700*V700</f>
        <v>0</v>
      </c>
      <c r="E700">
        <f>N700*W700</f>
        <v>0</v>
      </c>
      <c r="F700">
        <f>(O700+P700+Q700-R700)*X700</f>
        <v>0</v>
      </c>
      <c r="G700">
        <f>U700*$F$6/12*T700</f>
        <v>0</v>
      </c>
      <c r="H700">
        <v>0</v>
      </c>
      <c r="I700">
        <f t="shared" si="171"/>
        <v>0</v>
      </c>
      <c r="K700">
        <f>IF(A700=0, $C$6, $C$7/12)</f>
        <v>0</v>
      </c>
      <c r="L700">
        <f t="shared" si="172"/>
        <v>100000</v>
      </c>
      <c r="M700" s="19">
        <f t="shared" si="173"/>
        <v>173456.46107578647</v>
      </c>
      <c r="N700" s="19">
        <f t="shared" si="174"/>
        <v>173456.46107578647</v>
      </c>
      <c r="O700" s="19">
        <f t="shared" si="181"/>
        <v>175080.83654929738</v>
      </c>
      <c r="P700" s="19">
        <f>IF(A700=0,K700*(1-$C$15),K700)</f>
        <v>0</v>
      </c>
      <c r="Q700" s="19">
        <f t="shared" si="175"/>
        <v>-3391.8251232102211</v>
      </c>
      <c r="R700" s="19">
        <f t="shared" si="176"/>
        <v>143.07417618840597</v>
      </c>
      <c r="S700" s="3">
        <f>Return!Q684</f>
        <v>-1.9372909051957765E-2</v>
      </c>
      <c r="T700" s="9">
        <f>IF(A700=0,1,T699*(1+$F$5)^(1/12))</f>
        <v>1.3255084151315069</v>
      </c>
      <c r="U700">
        <f>IF(A700=0,$C$12,U699-V699-W699-X699)</f>
        <v>0</v>
      </c>
      <c r="V700">
        <f t="shared" si="166"/>
        <v>0</v>
      </c>
      <c r="W700">
        <f t="shared" si="177"/>
        <v>0</v>
      </c>
      <c r="X700">
        <f>IF(A700=12*$C$10-1,U700-V700-W700,0)</f>
        <v>0</v>
      </c>
      <c r="Y700">
        <f>FLOOR(A700/12,1)</f>
        <v>56</v>
      </c>
      <c r="Z700">
        <f t="shared" si="167"/>
        <v>5</v>
      </c>
      <c r="AA700" t="e">
        <f t="shared" si="178"/>
        <v>#N/A</v>
      </c>
      <c r="AB700" t="e">
        <f t="shared" si="168"/>
        <v>#N/A</v>
      </c>
      <c r="AC700" t="e">
        <f>VLOOKUP(AD700,mortality!$A$4:$G$76,saving_model!Z700+2,FALSE)</f>
        <v>#N/A</v>
      </c>
      <c r="AD700">
        <f t="shared" si="169"/>
        <v>105</v>
      </c>
      <c r="AE700" s="10">
        <f t="shared" si="179"/>
        <v>8.3717735912058888E-4</v>
      </c>
      <c r="AF700" s="8">
        <f>VLOOKUP(saving_model!Y700,lapse!$B$4:$C$134,2,FALSE)</f>
        <v>0.01</v>
      </c>
      <c r="AH700">
        <f>discount_curve!K685</f>
        <v>0.48175264848628424</v>
      </c>
    </row>
    <row r="701" spans="1:34" x14ac:dyDescent="0.55000000000000004">
      <c r="A701">
        <f t="shared" si="180"/>
        <v>679</v>
      </c>
      <c r="B701">
        <f t="shared" si="170"/>
        <v>0</v>
      </c>
      <c r="C701">
        <f>K701*U701</f>
        <v>0</v>
      </c>
      <c r="D701">
        <f>M701*V701</f>
        <v>0</v>
      </c>
      <c r="E701">
        <f>N701*W701</f>
        <v>0</v>
      </c>
      <c r="F701">
        <f>(O701+P701+Q701-R701)*X701</f>
        <v>0</v>
      </c>
      <c r="G701">
        <f>U701*$F$6/12*T701</f>
        <v>0</v>
      </c>
      <c r="H701">
        <v>0</v>
      </c>
      <c r="I701">
        <f t="shared" si="171"/>
        <v>0</v>
      </c>
      <c r="K701">
        <f>IF(A701=0, $C$6, $C$7/12)</f>
        <v>0</v>
      </c>
      <c r="L701">
        <f t="shared" si="172"/>
        <v>100000</v>
      </c>
      <c r="M701" s="19">
        <f t="shared" si="173"/>
        <v>171700.70948602486</v>
      </c>
      <c r="N701" s="19">
        <f t="shared" si="174"/>
        <v>171700.70948602486</v>
      </c>
      <c r="O701" s="19">
        <f t="shared" si="181"/>
        <v>171545.93724989874</v>
      </c>
      <c r="P701" s="19">
        <f>IF(A701=0,K701*(1-$C$15),K701)</f>
        <v>0</v>
      </c>
      <c r="Q701" s="19">
        <f t="shared" si="175"/>
        <v>166.45081553108363</v>
      </c>
      <c r="R701" s="19">
        <f t="shared" si="176"/>
        <v>143.09365672119151</v>
      </c>
      <c r="S701" s="3">
        <f>Return!Q685</f>
        <v>9.7029879109644668E-4</v>
      </c>
      <c r="T701" s="9">
        <f>IF(A701=0,1,T700*(1+$F$5)^(1/12))</f>
        <v>1.3260594486564903</v>
      </c>
      <c r="U701">
        <f>IF(A701=0,$C$12,U700-V700-W700-X700)</f>
        <v>0</v>
      </c>
      <c r="V701">
        <f t="shared" si="166"/>
        <v>0</v>
      </c>
      <c r="W701">
        <f t="shared" si="177"/>
        <v>0</v>
      </c>
      <c r="X701">
        <f>IF(A701=12*$C$10-1,U701-V701-W701,0)</f>
        <v>0</v>
      </c>
      <c r="Y701">
        <f>FLOOR(A701/12,1)</f>
        <v>56</v>
      </c>
      <c r="Z701">
        <f t="shared" si="167"/>
        <v>5</v>
      </c>
      <c r="AA701" t="e">
        <f t="shared" si="178"/>
        <v>#N/A</v>
      </c>
      <c r="AB701" t="e">
        <f t="shared" si="168"/>
        <v>#N/A</v>
      </c>
      <c r="AC701" t="e">
        <f>VLOOKUP(AD701,mortality!$A$4:$G$76,saving_model!Z701+2,FALSE)</f>
        <v>#N/A</v>
      </c>
      <c r="AD701">
        <f t="shared" si="169"/>
        <v>105</v>
      </c>
      <c r="AE701" s="10">
        <f t="shared" si="179"/>
        <v>8.3717735912058888E-4</v>
      </c>
      <c r="AF701" s="8">
        <f>VLOOKUP(saving_model!Y701,lapse!$B$4:$C$134,2,FALSE)</f>
        <v>0.01</v>
      </c>
      <c r="AH701">
        <f>discount_curve!K686</f>
        <v>0.48123399609193929</v>
      </c>
    </row>
    <row r="702" spans="1:34" x14ac:dyDescent="0.55000000000000004">
      <c r="A702">
        <f t="shared" si="180"/>
        <v>680</v>
      </c>
      <c r="B702">
        <f t="shared" si="170"/>
        <v>0</v>
      </c>
      <c r="C702">
        <f>K702*U702</f>
        <v>0</v>
      </c>
      <c r="D702">
        <f>M702*V702</f>
        <v>0</v>
      </c>
      <c r="E702">
        <f>N702*W702</f>
        <v>0</v>
      </c>
      <c r="F702">
        <f>(O702+P702+Q702-R702)*X702</f>
        <v>0</v>
      </c>
      <c r="G702">
        <f>U702*$F$6/12*T702</f>
        <v>0</v>
      </c>
      <c r="H702">
        <v>0</v>
      </c>
      <c r="I702">
        <f t="shared" si="171"/>
        <v>0</v>
      </c>
      <c r="K702">
        <f>IF(A702=0, $C$6, $C$7/12)</f>
        <v>0</v>
      </c>
      <c r="L702">
        <f t="shared" si="172"/>
        <v>100000</v>
      </c>
      <c r="M702" s="19">
        <f t="shared" si="173"/>
        <v>171523.35835769819</v>
      </c>
      <c r="N702" s="19">
        <f t="shared" si="174"/>
        <v>171523.35835769819</v>
      </c>
      <c r="O702" s="19">
        <f t="shared" si="181"/>
        <v>171569.29440870861</v>
      </c>
      <c r="P702" s="19">
        <f>IF(A702=0,K702*(1-$C$15),K702)</f>
        <v>0</v>
      </c>
      <c r="Q702" s="19">
        <f t="shared" si="175"/>
        <v>-234.6509715517758</v>
      </c>
      <c r="R702" s="19">
        <f t="shared" si="176"/>
        <v>142.77886953096404</v>
      </c>
      <c r="S702" s="3">
        <f>Return!Q686</f>
        <v>-1.3676746317601296E-3</v>
      </c>
      <c r="T702" s="9">
        <f>IF(A702=0,1,T701*(1+$F$5)^(1/12))</f>
        <v>1.32661071125429</v>
      </c>
      <c r="U702">
        <f>IF(A702=0,$C$12,U701-V701-W701-X701)</f>
        <v>0</v>
      </c>
      <c r="V702">
        <f t="shared" si="166"/>
        <v>0</v>
      </c>
      <c r="W702">
        <f t="shared" si="177"/>
        <v>0</v>
      </c>
      <c r="X702">
        <f>IF(A702=12*$C$10-1,U702-V702-W702,0)</f>
        <v>0</v>
      </c>
      <c r="Y702">
        <f>FLOOR(A702/12,1)</f>
        <v>56</v>
      </c>
      <c r="Z702">
        <f t="shared" si="167"/>
        <v>5</v>
      </c>
      <c r="AA702" t="e">
        <f t="shared" si="178"/>
        <v>#N/A</v>
      </c>
      <c r="AB702" t="e">
        <f t="shared" si="168"/>
        <v>#N/A</v>
      </c>
      <c r="AC702" t="e">
        <f>VLOOKUP(AD702,mortality!$A$4:$G$76,saving_model!Z702+2,FALSE)</f>
        <v>#N/A</v>
      </c>
      <c r="AD702">
        <f t="shared" si="169"/>
        <v>105</v>
      </c>
      <c r="AE702" s="10">
        <f t="shared" si="179"/>
        <v>8.3717735912058888E-4</v>
      </c>
      <c r="AF702" s="8">
        <f>VLOOKUP(saving_model!Y702,lapse!$B$4:$C$134,2,FALSE)</f>
        <v>0.01</v>
      </c>
      <c r="AH702">
        <f>discount_curve!K687</f>
        <v>0.48071590207606313</v>
      </c>
    </row>
    <row r="703" spans="1:34" x14ac:dyDescent="0.55000000000000004">
      <c r="A703">
        <f t="shared" si="180"/>
        <v>681</v>
      </c>
      <c r="B703">
        <f t="shared" si="170"/>
        <v>0</v>
      </c>
      <c r="C703">
        <f>K703*U703</f>
        <v>0</v>
      </c>
      <c r="D703">
        <f>M703*V703</f>
        <v>0</v>
      </c>
      <c r="E703">
        <f>N703*W703</f>
        <v>0</v>
      </c>
      <c r="F703">
        <f>(O703+P703+Q703-R703)*X703</f>
        <v>0</v>
      </c>
      <c r="G703">
        <f>U703*$F$6/12*T703</f>
        <v>0</v>
      </c>
      <c r="H703">
        <v>0</v>
      </c>
      <c r="I703">
        <f t="shared" si="171"/>
        <v>0</v>
      </c>
      <c r="K703">
        <f>IF(A703=0, $C$6, $C$7/12)</f>
        <v>0</v>
      </c>
      <c r="L703">
        <f t="shared" si="172"/>
        <v>100000</v>
      </c>
      <c r="M703" s="19">
        <f t="shared" si="173"/>
        <v>172264.23760666058</v>
      </c>
      <c r="N703" s="19">
        <f t="shared" si="174"/>
        <v>172264.23760666058</v>
      </c>
      <c r="O703" s="19">
        <f t="shared" si="181"/>
        <v>171191.86456762586</v>
      </c>
      <c r="P703" s="19">
        <f>IF(A703=0,K703*(1-$C$15),K703)</f>
        <v>0</v>
      </c>
      <c r="Q703" s="19">
        <f t="shared" si="175"/>
        <v>2000.4191749506451</v>
      </c>
      <c r="R703" s="19">
        <f t="shared" si="176"/>
        <v>144.32690311881376</v>
      </c>
      <c r="S703" s="3">
        <f>Return!Q687</f>
        <v>1.1685246725964715E-2</v>
      </c>
      <c r="T703" s="9">
        <f>IF(A703=0,1,T702*(1+$F$5)^(1/12))</f>
        <v>1.3271622030201349</v>
      </c>
      <c r="U703">
        <f>IF(A703=0,$C$12,U702-V702-W702-X702)</f>
        <v>0</v>
      </c>
      <c r="V703">
        <f t="shared" si="166"/>
        <v>0</v>
      </c>
      <c r="W703">
        <f t="shared" si="177"/>
        <v>0</v>
      </c>
      <c r="X703">
        <f>IF(A703=12*$C$10-1,U703-V703-W703,0)</f>
        <v>0</v>
      </c>
      <c r="Y703">
        <f>FLOOR(A703/12,1)</f>
        <v>56</v>
      </c>
      <c r="Z703">
        <f t="shared" si="167"/>
        <v>5</v>
      </c>
      <c r="AA703" t="e">
        <f t="shared" si="178"/>
        <v>#N/A</v>
      </c>
      <c r="AB703" t="e">
        <f t="shared" si="168"/>
        <v>#N/A</v>
      </c>
      <c r="AC703" t="e">
        <f>VLOOKUP(AD703,mortality!$A$4:$G$76,saving_model!Z703+2,FALSE)</f>
        <v>#N/A</v>
      </c>
      <c r="AD703">
        <f t="shared" si="169"/>
        <v>105</v>
      </c>
      <c r="AE703" s="10">
        <f t="shared" si="179"/>
        <v>8.3717735912058888E-4</v>
      </c>
      <c r="AF703" s="8">
        <f>VLOOKUP(saving_model!Y703,lapse!$B$4:$C$134,2,FALSE)</f>
        <v>0.01</v>
      </c>
      <c r="AH703">
        <f>discount_curve!K688</f>
        <v>0.48019836583750819</v>
      </c>
    </row>
    <row r="704" spans="1:34" x14ac:dyDescent="0.55000000000000004">
      <c r="A704">
        <f t="shared" si="180"/>
        <v>682</v>
      </c>
      <c r="B704">
        <f t="shared" si="170"/>
        <v>0</v>
      </c>
      <c r="C704">
        <f>K704*U704</f>
        <v>0</v>
      </c>
      <c r="D704">
        <f>M704*V704</f>
        <v>0</v>
      </c>
      <c r="E704">
        <f>N704*W704</f>
        <v>0</v>
      </c>
      <c r="F704">
        <f>(O704+P704+Q704-R704)*X704</f>
        <v>0</v>
      </c>
      <c r="G704">
        <f>U704*$F$6/12*T704</f>
        <v>0</v>
      </c>
      <c r="H704">
        <v>0</v>
      </c>
      <c r="I704">
        <f t="shared" si="171"/>
        <v>0</v>
      </c>
      <c r="K704">
        <f>IF(A704=0, $C$6, $C$7/12)</f>
        <v>0</v>
      </c>
      <c r="L704">
        <f t="shared" si="172"/>
        <v>100000</v>
      </c>
      <c r="M704" s="19">
        <f t="shared" si="173"/>
        <v>172661.06011493367</v>
      </c>
      <c r="N704" s="19">
        <f t="shared" si="174"/>
        <v>172661.06011493367</v>
      </c>
      <c r="O704" s="19">
        <f t="shared" si="181"/>
        <v>173047.95683945771</v>
      </c>
      <c r="P704" s="19">
        <f>IF(A704=0,K704*(1-$C$15),K704)</f>
        <v>0</v>
      </c>
      <c r="Q704" s="19">
        <f t="shared" si="175"/>
        <v>-917.23571665044835</v>
      </c>
      <c r="R704" s="19">
        <f t="shared" si="176"/>
        <v>143.4422676023394</v>
      </c>
      <c r="S704" s="3">
        <f>Return!Q688</f>
        <v>-5.300471230072934E-3</v>
      </c>
      <c r="T704" s="9">
        <f>IF(A704=0,1,T703*(1+$F$5)^(1/12))</f>
        <v>1.3277139240492937</v>
      </c>
      <c r="U704">
        <f>IF(A704=0,$C$12,U703-V703-W703-X703)</f>
        <v>0</v>
      </c>
      <c r="V704">
        <f t="shared" si="166"/>
        <v>0</v>
      </c>
      <c r="W704">
        <f t="shared" si="177"/>
        <v>0</v>
      </c>
      <c r="X704">
        <f>IF(A704=12*$C$10-1,U704-V704-W704,0)</f>
        <v>0</v>
      </c>
      <c r="Y704">
        <f>FLOOR(A704/12,1)</f>
        <v>56</v>
      </c>
      <c r="Z704">
        <f t="shared" si="167"/>
        <v>5</v>
      </c>
      <c r="AA704" t="e">
        <f t="shared" si="178"/>
        <v>#N/A</v>
      </c>
      <c r="AB704" t="e">
        <f t="shared" si="168"/>
        <v>#N/A</v>
      </c>
      <c r="AC704" t="e">
        <f>VLOOKUP(AD704,mortality!$A$4:$G$76,saving_model!Z704+2,FALSE)</f>
        <v>#N/A</v>
      </c>
      <c r="AD704">
        <f t="shared" si="169"/>
        <v>105</v>
      </c>
      <c r="AE704" s="10">
        <f t="shared" si="179"/>
        <v>8.3717735912058888E-4</v>
      </c>
      <c r="AF704" s="8">
        <f>VLOOKUP(saving_model!Y704,lapse!$B$4:$C$134,2,FALSE)</f>
        <v>0.01</v>
      </c>
      <c r="AH704">
        <f>discount_curve!K689</f>
        <v>0.47968138677577438</v>
      </c>
    </row>
    <row r="705" spans="1:34" x14ac:dyDescent="0.55000000000000004">
      <c r="A705">
        <f t="shared" si="180"/>
        <v>683</v>
      </c>
      <c r="B705">
        <f t="shared" si="170"/>
        <v>0</v>
      </c>
      <c r="C705">
        <f>K705*U705</f>
        <v>0</v>
      </c>
      <c r="D705">
        <f>M705*V705</f>
        <v>0</v>
      </c>
      <c r="E705">
        <f>N705*W705</f>
        <v>0</v>
      </c>
      <c r="F705">
        <f>(O705+P705+Q705-R705)*X705</f>
        <v>0</v>
      </c>
      <c r="G705">
        <f>U705*$F$6/12*T705</f>
        <v>0</v>
      </c>
      <c r="H705">
        <v>0</v>
      </c>
      <c r="I705">
        <f t="shared" si="171"/>
        <v>0</v>
      </c>
      <c r="K705">
        <f>IF(A705=0, $C$6, $C$7/12)</f>
        <v>0</v>
      </c>
      <c r="L705">
        <f t="shared" si="172"/>
        <v>100000</v>
      </c>
      <c r="M705" s="19">
        <f t="shared" si="173"/>
        <v>172258.97115878307</v>
      </c>
      <c r="N705" s="19">
        <f t="shared" si="174"/>
        <v>172258.97115878307</v>
      </c>
      <c r="O705" s="19">
        <f t="shared" si="181"/>
        <v>171987.27885520493</v>
      </c>
      <c r="P705" s="19">
        <f>IF(A705=0,K705*(1-$C$15),K705)</f>
        <v>0</v>
      </c>
      <c r="Q705" s="19">
        <f t="shared" si="175"/>
        <v>399.72876747068517</v>
      </c>
      <c r="R705" s="19">
        <f t="shared" si="176"/>
        <v>143.65583968556302</v>
      </c>
      <c r="S705" s="3">
        <f>Return!Q689</f>
        <v>2.324176358457386E-3</v>
      </c>
      <c r="T705" s="9">
        <f>IF(A705=0,1,T704*(1+$F$5)^(1/12))</f>
        <v>1.3282658744370743</v>
      </c>
      <c r="U705">
        <f>IF(A705=0,$C$12,U704-V704-W704-X704)</f>
        <v>0</v>
      </c>
      <c r="V705">
        <f t="shared" si="166"/>
        <v>0</v>
      </c>
      <c r="W705">
        <f t="shared" si="177"/>
        <v>0</v>
      </c>
      <c r="X705">
        <f>IF(A705=12*$C$10-1,U705-V705-W705,0)</f>
        <v>0</v>
      </c>
      <c r="Y705">
        <f>FLOOR(A705/12,1)</f>
        <v>56</v>
      </c>
      <c r="Z705">
        <f t="shared" si="167"/>
        <v>5</v>
      </c>
      <c r="AA705" t="e">
        <f t="shared" si="178"/>
        <v>#N/A</v>
      </c>
      <c r="AB705" t="e">
        <f t="shared" si="168"/>
        <v>#N/A</v>
      </c>
      <c r="AC705" t="e">
        <f>VLOOKUP(AD705,mortality!$A$4:$G$76,saving_model!Z705+2,FALSE)</f>
        <v>#N/A</v>
      </c>
      <c r="AD705">
        <f t="shared" si="169"/>
        <v>105</v>
      </c>
      <c r="AE705" s="10">
        <f t="shared" si="179"/>
        <v>8.3717735912058888E-4</v>
      </c>
      <c r="AF705" s="8">
        <f>VLOOKUP(saving_model!Y705,lapse!$B$4:$C$134,2,FALSE)</f>
        <v>0.01</v>
      </c>
      <c r="AH705">
        <f>discount_curve!K690</f>
        <v>0.47916496429100819</v>
      </c>
    </row>
    <row r="706" spans="1:34" x14ac:dyDescent="0.55000000000000004">
      <c r="A706">
        <f t="shared" si="180"/>
        <v>684</v>
      </c>
      <c r="B706">
        <f t="shared" si="170"/>
        <v>0</v>
      </c>
      <c r="C706">
        <f>K706*U706</f>
        <v>0</v>
      </c>
      <c r="D706">
        <f>M706*V706</f>
        <v>0</v>
      </c>
      <c r="E706">
        <f>N706*W706</f>
        <v>0</v>
      </c>
      <c r="F706">
        <f>(O706+P706+Q706-R706)*X706</f>
        <v>0</v>
      </c>
      <c r="G706">
        <f>U706*$F$6/12*T706</f>
        <v>0</v>
      </c>
      <c r="H706">
        <v>0</v>
      </c>
      <c r="I706">
        <f t="shared" si="171"/>
        <v>0</v>
      </c>
      <c r="K706">
        <f>IF(A706=0, $C$6, $C$7/12)</f>
        <v>0</v>
      </c>
      <c r="L706">
        <f t="shared" si="172"/>
        <v>100000</v>
      </c>
      <c r="M706" s="19">
        <f t="shared" si="173"/>
        <v>172308.18345773208</v>
      </c>
      <c r="N706" s="19">
        <f t="shared" si="174"/>
        <v>172308.18345773208</v>
      </c>
      <c r="O706" s="19">
        <f t="shared" si="181"/>
        <v>172243.35178299007</v>
      </c>
      <c r="P706" s="19">
        <f>IF(A706=0,K706*(1-$C$15),K706)</f>
        <v>0</v>
      </c>
      <c r="Q706" s="19">
        <f t="shared" si="175"/>
        <v>-13.861225980137206</v>
      </c>
      <c r="R706" s="19">
        <f t="shared" si="176"/>
        <v>143.52457546417494</v>
      </c>
      <c r="S706" s="3">
        <f>Return!Q690</f>
        <v>-8.0474664691854159E-5</v>
      </c>
      <c r="T706" s="9">
        <f>IF(A706=0,1,T705*(1+$F$5)^(1/12))</f>
        <v>1.3288180542788248</v>
      </c>
      <c r="U706">
        <f>IF(A706=0,$C$12,U705-V705-W705-X705)</f>
        <v>0</v>
      </c>
      <c r="V706">
        <f t="shared" si="166"/>
        <v>0</v>
      </c>
      <c r="W706">
        <f t="shared" si="177"/>
        <v>0</v>
      </c>
      <c r="X706">
        <f>IF(A706=12*$C$10-1,U706-V706-W706,0)</f>
        <v>0</v>
      </c>
      <c r="Y706">
        <f>FLOOR(A706/12,1)</f>
        <v>57</v>
      </c>
      <c r="Z706">
        <f t="shared" si="167"/>
        <v>5</v>
      </c>
      <c r="AA706" t="e">
        <f t="shared" si="178"/>
        <v>#N/A</v>
      </c>
      <c r="AB706" t="e">
        <f t="shared" si="168"/>
        <v>#N/A</v>
      </c>
      <c r="AC706" t="e">
        <f>VLOOKUP(AD706,mortality!$A$4:$G$76,saving_model!Z706+2,FALSE)</f>
        <v>#N/A</v>
      </c>
      <c r="AD706">
        <f t="shared" si="169"/>
        <v>106</v>
      </c>
      <c r="AE706" s="10">
        <f t="shared" si="179"/>
        <v>8.3717735912058888E-4</v>
      </c>
      <c r="AF706" s="8">
        <f>VLOOKUP(saving_model!Y706,lapse!$B$4:$C$134,2,FALSE)</f>
        <v>0.01</v>
      </c>
      <c r="AH706">
        <f>discount_curve!K691</f>
        <v>0.47010912778960701</v>
      </c>
    </row>
    <row r="707" spans="1:34" x14ac:dyDescent="0.55000000000000004">
      <c r="A707">
        <f t="shared" si="180"/>
        <v>685</v>
      </c>
      <c r="B707">
        <f t="shared" si="170"/>
        <v>0</v>
      </c>
      <c r="C707">
        <f>K707*U707</f>
        <v>0</v>
      </c>
      <c r="D707">
        <f>M707*V707</f>
        <v>0</v>
      </c>
      <c r="E707">
        <f>N707*W707</f>
        <v>0</v>
      </c>
      <c r="F707">
        <f>(O707+P707+Q707-R707)*X707</f>
        <v>0</v>
      </c>
      <c r="G707">
        <f>U707*$F$6/12*T707</f>
        <v>0</v>
      </c>
      <c r="H707">
        <v>0</v>
      </c>
      <c r="I707">
        <f t="shared" si="171"/>
        <v>0</v>
      </c>
      <c r="K707">
        <f>IF(A707=0, $C$6, $C$7/12)</f>
        <v>0</v>
      </c>
      <c r="L707">
        <f t="shared" si="172"/>
        <v>100000</v>
      </c>
      <c r="M707" s="19">
        <f t="shared" si="173"/>
        <v>171311.94606661564</v>
      </c>
      <c r="N707" s="19">
        <f t="shared" si="174"/>
        <v>171311.94606661564</v>
      </c>
      <c r="O707" s="19">
        <f t="shared" si="181"/>
        <v>172085.96598154577</v>
      </c>
      <c r="P707" s="19">
        <f>IF(A707=0,K707*(1-$C$15),K707)</f>
        <v>0</v>
      </c>
      <c r="Q707" s="19">
        <f t="shared" si="175"/>
        <v>-1690.0364378133709</v>
      </c>
      <c r="R707" s="19">
        <f t="shared" si="176"/>
        <v>141.99660795311033</v>
      </c>
      <c r="S707" s="3">
        <f>Return!Q691</f>
        <v>-9.8208847431208168E-3</v>
      </c>
      <c r="T707" s="9">
        <f>IF(A707=0,1,T706*(1+$F$5)^(1/12))</f>
        <v>1.3293704636699324</v>
      </c>
      <c r="U707">
        <f>IF(A707=0,$C$12,U706-V706-W706-X706)</f>
        <v>0</v>
      </c>
      <c r="V707">
        <f t="shared" si="166"/>
        <v>0</v>
      </c>
      <c r="W707">
        <f t="shared" si="177"/>
        <v>0</v>
      </c>
      <c r="X707">
        <f>IF(A707=12*$C$10-1,U707-V707-W707,0)</f>
        <v>0</v>
      </c>
      <c r="Y707">
        <f>FLOOR(A707/12,1)</f>
        <v>57</v>
      </c>
      <c r="Z707">
        <f t="shared" si="167"/>
        <v>5</v>
      </c>
      <c r="AA707" t="e">
        <f t="shared" si="178"/>
        <v>#N/A</v>
      </c>
      <c r="AB707" t="e">
        <f t="shared" si="168"/>
        <v>#N/A</v>
      </c>
      <c r="AC707" t="e">
        <f>VLOOKUP(AD707,mortality!$A$4:$G$76,saving_model!Z707+2,FALSE)</f>
        <v>#N/A</v>
      </c>
      <c r="AD707">
        <f t="shared" si="169"/>
        <v>106</v>
      </c>
      <c r="AE707" s="10">
        <f t="shared" si="179"/>
        <v>8.3717735912058888E-4</v>
      </c>
      <c r="AF707" s="8">
        <f>VLOOKUP(saving_model!Y707,lapse!$B$4:$C$134,2,FALSE)</f>
        <v>0.01</v>
      </c>
      <c r="AH707">
        <f>discount_curve!K692</f>
        <v>0.46959065094540647</v>
      </c>
    </row>
    <row r="708" spans="1:34" x14ac:dyDescent="0.55000000000000004">
      <c r="A708">
        <f t="shared" si="180"/>
        <v>686</v>
      </c>
      <c r="B708">
        <f t="shared" si="170"/>
        <v>0</v>
      </c>
      <c r="C708">
        <f>K708*U708</f>
        <v>0</v>
      </c>
      <c r="D708">
        <f>M708*V708</f>
        <v>0</v>
      </c>
      <c r="E708">
        <f>N708*W708</f>
        <v>0</v>
      </c>
      <c r="F708">
        <f>(O708+P708+Q708-R708)*X708</f>
        <v>0</v>
      </c>
      <c r="G708">
        <f>U708*$F$6/12*T708</f>
        <v>0</v>
      </c>
      <c r="H708">
        <v>0</v>
      </c>
      <c r="I708">
        <f t="shared" si="171"/>
        <v>0</v>
      </c>
      <c r="K708">
        <f>IF(A708=0, $C$6, $C$7/12)</f>
        <v>0</v>
      </c>
      <c r="L708">
        <f t="shared" si="172"/>
        <v>100000</v>
      </c>
      <c r="M708" s="19">
        <f t="shared" si="173"/>
        <v>170452.9762633784</v>
      </c>
      <c r="N708" s="19">
        <f t="shared" si="174"/>
        <v>170452.9762633784</v>
      </c>
      <c r="O708" s="19">
        <f t="shared" si="181"/>
        <v>170253.9329357793</v>
      </c>
      <c r="P708" s="19">
        <f>IF(A708=0,K708*(1-$C$15),K708)</f>
        <v>0</v>
      </c>
      <c r="Q708" s="19">
        <f t="shared" si="175"/>
        <v>255.99504854457408</v>
      </c>
      <c r="R708" s="19">
        <f t="shared" si="176"/>
        <v>142.09160665360324</v>
      </c>
      <c r="S708" s="3">
        <f>Return!Q692</f>
        <v>1.5036072537668588E-3</v>
      </c>
      <c r="T708" s="9">
        <f>IF(A708=0,1,T707*(1+$F$5)^(1/12))</f>
        <v>1.3299231027058243</v>
      </c>
      <c r="U708">
        <f>IF(A708=0,$C$12,U707-V707-W707-X707)</f>
        <v>0</v>
      </c>
      <c r="V708">
        <f t="shared" si="166"/>
        <v>0</v>
      </c>
      <c r="W708">
        <f t="shared" si="177"/>
        <v>0</v>
      </c>
      <c r="X708">
        <f>IF(A708=12*$C$10-1,U708-V708-W708,0)</f>
        <v>0</v>
      </c>
      <c r="Y708">
        <f>FLOOR(A708/12,1)</f>
        <v>57</v>
      </c>
      <c r="Z708">
        <f t="shared" si="167"/>
        <v>5</v>
      </c>
      <c r="AA708" t="e">
        <f t="shared" si="178"/>
        <v>#N/A</v>
      </c>
      <c r="AB708" t="e">
        <f t="shared" si="168"/>
        <v>#N/A</v>
      </c>
      <c r="AC708" t="e">
        <f>VLOOKUP(AD708,mortality!$A$4:$G$76,saving_model!Z708+2,FALSE)</f>
        <v>#N/A</v>
      </c>
      <c r="AD708">
        <f t="shared" si="169"/>
        <v>106</v>
      </c>
      <c r="AE708" s="10">
        <f t="shared" si="179"/>
        <v>8.3717735912058888E-4</v>
      </c>
      <c r="AF708" s="8">
        <f>VLOOKUP(saving_model!Y708,lapse!$B$4:$C$134,2,FALSE)</f>
        <v>0.01</v>
      </c>
      <c r="AH708">
        <f>discount_curve!K693</f>
        <v>0.46907274592213449</v>
      </c>
    </row>
    <row r="709" spans="1:34" x14ac:dyDescent="0.55000000000000004">
      <c r="A709">
        <f t="shared" si="180"/>
        <v>687</v>
      </c>
      <c r="B709">
        <f t="shared" si="170"/>
        <v>0</v>
      </c>
      <c r="C709">
        <f>K709*U709</f>
        <v>0</v>
      </c>
      <c r="D709">
        <f>M709*V709</f>
        <v>0</v>
      </c>
      <c r="E709">
        <f>N709*W709</f>
        <v>0</v>
      </c>
      <c r="F709">
        <f>(O709+P709+Q709-R709)*X709</f>
        <v>0</v>
      </c>
      <c r="G709">
        <f>U709*$F$6/12*T709</f>
        <v>0</v>
      </c>
      <c r="H709">
        <v>0</v>
      </c>
      <c r="I709">
        <f t="shared" si="171"/>
        <v>0</v>
      </c>
      <c r="K709">
        <f>IF(A709=0, $C$6, $C$7/12)</f>
        <v>0</v>
      </c>
      <c r="L709">
        <f t="shared" si="172"/>
        <v>100000</v>
      </c>
      <c r="M709" s="19">
        <f t="shared" si="173"/>
        <v>172075.82260338363</v>
      </c>
      <c r="N709" s="19">
        <f t="shared" si="174"/>
        <v>172075.82260338363</v>
      </c>
      <c r="O709" s="19">
        <f t="shared" si="181"/>
        <v>170367.83637767026</v>
      </c>
      <c r="P709" s="19">
        <f>IF(A709=0,K709*(1-$C$15),K709)</f>
        <v>0</v>
      </c>
      <c r="Q709" s="19">
        <f t="shared" si="175"/>
        <v>3271.2731934507983</v>
      </c>
      <c r="R709" s="19">
        <f t="shared" si="176"/>
        <v>144.69925797593422</v>
      </c>
      <c r="S709" s="3">
        <f>Return!Q693</f>
        <v>1.9201236941220889E-2</v>
      </c>
      <c r="T709" s="9">
        <f>IF(A709=0,1,T708*(1+$F$5)^(1/12))</f>
        <v>1.3304759714819672</v>
      </c>
      <c r="U709">
        <f>IF(A709=0,$C$12,U708-V708-W708-X708)</f>
        <v>0</v>
      </c>
      <c r="V709">
        <f t="shared" si="166"/>
        <v>0</v>
      </c>
      <c r="W709">
        <f t="shared" si="177"/>
        <v>0</v>
      </c>
      <c r="X709">
        <f>IF(A709=12*$C$10-1,U709-V709-W709,0)</f>
        <v>0</v>
      </c>
      <c r="Y709">
        <f>FLOOR(A709/12,1)</f>
        <v>57</v>
      </c>
      <c r="Z709">
        <f t="shared" si="167"/>
        <v>5</v>
      </c>
      <c r="AA709" t="e">
        <f t="shared" si="178"/>
        <v>#N/A</v>
      </c>
      <c r="AB709" t="e">
        <f t="shared" si="168"/>
        <v>#N/A</v>
      </c>
      <c r="AC709" t="e">
        <f>VLOOKUP(AD709,mortality!$A$4:$G$76,saving_model!Z709+2,FALSE)</f>
        <v>#N/A</v>
      </c>
      <c r="AD709">
        <f t="shared" si="169"/>
        <v>106</v>
      </c>
      <c r="AE709" s="10">
        <f t="shared" si="179"/>
        <v>8.3717735912058888E-4</v>
      </c>
      <c r="AF709" s="8">
        <f>VLOOKUP(saving_model!Y709,lapse!$B$4:$C$134,2,FALSE)</f>
        <v>0.01</v>
      </c>
      <c r="AH709">
        <f>discount_curve!K694</f>
        <v>0.46855541208913765</v>
      </c>
    </row>
    <row r="710" spans="1:34" x14ac:dyDescent="0.55000000000000004">
      <c r="A710">
        <f t="shared" si="180"/>
        <v>688</v>
      </c>
      <c r="B710">
        <f t="shared" si="170"/>
        <v>0</v>
      </c>
      <c r="C710">
        <f>K710*U710</f>
        <v>0</v>
      </c>
      <c r="D710">
        <f>M710*V710</f>
        <v>0</v>
      </c>
      <c r="E710">
        <f>N710*W710</f>
        <v>0</v>
      </c>
      <c r="F710">
        <f>(O710+P710+Q710-R710)*X710</f>
        <v>0</v>
      </c>
      <c r="G710">
        <f>U710*$F$6/12*T710</f>
        <v>0</v>
      </c>
      <c r="H710">
        <v>0</v>
      </c>
      <c r="I710">
        <f t="shared" si="171"/>
        <v>0</v>
      </c>
      <c r="K710">
        <f>IF(A710=0, $C$6, $C$7/12)</f>
        <v>0</v>
      </c>
      <c r="L710">
        <f t="shared" si="172"/>
        <v>100000</v>
      </c>
      <c r="M710" s="19">
        <f t="shared" si="173"/>
        <v>172828.78504877686</v>
      </c>
      <c r="N710" s="19">
        <f t="shared" si="174"/>
        <v>172828.78504877686</v>
      </c>
      <c r="O710" s="19">
        <f t="shared" si="181"/>
        <v>173494.41031314511</v>
      </c>
      <c r="P710" s="19">
        <f>IF(A710=0,K710*(1-$C$15),K710)</f>
        <v>0</v>
      </c>
      <c r="Q710" s="19">
        <f t="shared" si="175"/>
        <v>-1474.6003703554704</v>
      </c>
      <c r="R710" s="19">
        <f t="shared" si="176"/>
        <v>143.34984161899138</v>
      </c>
      <c r="S710" s="3">
        <f>Return!Q694</f>
        <v>-8.4994114086668349E-3</v>
      </c>
      <c r="T710" s="9">
        <f>IF(A710=0,1,T709*(1+$F$5)^(1/12))</f>
        <v>1.3310290700938674</v>
      </c>
      <c r="U710">
        <f>IF(A710=0,$C$12,U709-V709-W709-X709)</f>
        <v>0</v>
      </c>
      <c r="V710">
        <f t="shared" si="166"/>
        <v>0</v>
      </c>
      <c r="W710">
        <f t="shared" si="177"/>
        <v>0</v>
      </c>
      <c r="X710">
        <f>IF(A710=12*$C$10-1,U710-V710-W710,0)</f>
        <v>0</v>
      </c>
      <c r="Y710">
        <f>FLOOR(A710/12,1)</f>
        <v>57</v>
      </c>
      <c r="Z710">
        <f t="shared" si="167"/>
        <v>5</v>
      </c>
      <c r="AA710" t="e">
        <f t="shared" si="178"/>
        <v>#N/A</v>
      </c>
      <c r="AB710" t="e">
        <f t="shared" si="168"/>
        <v>#N/A</v>
      </c>
      <c r="AC710" t="e">
        <f>VLOOKUP(AD710,mortality!$A$4:$G$76,saving_model!Z710+2,FALSE)</f>
        <v>#N/A</v>
      </c>
      <c r="AD710">
        <f t="shared" si="169"/>
        <v>106</v>
      </c>
      <c r="AE710" s="10">
        <f t="shared" si="179"/>
        <v>8.3717735912058888E-4</v>
      </c>
      <c r="AF710" s="8">
        <f>VLOOKUP(saving_model!Y710,lapse!$B$4:$C$134,2,FALSE)</f>
        <v>0.01</v>
      </c>
      <c r="AH710">
        <f>discount_curve!K695</f>
        <v>0.46803864881645807</v>
      </c>
    </row>
    <row r="711" spans="1:34" x14ac:dyDescent="0.55000000000000004">
      <c r="A711">
        <f t="shared" si="180"/>
        <v>689</v>
      </c>
      <c r="B711">
        <f t="shared" si="170"/>
        <v>0</v>
      </c>
      <c r="C711">
        <f>K711*U711</f>
        <v>0</v>
      </c>
      <c r="D711">
        <f>M711*V711</f>
        <v>0</v>
      </c>
      <c r="E711">
        <f>N711*W711</f>
        <v>0</v>
      </c>
      <c r="F711">
        <f>(O711+P711+Q711-R711)*X711</f>
        <v>0</v>
      </c>
      <c r="G711">
        <f>U711*$F$6/12*T711</f>
        <v>0</v>
      </c>
      <c r="H711">
        <v>0</v>
      </c>
      <c r="I711">
        <f t="shared" si="171"/>
        <v>0</v>
      </c>
      <c r="K711">
        <f>IF(A711=0, $C$6, $C$7/12)</f>
        <v>0</v>
      </c>
      <c r="L711">
        <f t="shared" si="172"/>
        <v>100000</v>
      </c>
      <c r="M711" s="19">
        <f t="shared" si="173"/>
        <v>172229.22141124163</v>
      </c>
      <c r="N711" s="19">
        <f t="shared" si="174"/>
        <v>172229.22141124163</v>
      </c>
      <c r="O711" s="19">
        <f t="shared" si="181"/>
        <v>171876.46010117064</v>
      </c>
      <c r="P711" s="19">
        <f>IF(A711=0,K711*(1-$C$15),K711)</f>
        <v>0</v>
      </c>
      <c r="Q711" s="19">
        <f t="shared" si="175"/>
        <v>561.82405001598511</v>
      </c>
      <c r="R711" s="19">
        <f t="shared" si="176"/>
        <v>143.69857012598885</v>
      </c>
      <c r="S711" s="3">
        <f>Return!Q695</f>
        <v>3.2687667042088364E-3</v>
      </c>
      <c r="T711" s="9">
        <f>IF(A711=0,1,T710*(1+$F$5)^(1/12))</f>
        <v>1.3315823986370712</v>
      </c>
      <c r="U711">
        <f>IF(A711=0,$C$12,U710-V710-W710-X710)</f>
        <v>0</v>
      </c>
      <c r="V711">
        <f t="shared" si="166"/>
        <v>0</v>
      </c>
      <c r="W711">
        <f t="shared" si="177"/>
        <v>0</v>
      </c>
      <c r="X711">
        <f>IF(A711=12*$C$10-1,U711-V711-W711,0)</f>
        <v>0</v>
      </c>
      <c r="Y711">
        <f>FLOOR(A711/12,1)</f>
        <v>57</v>
      </c>
      <c r="Z711">
        <f t="shared" si="167"/>
        <v>5</v>
      </c>
      <c r="AA711" t="e">
        <f t="shared" si="178"/>
        <v>#N/A</v>
      </c>
      <c r="AB711" t="e">
        <f t="shared" si="168"/>
        <v>#N/A</v>
      </c>
      <c r="AC711" t="e">
        <f>VLOOKUP(AD711,mortality!$A$4:$G$76,saving_model!Z711+2,FALSE)</f>
        <v>#N/A</v>
      </c>
      <c r="AD711">
        <f t="shared" si="169"/>
        <v>106</v>
      </c>
      <c r="AE711" s="10">
        <f t="shared" si="179"/>
        <v>8.3717735912058888E-4</v>
      </c>
      <c r="AF711" s="8">
        <f>VLOOKUP(saving_model!Y711,lapse!$B$4:$C$134,2,FALSE)</f>
        <v>0.01</v>
      </c>
      <c r="AH711">
        <f>discount_curve!K696</f>
        <v>0.46752245547483279</v>
      </c>
    </row>
    <row r="712" spans="1:34" x14ac:dyDescent="0.55000000000000004">
      <c r="A712">
        <f t="shared" si="180"/>
        <v>690</v>
      </c>
      <c r="B712">
        <f t="shared" si="170"/>
        <v>0</v>
      </c>
      <c r="C712">
        <f>K712*U712</f>
        <v>0</v>
      </c>
      <c r="D712">
        <f>M712*V712</f>
        <v>0</v>
      </c>
      <c r="E712">
        <f>N712*W712</f>
        <v>0</v>
      </c>
      <c r="F712">
        <f>(O712+P712+Q712-R712)*X712</f>
        <v>0</v>
      </c>
      <c r="G712">
        <f>U712*$F$6/12*T712</f>
        <v>0</v>
      </c>
      <c r="H712">
        <v>0</v>
      </c>
      <c r="I712">
        <f t="shared" si="171"/>
        <v>0</v>
      </c>
      <c r="K712">
        <f>IF(A712=0, $C$6, $C$7/12)</f>
        <v>0</v>
      </c>
      <c r="L712">
        <f t="shared" si="172"/>
        <v>100000</v>
      </c>
      <c r="M712" s="19">
        <f t="shared" si="173"/>
        <v>172104.53700956944</v>
      </c>
      <c r="N712" s="19">
        <f t="shared" si="174"/>
        <v>172104.53700956944</v>
      </c>
      <c r="O712" s="19">
        <f t="shared" si="181"/>
        <v>172294.58558106062</v>
      </c>
      <c r="P712" s="19">
        <f>IF(A712=0,K712*(1-$C$15),K712)</f>
        <v>0</v>
      </c>
      <c r="Q712" s="19">
        <f t="shared" si="175"/>
        <v>-523.23993102401596</v>
      </c>
      <c r="R712" s="19">
        <f t="shared" si="176"/>
        <v>143.14278804169717</v>
      </c>
      <c r="S712" s="3">
        <f>Return!Q696</f>
        <v>-3.0368913176197498E-3</v>
      </c>
      <c r="T712" s="9">
        <f>IF(A712=0,1,T711*(1+$F$5)^(1/12))</f>
        <v>1.3321359572071645</v>
      </c>
      <c r="U712">
        <f>IF(A712=0,$C$12,U711-V711-W711-X711)</f>
        <v>0</v>
      </c>
      <c r="V712">
        <f t="shared" si="166"/>
        <v>0</v>
      </c>
      <c r="W712">
        <f t="shared" si="177"/>
        <v>0</v>
      </c>
      <c r="X712">
        <f>IF(A712=12*$C$10-1,U712-V712-W712,0)</f>
        <v>0</v>
      </c>
      <c r="Y712">
        <f>FLOOR(A712/12,1)</f>
        <v>57</v>
      </c>
      <c r="Z712">
        <f t="shared" si="167"/>
        <v>5</v>
      </c>
      <c r="AA712" t="e">
        <f t="shared" si="178"/>
        <v>#N/A</v>
      </c>
      <c r="AB712" t="e">
        <f t="shared" si="168"/>
        <v>#N/A</v>
      </c>
      <c r="AC712" t="e">
        <f>VLOOKUP(AD712,mortality!$A$4:$G$76,saving_model!Z712+2,FALSE)</f>
        <v>#N/A</v>
      </c>
      <c r="AD712">
        <f t="shared" si="169"/>
        <v>106</v>
      </c>
      <c r="AE712" s="10">
        <f t="shared" si="179"/>
        <v>8.3717735912058888E-4</v>
      </c>
      <c r="AF712" s="8">
        <f>VLOOKUP(saving_model!Y712,lapse!$B$4:$C$134,2,FALSE)</f>
        <v>0.01</v>
      </c>
      <c r="AH712">
        <f>discount_curve!K697</f>
        <v>0.46700683143569277</v>
      </c>
    </row>
    <row r="713" spans="1:34" x14ac:dyDescent="0.55000000000000004">
      <c r="A713">
        <f t="shared" si="180"/>
        <v>691</v>
      </c>
      <c r="B713">
        <f t="shared" si="170"/>
        <v>0</v>
      </c>
      <c r="C713">
        <f>K713*U713</f>
        <v>0</v>
      </c>
      <c r="D713">
        <f>M713*V713</f>
        <v>0</v>
      </c>
      <c r="E713">
        <f>N713*W713</f>
        <v>0</v>
      </c>
      <c r="F713">
        <f>(O713+P713+Q713-R713)*X713</f>
        <v>0</v>
      </c>
      <c r="G713">
        <f>U713*$F$6/12*T713</f>
        <v>0</v>
      </c>
      <c r="H713">
        <v>0</v>
      </c>
      <c r="I713">
        <f t="shared" si="171"/>
        <v>0</v>
      </c>
      <c r="K713">
        <f>IF(A713=0, $C$6, $C$7/12)</f>
        <v>0</v>
      </c>
      <c r="L713">
        <f t="shared" si="172"/>
        <v>100000</v>
      </c>
      <c r="M713" s="19">
        <f t="shared" si="173"/>
        <v>171775.7110763535</v>
      </c>
      <c r="N713" s="19">
        <f t="shared" si="174"/>
        <v>171775.7110763535</v>
      </c>
      <c r="O713" s="19">
        <f t="shared" si="181"/>
        <v>171628.20286199488</v>
      </c>
      <c r="P713" s="19">
        <f>IF(A713=0,K713*(1-$C$15),K713)</f>
        <v>0</v>
      </c>
      <c r="Q713" s="19">
        <f t="shared" si="175"/>
        <v>151.86637102306278</v>
      </c>
      <c r="R713" s="19">
        <f t="shared" si="176"/>
        <v>143.15005769418164</v>
      </c>
      <c r="S713" s="3">
        <f>Return!Q697</f>
        <v>8.8485673386196062E-4</v>
      </c>
      <c r="T713" s="9">
        <f>IF(A713=0,1,T712*(1+$F$5)^(1/12))</f>
        <v>1.3326897458997728</v>
      </c>
      <c r="U713">
        <f>IF(A713=0,$C$12,U712-V712-W712-X712)</f>
        <v>0</v>
      </c>
      <c r="V713">
        <f t="shared" si="166"/>
        <v>0</v>
      </c>
      <c r="W713">
        <f t="shared" si="177"/>
        <v>0</v>
      </c>
      <c r="X713">
        <f>IF(A713=12*$C$10-1,U713-V713-W713,0)</f>
        <v>0</v>
      </c>
      <c r="Y713">
        <f>FLOOR(A713/12,1)</f>
        <v>57</v>
      </c>
      <c r="Z713">
        <f t="shared" si="167"/>
        <v>5</v>
      </c>
      <c r="AA713" t="e">
        <f t="shared" si="178"/>
        <v>#N/A</v>
      </c>
      <c r="AB713" t="e">
        <f t="shared" si="168"/>
        <v>#N/A</v>
      </c>
      <c r="AC713" t="e">
        <f>VLOOKUP(AD713,mortality!$A$4:$G$76,saving_model!Z713+2,FALSE)</f>
        <v>#N/A</v>
      </c>
      <c r="AD713">
        <f t="shared" si="169"/>
        <v>106</v>
      </c>
      <c r="AE713" s="10">
        <f t="shared" si="179"/>
        <v>8.3717735912058888E-4</v>
      </c>
      <c r="AF713" s="8">
        <f>VLOOKUP(saving_model!Y713,lapse!$B$4:$C$134,2,FALSE)</f>
        <v>0.01</v>
      </c>
      <c r="AH713">
        <f>discount_curve!K698</f>
        <v>0.46649177607116205</v>
      </c>
    </row>
    <row r="714" spans="1:34" x14ac:dyDescent="0.55000000000000004">
      <c r="A714">
        <f t="shared" si="180"/>
        <v>692</v>
      </c>
      <c r="B714">
        <f t="shared" si="170"/>
        <v>0</v>
      </c>
      <c r="C714">
        <f>K714*U714</f>
        <v>0</v>
      </c>
      <c r="D714">
        <f>M714*V714</f>
        <v>0</v>
      </c>
      <c r="E714">
        <f>N714*W714</f>
        <v>0</v>
      </c>
      <c r="F714">
        <f>(O714+P714+Q714-R714)*X714</f>
        <v>0</v>
      </c>
      <c r="G714">
        <f>U714*$F$6/12*T714</f>
        <v>0</v>
      </c>
      <c r="H714">
        <v>0</v>
      </c>
      <c r="I714">
        <f t="shared" si="171"/>
        <v>0</v>
      </c>
      <c r="K714">
        <f>IF(A714=0, $C$6, $C$7/12)</f>
        <v>0</v>
      </c>
      <c r="L714">
        <f t="shared" si="172"/>
        <v>100000</v>
      </c>
      <c r="M714" s="19">
        <f t="shared" si="173"/>
        <v>170695.83858675775</v>
      </c>
      <c r="N714" s="19">
        <f t="shared" si="174"/>
        <v>170695.83858675775</v>
      </c>
      <c r="O714" s="19">
        <f t="shared" si="181"/>
        <v>171636.91917532377</v>
      </c>
      <c r="P714" s="19">
        <f>IF(A714=0,K714*(1-$C$15),K714)</f>
        <v>0</v>
      </c>
      <c r="Q714" s="19">
        <f t="shared" si="175"/>
        <v>-2023.5056883711779</v>
      </c>
      <c r="R714" s="19">
        <f t="shared" si="176"/>
        <v>141.34451123912717</v>
      </c>
      <c r="S714" s="3">
        <f>Return!Q698</f>
        <v>-1.1789454728584392E-2</v>
      </c>
      <c r="T714" s="9">
        <f>IF(A714=0,1,T713*(1+$F$5)^(1/12))</f>
        <v>1.3332437648105615</v>
      </c>
      <c r="U714">
        <f>IF(A714=0,$C$12,U713-V713-W713-X713)</f>
        <v>0</v>
      </c>
      <c r="V714">
        <f t="shared" si="166"/>
        <v>0</v>
      </c>
      <c r="W714">
        <f t="shared" si="177"/>
        <v>0</v>
      </c>
      <c r="X714">
        <f>IF(A714=12*$C$10-1,U714-V714-W714,0)</f>
        <v>0</v>
      </c>
      <c r="Y714">
        <f>FLOOR(A714/12,1)</f>
        <v>57</v>
      </c>
      <c r="Z714">
        <f t="shared" si="167"/>
        <v>5</v>
      </c>
      <c r="AA714" t="e">
        <f t="shared" si="178"/>
        <v>#N/A</v>
      </c>
      <c r="AB714" t="e">
        <f t="shared" si="168"/>
        <v>#N/A</v>
      </c>
      <c r="AC714" t="e">
        <f>VLOOKUP(AD714,mortality!$A$4:$G$76,saving_model!Z714+2,FALSE)</f>
        <v>#N/A</v>
      </c>
      <c r="AD714">
        <f t="shared" si="169"/>
        <v>106</v>
      </c>
      <c r="AE714" s="10">
        <f t="shared" si="179"/>
        <v>8.3717735912058888E-4</v>
      </c>
      <c r="AF714" s="8">
        <f>VLOOKUP(saving_model!Y714,lapse!$B$4:$C$134,2,FALSE)</f>
        <v>0.01</v>
      </c>
      <c r="AH714">
        <f>discount_curve!K699</f>
        <v>0.46597728875405736</v>
      </c>
    </row>
    <row r="715" spans="1:34" x14ac:dyDescent="0.55000000000000004">
      <c r="A715">
        <f t="shared" si="180"/>
        <v>693</v>
      </c>
      <c r="B715">
        <f t="shared" si="170"/>
        <v>0</v>
      </c>
      <c r="C715">
        <f>K715*U715</f>
        <v>0</v>
      </c>
      <c r="D715">
        <f>M715*V715</f>
        <v>0</v>
      </c>
      <c r="E715">
        <f>N715*W715</f>
        <v>0</v>
      </c>
      <c r="F715">
        <f>(O715+P715+Q715-R715)*X715</f>
        <v>0</v>
      </c>
      <c r="G715">
        <f>U715*$F$6/12*T715</f>
        <v>0</v>
      </c>
      <c r="H715">
        <v>0</v>
      </c>
      <c r="I715">
        <f t="shared" si="171"/>
        <v>0</v>
      </c>
      <c r="K715">
        <f>IF(A715=0, $C$6, $C$7/12)</f>
        <v>0</v>
      </c>
      <c r="L715">
        <f t="shared" si="172"/>
        <v>100000</v>
      </c>
      <c r="M715" s="19">
        <f t="shared" si="173"/>
        <v>168713.15043550727</v>
      </c>
      <c r="N715" s="19">
        <f t="shared" si="174"/>
        <v>168713.15043550727</v>
      </c>
      <c r="O715" s="19">
        <f t="shared" si="181"/>
        <v>169472.06897571348</v>
      </c>
      <c r="P715" s="19">
        <f>IF(A715=0,K715*(1-$C$15),K715)</f>
        <v>0</v>
      </c>
      <c r="Q715" s="19">
        <f t="shared" si="175"/>
        <v>-1657.6824025567109</v>
      </c>
      <c r="R715" s="19">
        <f t="shared" si="176"/>
        <v>139.84532214429731</v>
      </c>
      <c r="S715" s="3">
        <f>Return!Q699</f>
        <v>-9.781449017385091E-3</v>
      </c>
      <c r="T715" s="9">
        <f>IF(A715=0,1,T714*(1+$F$5)^(1/12))</f>
        <v>1.3337980140352357</v>
      </c>
      <c r="U715">
        <f>IF(A715=0,$C$12,U714-V714-W714-X714)</f>
        <v>0</v>
      </c>
      <c r="V715">
        <f t="shared" si="166"/>
        <v>0</v>
      </c>
      <c r="W715">
        <f t="shared" si="177"/>
        <v>0</v>
      </c>
      <c r="X715">
        <f>IF(A715=12*$C$10-1,U715-V715-W715,0)</f>
        <v>0</v>
      </c>
      <c r="Y715">
        <f>FLOOR(A715/12,1)</f>
        <v>57</v>
      </c>
      <c r="Z715">
        <f t="shared" si="167"/>
        <v>5</v>
      </c>
      <c r="AA715" t="e">
        <f t="shared" si="178"/>
        <v>#N/A</v>
      </c>
      <c r="AB715" t="e">
        <f t="shared" si="168"/>
        <v>#N/A</v>
      </c>
      <c r="AC715" t="e">
        <f>VLOOKUP(AD715,mortality!$A$4:$G$76,saving_model!Z715+2,FALSE)</f>
        <v>#N/A</v>
      </c>
      <c r="AD715">
        <f t="shared" si="169"/>
        <v>106</v>
      </c>
      <c r="AE715" s="10">
        <f t="shared" si="179"/>
        <v>8.3717735912058888E-4</v>
      </c>
      <c r="AF715" s="8">
        <f>VLOOKUP(saving_model!Y715,lapse!$B$4:$C$134,2,FALSE)</f>
        <v>0.01</v>
      </c>
      <c r="AH715">
        <f>discount_curve!K700</f>
        <v>0.46546336885788708</v>
      </c>
    </row>
    <row r="716" spans="1:34" x14ac:dyDescent="0.55000000000000004">
      <c r="A716">
        <f t="shared" si="180"/>
        <v>694</v>
      </c>
      <c r="B716">
        <f t="shared" si="170"/>
        <v>0</v>
      </c>
      <c r="C716">
        <f>K716*U716</f>
        <v>0</v>
      </c>
      <c r="D716">
        <f>M716*V716</f>
        <v>0</v>
      </c>
      <c r="E716">
        <f>N716*W716</f>
        <v>0</v>
      </c>
      <c r="F716">
        <f>(O716+P716+Q716-R716)*X716</f>
        <v>0</v>
      </c>
      <c r="G716">
        <f>U716*$F$6/12*T716</f>
        <v>0</v>
      </c>
      <c r="H716">
        <v>0</v>
      </c>
      <c r="I716">
        <f t="shared" si="171"/>
        <v>0</v>
      </c>
      <c r="K716">
        <f>IF(A716=0, $C$6, $C$7/12)</f>
        <v>0</v>
      </c>
      <c r="L716">
        <f t="shared" si="172"/>
        <v>100000</v>
      </c>
      <c r="M716" s="19">
        <f t="shared" si="173"/>
        <v>167536.28675106438</v>
      </c>
      <c r="N716" s="19">
        <f t="shared" si="174"/>
        <v>167536.28675106438</v>
      </c>
      <c r="O716" s="19">
        <f t="shared" si="181"/>
        <v>167674.54125101247</v>
      </c>
      <c r="P716" s="19">
        <f>IF(A716=0,K716*(1-$C$15),K716)</f>
        <v>0</v>
      </c>
      <c r="Q716" s="19">
        <f t="shared" si="175"/>
        <v>-415.89120826512607</v>
      </c>
      <c r="R716" s="19">
        <f t="shared" si="176"/>
        <v>139.38220836895613</v>
      </c>
      <c r="S716" s="3">
        <f>Return!Q700</f>
        <v>-2.4803479715058696E-3</v>
      </c>
      <c r="T716" s="9">
        <f>IF(A716=0,1,T715*(1+$F$5)^(1/12))</f>
        <v>1.3343524936695401</v>
      </c>
      <c r="U716">
        <f>IF(A716=0,$C$12,U715-V715-W715-X715)</f>
        <v>0</v>
      </c>
      <c r="V716">
        <f t="shared" si="166"/>
        <v>0</v>
      </c>
      <c r="W716">
        <f t="shared" si="177"/>
        <v>0</v>
      </c>
      <c r="X716">
        <f>IF(A716=12*$C$10-1,U716-V716-W716,0)</f>
        <v>0</v>
      </c>
      <c r="Y716">
        <f>FLOOR(A716/12,1)</f>
        <v>57</v>
      </c>
      <c r="Z716">
        <f t="shared" si="167"/>
        <v>5</v>
      </c>
      <c r="AA716" t="e">
        <f t="shared" si="178"/>
        <v>#N/A</v>
      </c>
      <c r="AB716" t="e">
        <f t="shared" si="168"/>
        <v>#N/A</v>
      </c>
      <c r="AC716" t="e">
        <f>VLOOKUP(AD716,mortality!$A$4:$G$76,saving_model!Z716+2,FALSE)</f>
        <v>#N/A</v>
      </c>
      <c r="AD716">
        <f t="shared" si="169"/>
        <v>106</v>
      </c>
      <c r="AE716" s="10">
        <f t="shared" si="179"/>
        <v>8.3717735912058888E-4</v>
      </c>
      <c r="AF716" s="8">
        <f>VLOOKUP(saving_model!Y716,lapse!$B$4:$C$134,2,FALSE)</f>
        <v>0.01</v>
      </c>
      <c r="AH716">
        <f>discount_curve!K701</f>
        <v>0.46495001575685058</v>
      </c>
    </row>
    <row r="717" spans="1:34" x14ac:dyDescent="0.55000000000000004">
      <c r="A717">
        <f t="shared" si="180"/>
        <v>695</v>
      </c>
      <c r="B717">
        <f t="shared" si="170"/>
        <v>0</v>
      </c>
      <c r="C717">
        <f>K717*U717</f>
        <v>0</v>
      </c>
      <c r="D717">
        <f>M717*V717</f>
        <v>0</v>
      </c>
      <c r="E717">
        <f>N717*W717</f>
        <v>0</v>
      </c>
      <c r="F717">
        <f>(O717+P717+Q717-R717)*X717</f>
        <v>0</v>
      </c>
      <c r="G717">
        <f>U717*$F$6/12*T717</f>
        <v>0</v>
      </c>
      <c r="H717">
        <v>0</v>
      </c>
      <c r="I717">
        <f t="shared" si="171"/>
        <v>0</v>
      </c>
      <c r="K717">
        <f>IF(A717=0, $C$6, $C$7/12)</f>
        <v>0</v>
      </c>
      <c r="L717">
        <f t="shared" si="172"/>
        <v>100000</v>
      </c>
      <c r="M717" s="19">
        <f t="shared" si="173"/>
        <v>168195.89078675641</v>
      </c>
      <c r="N717" s="19">
        <f t="shared" si="174"/>
        <v>168195.89078675641</v>
      </c>
      <c r="O717" s="19">
        <f t="shared" si="181"/>
        <v>167119.26783437841</v>
      </c>
      <c r="P717" s="19">
        <f>IF(A717=0,K717*(1-$C$15),K717)</f>
        <v>0</v>
      </c>
      <c r="Q717" s="19">
        <f t="shared" si="175"/>
        <v>2012.302929119792</v>
      </c>
      <c r="R717" s="19">
        <f t="shared" si="176"/>
        <v>140.94297563624849</v>
      </c>
      <c r="S717" s="3">
        <f>Return!Q701</f>
        <v>1.2041118628607572E-2</v>
      </c>
      <c r="T717" s="9">
        <f>IF(A717=0,1,T716*(1+$F$5)^(1/12))</f>
        <v>1.3349072038092598</v>
      </c>
      <c r="U717">
        <f>IF(A717=0,$C$12,U716-V716-W716-X716)</f>
        <v>0</v>
      </c>
      <c r="V717">
        <f t="shared" si="166"/>
        <v>0</v>
      </c>
      <c r="W717">
        <f t="shared" si="177"/>
        <v>0</v>
      </c>
      <c r="X717">
        <f>IF(A717=12*$C$10-1,U717-V717-W717,0)</f>
        <v>0</v>
      </c>
      <c r="Y717">
        <f>FLOOR(A717/12,1)</f>
        <v>57</v>
      </c>
      <c r="Z717">
        <f t="shared" si="167"/>
        <v>5</v>
      </c>
      <c r="AA717" t="e">
        <f t="shared" si="178"/>
        <v>#N/A</v>
      </c>
      <c r="AB717" t="e">
        <f t="shared" si="168"/>
        <v>#N/A</v>
      </c>
      <c r="AC717" t="e">
        <f>VLOOKUP(AD717,mortality!$A$4:$G$76,saving_model!Z717+2,FALSE)</f>
        <v>#N/A</v>
      </c>
      <c r="AD717">
        <f t="shared" si="169"/>
        <v>106</v>
      </c>
      <c r="AE717" s="10">
        <f t="shared" si="179"/>
        <v>8.3717735912058888E-4</v>
      </c>
      <c r="AF717" s="8">
        <f>VLOOKUP(saving_model!Y717,lapse!$B$4:$C$134,2,FALSE)</f>
        <v>0.01</v>
      </c>
      <c r="AH717">
        <f>discount_curve!K702</f>
        <v>0.46443722882583721</v>
      </c>
    </row>
    <row r="718" spans="1:34" x14ac:dyDescent="0.55000000000000004">
      <c r="A718">
        <f t="shared" ref="A718:A741" si="182">A717+1</f>
        <v>696</v>
      </c>
      <c r="B718">
        <f t="shared" si="170"/>
        <v>0</v>
      </c>
      <c r="C718">
        <f>K718*U718</f>
        <v>0</v>
      </c>
      <c r="D718">
        <f>M718*V718</f>
        <v>0</v>
      </c>
      <c r="E718">
        <f>N718*W718</f>
        <v>0</v>
      </c>
      <c r="F718">
        <f>(O718+P718+Q718-R718)*X718</f>
        <v>0</v>
      </c>
      <c r="G718">
        <f>U718*$F$6/12*T718</f>
        <v>0</v>
      </c>
      <c r="H718">
        <v>0</v>
      </c>
      <c r="I718">
        <f t="shared" si="171"/>
        <v>0</v>
      </c>
      <c r="K718">
        <f>IF(A718=0, $C$6, $C$7/12)</f>
        <v>0</v>
      </c>
      <c r="L718">
        <f t="shared" si="172"/>
        <v>100000</v>
      </c>
      <c r="M718" s="19">
        <f t="shared" si="173"/>
        <v>169124.6807584136</v>
      </c>
      <c r="N718" s="19">
        <f t="shared" si="174"/>
        <v>169124.6807584136</v>
      </c>
      <c r="O718" s="19">
        <f t="shared" si="181"/>
        <v>168990.62778786194</v>
      </c>
      <c r="P718" s="19">
        <f>IF(A718=0,K718*(1-$C$15),K718)</f>
        <v>0</v>
      </c>
      <c r="Q718" s="19">
        <f t="shared" si="175"/>
        <v>127.17443924739412</v>
      </c>
      <c r="R718" s="19">
        <f t="shared" si="176"/>
        <v>140.93150185592447</v>
      </c>
      <c r="S718" s="3">
        <f>Return!Q702</f>
        <v>7.5255320908707013E-4</v>
      </c>
      <c r="T718" s="9">
        <f>IF(A718=0,1,T717*(1+$F$5)^(1/12))</f>
        <v>1.3354621445502191</v>
      </c>
      <c r="U718">
        <f>IF(A718=0,$C$12,U717-V717-W717-X717)</f>
        <v>0</v>
      </c>
      <c r="V718">
        <f t="shared" si="166"/>
        <v>0</v>
      </c>
      <c r="W718">
        <f t="shared" si="177"/>
        <v>0</v>
      </c>
      <c r="X718">
        <f>IF(A718=12*$C$10-1,U718-V718-W718,0)</f>
        <v>0</v>
      </c>
      <c r="Y718">
        <f>FLOOR(A718/12,1)</f>
        <v>58</v>
      </c>
      <c r="Z718">
        <f t="shared" si="167"/>
        <v>5</v>
      </c>
      <c r="AA718" t="e">
        <f t="shared" si="178"/>
        <v>#N/A</v>
      </c>
      <c r="AB718" t="e">
        <f t="shared" si="168"/>
        <v>#N/A</v>
      </c>
      <c r="AC718" t="e">
        <f>VLOOKUP(AD718,mortality!$A$4:$G$76,saving_model!Z718+2,FALSE)</f>
        <v>#N/A</v>
      </c>
      <c r="AD718">
        <f t="shared" si="169"/>
        <v>107</v>
      </c>
      <c r="AE718" s="10">
        <f t="shared" si="179"/>
        <v>8.3717735912058888E-4</v>
      </c>
      <c r="AF718" s="8">
        <f>VLOOKUP(saving_model!Y718,lapse!$B$4:$C$134,2,FALSE)</f>
        <v>0.01</v>
      </c>
      <c r="AH718">
        <f>discount_curve!K703</f>
        <v>0.45498551850743374</v>
      </c>
    </row>
    <row r="719" spans="1:34" x14ac:dyDescent="0.55000000000000004">
      <c r="A719">
        <f t="shared" si="182"/>
        <v>697</v>
      </c>
      <c r="B719">
        <f t="shared" si="170"/>
        <v>0</v>
      </c>
      <c r="C719">
        <f>K719*U719</f>
        <v>0</v>
      </c>
      <c r="D719">
        <f>M719*V719</f>
        <v>0</v>
      </c>
      <c r="E719">
        <f>N719*W719</f>
        <v>0</v>
      </c>
      <c r="F719">
        <f>(O719+P719+Q719-R719)*X719</f>
        <v>0</v>
      </c>
      <c r="G719">
        <f>U719*$F$6/12*T719</f>
        <v>0</v>
      </c>
      <c r="H719">
        <v>0</v>
      </c>
      <c r="I719">
        <f t="shared" si="171"/>
        <v>0</v>
      </c>
      <c r="K719">
        <f>IF(A719=0, $C$6, $C$7/12)</f>
        <v>0</v>
      </c>
      <c r="L719">
        <f t="shared" si="172"/>
        <v>100000</v>
      </c>
      <c r="M719" s="19">
        <f t="shared" si="173"/>
        <v>169405.00538640682</v>
      </c>
      <c r="N719" s="19">
        <f t="shared" si="174"/>
        <v>169405.00538640682</v>
      </c>
      <c r="O719" s="19">
        <f t="shared" si="181"/>
        <v>168976.87072525342</v>
      </c>
      <c r="P719" s="19">
        <f>IF(A719=0,K719*(1-$C$15),K719)</f>
        <v>0</v>
      </c>
      <c r="Q719" s="19">
        <f t="shared" si="175"/>
        <v>714.85954707985229</v>
      </c>
      <c r="R719" s="19">
        <f t="shared" si="176"/>
        <v>141.40977522694439</v>
      </c>
      <c r="S719" s="3">
        <f>Return!Q703</f>
        <v>4.2305171353431703E-3</v>
      </c>
      <c r="T719" s="9">
        <f>IF(A719=0,1,T718*(1+$F$5)^(1/12))</f>
        <v>1.3360173159882822</v>
      </c>
      <c r="U719">
        <f>IF(A719=0,$C$12,U718-V718-W718-X718)</f>
        <v>0</v>
      </c>
      <c r="V719">
        <f t="shared" si="166"/>
        <v>0</v>
      </c>
      <c r="W719">
        <f t="shared" si="177"/>
        <v>0</v>
      </c>
      <c r="X719">
        <f>IF(A719=12*$C$10-1,U719-V719-W719,0)</f>
        <v>0</v>
      </c>
      <c r="Y719">
        <f>FLOOR(A719/12,1)</f>
        <v>58</v>
      </c>
      <c r="Z719">
        <f t="shared" si="167"/>
        <v>5</v>
      </c>
      <c r="AA719" t="e">
        <f t="shared" si="178"/>
        <v>#N/A</v>
      </c>
      <c r="AB719" t="e">
        <f t="shared" si="168"/>
        <v>#N/A</v>
      </c>
      <c r="AC719" t="e">
        <f>VLOOKUP(AD719,mortality!$A$4:$G$76,saving_model!Z719+2,FALSE)</f>
        <v>#N/A</v>
      </c>
      <c r="AD719">
        <f t="shared" si="169"/>
        <v>107</v>
      </c>
      <c r="AE719" s="10">
        <f t="shared" si="179"/>
        <v>8.3717735912058888E-4</v>
      </c>
      <c r="AF719" s="8">
        <f>VLOOKUP(saving_model!Y719,lapse!$B$4:$C$134,2,FALSE)</f>
        <v>0.01</v>
      </c>
      <c r="AH719">
        <f>discount_curve!K704</f>
        <v>0.45447101594554001</v>
      </c>
    </row>
    <row r="720" spans="1:34" x14ac:dyDescent="0.55000000000000004">
      <c r="A720">
        <f t="shared" si="182"/>
        <v>698</v>
      </c>
      <c r="B720">
        <f t="shared" si="170"/>
        <v>0</v>
      </c>
      <c r="C720">
        <f>K720*U720</f>
        <v>0</v>
      </c>
      <c r="D720">
        <f>M720*V720</f>
        <v>0</v>
      </c>
      <c r="E720">
        <f>N720*W720</f>
        <v>0</v>
      </c>
      <c r="F720">
        <f>(O720+P720+Q720-R720)*X720</f>
        <v>0</v>
      </c>
      <c r="G720">
        <f>U720*$F$6/12*T720</f>
        <v>0</v>
      </c>
      <c r="H720">
        <v>0</v>
      </c>
      <c r="I720">
        <f t="shared" si="171"/>
        <v>0</v>
      </c>
      <c r="K720">
        <f>IF(A720=0, $C$6, $C$7/12)</f>
        <v>0</v>
      </c>
      <c r="L720">
        <f t="shared" si="172"/>
        <v>100000</v>
      </c>
      <c r="M720" s="19">
        <f t="shared" si="173"/>
        <v>170195.64596418181</v>
      </c>
      <c r="N720" s="19">
        <f t="shared" si="174"/>
        <v>170195.64596418181</v>
      </c>
      <c r="O720" s="19">
        <f t="shared" si="181"/>
        <v>169550.32049710635</v>
      </c>
      <c r="P720" s="19">
        <f>IF(A720=0,K720*(1-$C$15),K720)</f>
        <v>0</v>
      </c>
      <c r="Q720" s="19">
        <f t="shared" si="175"/>
        <v>1148.4019987376894</v>
      </c>
      <c r="R720" s="19">
        <f t="shared" si="176"/>
        <v>142.24893541320338</v>
      </c>
      <c r="S720" s="3">
        <f>Return!Q704</f>
        <v>6.773222223176445E-3</v>
      </c>
      <c r="T720" s="9">
        <f>IF(A720=0,1,T719*(1+$F$5)^(1/12))</f>
        <v>1.3365727182193536</v>
      </c>
      <c r="U720">
        <f>IF(A720=0,$C$12,U719-V719-W719-X719)</f>
        <v>0</v>
      </c>
      <c r="V720">
        <f t="shared" si="166"/>
        <v>0</v>
      </c>
      <c r="W720">
        <f t="shared" si="177"/>
        <v>0</v>
      </c>
      <c r="X720">
        <f>IF(A720=12*$C$10-1,U720-V720-W720,0)</f>
        <v>0</v>
      </c>
      <c r="Y720">
        <f>FLOOR(A720/12,1)</f>
        <v>58</v>
      </c>
      <c r="Z720">
        <f t="shared" si="167"/>
        <v>5</v>
      </c>
      <c r="AA720" t="e">
        <f t="shared" si="178"/>
        <v>#N/A</v>
      </c>
      <c r="AB720" t="e">
        <f t="shared" si="168"/>
        <v>#N/A</v>
      </c>
      <c r="AC720" t="e">
        <f>VLOOKUP(AD720,mortality!$A$4:$G$76,saving_model!Z720+2,FALSE)</f>
        <v>#N/A</v>
      </c>
      <c r="AD720">
        <f t="shared" si="169"/>
        <v>107</v>
      </c>
      <c r="AE720" s="10">
        <f t="shared" si="179"/>
        <v>8.3717735912058888E-4</v>
      </c>
      <c r="AF720" s="8">
        <f>VLOOKUP(saving_model!Y720,lapse!$B$4:$C$134,2,FALSE)</f>
        <v>0.01</v>
      </c>
      <c r="AH720">
        <f>discount_curve!K705</f>
        <v>0.45395709518872651</v>
      </c>
    </row>
    <row r="721" spans="1:34" x14ac:dyDescent="0.55000000000000004">
      <c r="A721">
        <f t="shared" si="182"/>
        <v>699</v>
      </c>
      <c r="B721">
        <f t="shared" si="170"/>
        <v>0</v>
      </c>
      <c r="C721">
        <f>K721*U721</f>
        <v>0</v>
      </c>
      <c r="D721">
        <f>M721*V721</f>
        <v>0</v>
      </c>
      <c r="E721">
        <f>N721*W721</f>
        <v>0</v>
      </c>
      <c r="F721">
        <f>(O721+P721+Q721-R721)*X721</f>
        <v>0</v>
      </c>
      <c r="G721">
        <f>U721*$F$6/12*T721</f>
        <v>0</v>
      </c>
      <c r="H721">
        <v>0</v>
      </c>
      <c r="I721">
        <f t="shared" si="171"/>
        <v>0</v>
      </c>
      <c r="K721">
        <f>IF(A721=0, $C$6, $C$7/12)</f>
        <v>0</v>
      </c>
      <c r="L721">
        <f t="shared" si="172"/>
        <v>100000</v>
      </c>
      <c r="M721" s="19">
        <f t="shared" si="173"/>
        <v>172479.71035997508</v>
      </c>
      <c r="N721" s="19">
        <f t="shared" si="174"/>
        <v>172479.71035997508</v>
      </c>
      <c r="O721" s="19">
        <f t="shared" si="181"/>
        <v>170556.47356043084</v>
      </c>
      <c r="P721" s="19">
        <f>IF(A721=0,K721*(1-$C$15),K721)</f>
        <v>0</v>
      </c>
      <c r="Q721" s="19">
        <f t="shared" si="175"/>
        <v>3701.2588221030187</v>
      </c>
      <c r="R721" s="19">
        <f t="shared" si="176"/>
        <v>145.2147769854449</v>
      </c>
      <c r="S721" s="3">
        <f>Return!Q705</f>
        <v>2.1701074986119506E-2</v>
      </c>
      <c r="T721" s="9">
        <f>IF(A721=0,1,T720*(1+$F$5)^(1/12))</f>
        <v>1.3371283513393772</v>
      </c>
      <c r="U721">
        <f>IF(A721=0,$C$12,U720-V720-W720-X720)</f>
        <v>0</v>
      </c>
      <c r="V721">
        <f t="shared" si="166"/>
        <v>0</v>
      </c>
      <c r="W721">
        <f t="shared" si="177"/>
        <v>0</v>
      </c>
      <c r="X721">
        <f>IF(A721=12*$C$10-1,U721-V721-W721,0)</f>
        <v>0</v>
      </c>
      <c r="Y721">
        <f>FLOOR(A721/12,1)</f>
        <v>58</v>
      </c>
      <c r="Z721">
        <f t="shared" si="167"/>
        <v>5</v>
      </c>
      <c r="AA721" t="e">
        <f t="shared" si="178"/>
        <v>#N/A</v>
      </c>
      <c r="AB721" t="e">
        <f t="shared" si="168"/>
        <v>#N/A</v>
      </c>
      <c r="AC721" t="e">
        <f>VLOOKUP(AD721,mortality!$A$4:$G$76,saving_model!Z721+2,FALSE)</f>
        <v>#N/A</v>
      </c>
      <c r="AD721">
        <f t="shared" si="169"/>
        <v>107</v>
      </c>
      <c r="AE721" s="10">
        <f t="shared" si="179"/>
        <v>8.3717735912058888E-4</v>
      </c>
      <c r="AF721" s="8">
        <f>VLOOKUP(saving_model!Y721,lapse!$B$4:$C$134,2,FALSE)</f>
        <v>0.01</v>
      </c>
      <c r="AH721">
        <f>discount_curve!K706</f>
        <v>0.45344375557908212</v>
      </c>
    </row>
    <row r="722" spans="1:34" x14ac:dyDescent="0.55000000000000004">
      <c r="A722">
        <f t="shared" si="182"/>
        <v>700</v>
      </c>
      <c r="B722">
        <f t="shared" si="170"/>
        <v>0</v>
      </c>
      <c r="C722">
        <f>K722*U722</f>
        <v>0</v>
      </c>
      <c r="D722">
        <f>M722*V722</f>
        <v>0</v>
      </c>
      <c r="E722">
        <f>N722*W722</f>
        <v>0</v>
      </c>
      <c r="F722">
        <f>(O722+P722+Q722-R722)*X722</f>
        <v>0</v>
      </c>
      <c r="G722">
        <f>U722*$F$6/12*T722</f>
        <v>0</v>
      </c>
      <c r="H722">
        <v>0</v>
      </c>
      <c r="I722">
        <f t="shared" si="171"/>
        <v>0</v>
      </c>
      <c r="K722">
        <f>IF(A722=0, $C$6, $C$7/12)</f>
        <v>0</v>
      </c>
      <c r="L722">
        <f t="shared" si="172"/>
        <v>100000</v>
      </c>
      <c r="M722" s="19">
        <f t="shared" si="173"/>
        <v>173984.06856880672</v>
      </c>
      <c r="N722" s="19">
        <f t="shared" si="174"/>
        <v>173984.06856880672</v>
      </c>
      <c r="O722" s="19">
        <f t="shared" si="181"/>
        <v>174112.51760554843</v>
      </c>
      <c r="P722" s="19">
        <f>IF(A722=0,K722*(1-$C$15),K722)</f>
        <v>0</v>
      </c>
      <c r="Q722" s="19">
        <f t="shared" si="175"/>
        <v>-401.65712388483445</v>
      </c>
      <c r="R722" s="19">
        <f t="shared" si="176"/>
        <v>144.75905040138636</v>
      </c>
      <c r="S722" s="3">
        <f>Return!Q706</f>
        <v>-2.306882522914222E-3</v>
      </c>
      <c r="T722" s="9">
        <f>IF(A722=0,1,T721*(1+$F$5)^(1/12))</f>
        <v>1.3376842154443371</v>
      </c>
      <c r="U722">
        <f>IF(A722=0,$C$12,U721-V721-W721-X721)</f>
        <v>0</v>
      </c>
      <c r="V722">
        <f t="shared" si="166"/>
        <v>0</v>
      </c>
      <c r="W722">
        <f t="shared" si="177"/>
        <v>0</v>
      </c>
      <c r="X722">
        <f>IF(A722=12*$C$10-1,U722-V722-W722,0)</f>
        <v>0</v>
      </c>
      <c r="Y722">
        <f>FLOOR(A722/12,1)</f>
        <v>58</v>
      </c>
      <c r="Z722">
        <f t="shared" si="167"/>
        <v>5</v>
      </c>
      <c r="AA722" t="e">
        <f t="shared" si="178"/>
        <v>#N/A</v>
      </c>
      <c r="AB722" t="e">
        <f t="shared" si="168"/>
        <v>#N/A</v>
      </c>
      <c r="AC722" t="e">
        <f>VLOOKUP(AD722,mortality!$A$4:$G$76,saving_model!Z722+2,FALSE)</f>
        <v>#N/A</v>
      </c>
      <c r="AD722">
        <f t="shared" si="169"/>
        <v>107</v>
      </c>
      <c r="AE722" s="10">
        <f t="shared" si="179"/>
        <v>8.3717735912058888E-4</v>
      </c>
      <c r="AF722" s="8">
        <f>VLOOKUP(saving_model!Y722,lapse!$B$4:$C$134,2,FALSE)</f>
        <v>0.01</v>
      </c>
      <c r="AH722">
        <f>discount_curve!K707</f>
        <v>0.45293099645943902</v>
      </c>
    </row>
    <row r="723" spans="1:34" x14ac:dyDescent="0.55000000000000004">
      <c r="A723">
        <f t="shared" si="182"/>
        <v>701</v>
      </c>
      <c r="B723">
        <f t="shared" si="170"/>
        <v>0</v>
      </c>
      <c r="C723">
        <f>K723*U723</f>
        <v>0</v>
      </c>
      <c r="D723">
        <f>M723*V723</f>
        <v>0</v>
      </c>
      <c r="E723">
        <f>N723*W723</f>
        <v>0</v>
      </c>
      <c r="F723">
        <f>(O723+P723+Q723-R723)*X723</f>
        <v>0</v>
      </c>
      <c r="G723">
        <f>U723*$F$6/12*T723</f>
        <v>0</v>
      </c>
      <c r="H723">
        <v>0</v>
      </c>
      <c r="I723">
        <f t="shared" si="171"/>
        <v>0</v>
      </c>
      <c r="K723">
        <f>IF(A723=0, $C$6, $C$7/12)</f>
        <v>0</v>
      </c>
      <c r="L723">
        <f t="shared" si="172"/>
        <v>100000</v>
      </c>
      <c r="M723" s="19">
        <f t="shared" si="173"/>
        <v>173331.89796902103</v>
      </c>
      <c r="N723" s="19">
        <f t="shared" si="174"/>
        <v>173331.89796902103</v>
      </c>
      <c r="O723" s="19">
        <f t="shared" si="181"/>
        <v>173566.10143126221</v>
      </c>
      <c r="P723" s="19">
        <f>IF(A723=0,K723*(1-$C$15),K723)</f>
        <v>0</v>
      </c>
      <c r="Q723" s="19">
        <f t="shared" si="175"/>
        <v>-612.5348965945991</v>
      </c>
      <c r="R723" s="19">
        <f t="shared" si="176"/>
        <v>144.12797211222303</v>
      </c>
      <c r="S723" s="3">
        <f>Return!Q707</f>
        <v>-3.529115948007755E-3</v>
      </c>
      <c r="T723" s="9">
        <f>IF(A723=0,1,T722*(1+$F$5)^(1/12))</f>
        <v>1.3382403106302569</v>
      </c>
      <c r="U723">
        <f>IF(A723=0,$C$12,U722-V722-W722-X722)</f>
        <v>0</v>
      </c>
      <c r="V723">
        <f t="shared" si="166"/>
        <v>0</v>
      </c>
      <c r="W723">
        <f t="shared" si="177"/>
        <v>0</v>
      </c>
      <c r="X723">
        <f>IF(A723=12*$C$10-1,U723-V723-W723,0)</f>
        <v>0</v>
      </c>
      <c r="Y723">
        <f>FLOOR(A723/12,1)</f>
        <v>58</v>
      </c>
      <c r="Z723">
        <f t="shared" si="167"/>
        <v>5</v>
      </c>
      <c r="AA723" t="e">
        <f t="shared" si="178"/>
        <v>#N/A</v>
      </c>
      <c r="AB723" t="e">
        <f t="shared" si="168"/>
        <v>#N/A</v>
      </c>
      <c r="AC723" t="e">
        <f>VLOOKUP(AD723,mortality!$A$4:$G$76,saving_model!Z723+2,FALSE)</f>
        <v>#N/A</v>
      </c>
      <c r="AD723">
        <f t="shared" si="169"/>
        <v>107</v>
      </c>
      <c r="AE723" s="10">
        <f t="shared" si="179"/>
        <v>8.3717735912058888E-4</v>
      </c>
      <c r="AF723" s="8">
        <f>VLOOKUP(saving_model!Y723,lapse!$B$4:$C$134,2,FALSE)</f>
        <v>0.01</v>
      </c>
      <c r="AH723">
        <f>discount_curve!K708</f>
        <v>0.4524188171733729</v>
      </c>
    </row>
    <row r="724" spans="1:34" x14ac:dyDescent="0.55000000000000004">
      <c r="A724">
        <f t="shared" si="182"/>
        <v>702</v>
      </c>
      <c r="B724">
        <f t="shared" si="170"/>
        <v>0</v>
      </c>
      <c r="C724">
        <f>K724*U724</f>
        <v>0</v>
      </c>
      <c r="D724">
        <f>M724*V724</f>
        <v>0</v>
      </c>
      <c r="E724">
        <f>N724*W724</f>
        <v>0</v>
      </c>
      <c r="F724">
        <f>(O724+P724+Q724-R724)*X724</f>
        <v>0</v>
      </c>
      <c r="G724">
        <f>U724*$F$6/12*T724</f>
        <v>0</v>
      </c>
      <c r="H724">
        <v>0</v>
      </c>
      <c r="I724">
        <f t="shared" si="171"/>
        <v>0</v>
      </c>
      <c r="K724">
        <f>IF(A724=0, $C$6, $C$7/12)</f>
        <v>0</v>
      </c>
      <c r="L724">
        <f t="shared" si="172"/>
        <v>100000</v>
      </c>
      <c r="M724" s="19">
        <f t="shared" si="173"/>
        <v>171782.85069057179</v>
      </c>
      <c r="N724" s="19">
        <f t="shared" si="174"/>
        <v>171782.85069057179</v>
      </c>
      <c r="O724" s="19">
        <f t="shared" si="181"/>
        <v>172809.43856255541</v>
      </c>
      <c r="P724" s="19">
        <f>IF(A724=0,K724*(1-$C$15),K724)</f>
        <v>0</v>
      </c>
      <c r="Q724" s="19">
        <f t="shared" si="175"/>
        <v>-2195.354147646367</v>
      </c>
      <c r="R724" s="19">
        <f t="shared" si="176"/>
        <v>142.17840367909088</v>
      </c>
      <c r="S724" s="3">
        <f>Return!Q708</f>
        <v>-1.2703901858067024E-2</v>
      </c>
      <c r="T724" s="9">
        <f>IF(A724=0,1,T723*(1+$F$5)^(1/12))</f>
        <v>1.3387966369932007</v>
      </c>
      <c r="U724">
        <f>IF(A724=0,$C$12,U723-V723-W723-X723)</f>
        <v>0</v>
      </c>
      <c r="V724">
        <f t="shared" si="166"/>
        <v>0</v>
      </c>
      <c r="W724">
        <f t="shared" si="177"/>
        <v>0</v>
      </c>
      <c r="X724">
        <f>IF(A724=12*$C$10-1,U724-V724-W724,0)</f>
        <v>0</v>
      </c>
      <c r="Y724">
        <f>FLOOR(A724/12,1)</f>
        <v>58</v>
      </c>
      <c r="Z724">
        <f t="shared" si="167"/>
        <v>5</v>
      </c>
      <c r="AA724" t="e">
        <f t="shared" si="178"/>
        <v>#N/A</v>
      </c>
      <c r="AB724" t="e">
        <f t="shared" si="168"/>
        <v>#N/A</v>
      </c>
      <c r="AC724" t="e">
        <f>VLOOKUP(AD724,mortality!$A$4:$G$76,saving_model!Z724+2,FALSE)</f>
        <v>#N/A</v>
      </c>
      <c r="AD724">
        <f t="shared" si="169"/>
        <v>107</v>
      </c>
      <c r="AE724" s="10">
        <f t="shared" si="179"/>
        <v>8.3717735912058888E-4</v>
      </c>
      <c r="AF724" s="8">
        <f>VLOOKUP(saving_model!Y724,lapse!$B$4:$C$134,2,FALSE)</f>
        <v>0.01</v>
      </c>
      <c r="AH724">
        <f>discount_curve!K709</f>
        <v>0.45190721706520171</v>
      </c>
    </row>
    <row r="725" spans="1:34" x14ac:dyDescent="0.55000000000000004">
      <c r="A725">
        <f t="shared" si="182"/>
        <v>703</v>
      </c>
      <c r="B725">
        <f t="shared" si="170"/>
        <v>0</v>
      </c>
      <c r="C725">
        <f>K725*U725</f>
        <v>0</v>
      </c>
      <c r="D725">
        <f>M725*V725</f>
        <v>0</v>
      </c>
      <c r="E725">
        <f>N725*W725</f>
        <v>0</v>
      </c>
      <c r="F725">
        <f>(O725+P725+Q725-R725)*X725</f>
        <v>0</v>
      </c>
      <c r="G725">
        <f>U725*$F$6/12*T725</f>
        <v>0</v>
      </c>
      <c r="H725">
        <v>0</v>
      </c>
      <c r="I725">
        <f t="shared" si="171"/>
        <v>0</v>
      </c>
      <c r="K725">
        <f>IF(A725=0, $C$6, $C$7/12)</f>
        <v>0</v>
      </c>
      <c r="L725">
        <f t="shared" si="172"/>
        <v>100000</v>
      </c>
      <c r="M725" s="19">
        <f t="shared" si="173"/>
        <v>170593.03793266567</v>
      </c>
      <c r="N725" s="19">
        <f t="shared" si="174"/>
        <v>170593.03793266567</v>
      </c>
      <c r="O725" s="19">
        <f t="shared" si="181"/>
        <v>170471.90601122996</v>
      </c>
      <c r="P725" s="19">
        <f>IF(A725=0,K725*(1-$C$15),K725)</f>
        <v>0</v>
      </c>
      <c r="Q725" s="19">
        <f t="shared" si="175"/>
        <v>100.12048745585268</v>
      </c>
      <c r="R725" s="19">
        <f t="shared" si="176"/>
        <v>142.14335541557151</v>
      </c>
      <c r="S725" s="3">
        <f>Return!Q709</f>
        <v>5.8731370932907367E-4</v>
      </c>
      <c r="T725" s="9">
        <f>IF(A725=0,1,T724*(1+$F$5)^(1/12))</f>
        <v>1.339353194629272</v>
      </c>
      <c r="U725">
        <f>IF(A725=0,$C$12,U724-V724-W724-X724)</f>
        <v>0</v>
      </c>
      <c r="V725">
        <f t="shared" si="166"/>
        <v>0</v>
      </c>
      <c r="W725">
        <f t="shared" si="177"/>
        <v>0</v>
      </c>
      <c r="X725">
        <f>IF(A725=12*$C$10-1,U725-V725-W725,0)</f>
        <v>0</v>
      </c>
      <c r="Y725">
        <f>FLOOR(A725/12,1)</f>
        <v>58</v>
      </c>
      <c r="Z725">
        <f t="shared" si="167"/>
        <v>5</v>
      </c>
      <c r="AA725" t="e">
        <f t="shared" si="178"/>
        <v>#N/A</v>
      </c>
      <c r="AB725" t="e">
        <f t="shared" si="168"/>
        <v>#N/A</v>
      </c>
      <c r="AC725" t="e">
        <f>VLOOKUP(AD725,mortality!$A$4:$G$76,saving_model!Z725+2,FALSE)</f>
        <v>#N/A</v>
      </c>
      <c r="AD725">
        <f t="shared" si="169"/>
        <v>107</v>
      </c>
      <c r="AE725" s="10">
        <f t="shared" si="179"/>
        <v>8.3717735912058888E-4</v>
      </c>
      <c r="AF725" s="8">
        <f>VLOOKUP(saving_model!Y725,lapse!$B$4:$C$134,2,FALSE)</f>
        <v>0.01</v>
      </c>
      <c r="AH725">
        <f>discount_curve!K710</f>
        <v>0.45139619547998511</v>
      </c>
    </row>
    <row r="726" spans="1:34" x14ac:dyDescent="0.55000000000000004">
      <c r="A726">
        <f t="shared" si="182"/>
        <v>704</v>
      </c>
      <c r="B726">
        <f t="shared" si="170"/>
        <v>0</v>
      </c>
      <c r="C726">
        <f>K726*U726</f>
        <v>0</v>
      </c>
      <c r="D726">
        <f>M726*V726</f>
        <v>0</v>
      </c>
      <c r="E726">
        <f>N726*W726</f>
        <v>0</v>
      </c>
      <c r="F726">
        <f>(O726+P726+Q726-R726)*X726</f>
        <v>0</v>
      </c>
      <c r="G726">
        <f>U726*$F$6/12*T726</f>
        <v>0</v>
      </c>
      <c r="H726">
        <v>0</v>
      </c>
      <c r="I726">
        <f t="shared" si="171"/>
        <v>0</v>
      </c>
      <c r="K726">
        <f>IF(A726=0, $C$6, $C$7/12)</f>
        <v>0</v>
      </c>
      <c r="L726">
        <f t="shared" si="172"/>
        <v>100000</v>
      </c>
      <c r="M726" s="19">
        <f t="shared" si="173"/>
        <v>172250.83273267333</v>
      </c>
      <c r="N726" s="19">
        <f t="shared" si="174"/>
        <v>172250.83273267333</v>
      </c>
      <c r="O726" s="19">
        <f t="shared" si="181"/>
        <v>170429.88314327024</v>
      </c>
      <c r="P726" s="19">
        <f>IF(A726=0,K726*(1-$C$15),K726)</f>
        <v>0</v>
      </c>
      <c r="Q726" s="19">
        <f t="shared" si="175"/>
        <v>3496.960142734516</v>
      </c>
      <c r="R726" s="19">
        <f t="shared" si="176"/>
        <v>144.93903607167064</v>
      </c>
      <c r="S726" s="3">
        <f>Return!Q710</f>
        <v>2.0518468230098064E-2</v>
      </c>
      <c r="T726" s="9">
        <f>IF(A726=0,1,T725*(1+$F$5)^(1/12))</f>
        <v>1.3399099836346147</v>
      </c>
      <c r="U726">
        <f>IF(A726=0,$C$12,U725-V725-W725-X725)</f>
        <v>0</v>
      </c>
      <c r="V726">
        <f t="shared" ref="V726:V776" si="183">IFERROR(U726*AA726,0)</f>
        <v>0</v>
      </c>
      <c r="W726">
        <f t="shared" si="177"/>
        <v>0</v>
      </c>
      <c r="X726">
        <f>IF(A726=12*$C$10-1,U726-V726-W726,0)</f>
        <v>0</v>
      </c>
      <c r="Y726">
        <f>FLOOR(A726/12,1)</f>
        <v>58</v>
      </c>
      <c r="Z726">
        <f t="shared" ref="Z726:Z776" si="184">MIN(Y726,5)</f>
        <v>5</v>
      </c>
      <c r="AA726" t="e">
        <f t="shared" si="178"/>
        <v>#N/A</v>
      </c>
      <c r="AB726" t="e">
        <f t="shared" ref="AB726:AB776" si="185">MAX(0,MIN(1,AC726*(1+$C$13)))</f>
        <v>#N/A</v>
      </c>
      <c r="AC726" t="e">
        <f>VLOOKUP(AD726,mortality!$A$4:$G$76,saving_model!Z726+2,FALSE)</f>
        <v>#N/A</v>
      </c>
      <c r="AD726">
        <f t="shared" ref="AD726:AD776" si="186">$C$9+Y726</f>
        <v>107</v>
      </c>
      <c r="AE726" s="10">
        <f t="shared" si="179"/>
        <v>8.3717735912058888E-4</v>
      </c>
      <c r="AF726" s="8">
        <f>VLOOKUP(saving_model!Y726,lapse!$B$4:$C$134,2,FALSE)</f>
        <v>0.01</v>
      </c>
      <c r="AH726">
        <f>discount_curve!K711</f>
        <v>0.45088575176352247</v>
      </c>
    </row>
    <row r="727" spans="1:34" x14ac:dyDescent="0.55000000000000004">
      <c r="A727">
        <f t="shared" si="182"/>
        <v>705</v>
      </c>
      <c r="B727">
        <f t="shared" ref="B727:B776" si="187">-(M727-N727)*V727-G727-H727+I727+J727</f>
        <v>0</v>
      </c>
      <c r="C727">
        <f>K727*U727</f>
        <v>0</v>
      </c>
      <c r="D727">
        <f>M727*V727</f>
        <v>0</v>
      </c>
      <c r="E727">
        <f>N727*W727</f>
        <v>0</v>
      </c>
      <c r="F727">
        <f>(O727+P727+Q727-R727)*X727</f>
        <v>0</v>
      </c>
      <c r="G727">
        <f>U727*$F$6/12*T727</f>
        <v>0</v>
      </c>
      <c r="H727">
        <v>0</v>
      </c>
      <c r="I727">
        <f t="shared" ref="I727:I776" si="188">U728*R727</f>
        <v>0</v>
      </c>
      <c r="K727">
        <f>IF(A727=0, $C$6, $C$7/12)</f>
        <v>0</v>
      </c>
      <c r="L727">
        <f t="shared" ref="L727:L776" si="189">$C$8</f>
        <v>100000</v>
      </c>
      <c r="M727" s="19">
        <f t="shared" ref="M727:M776" si="190">MAX(L727, N727)</f>
        <v>174284.28377655032</v>
      </c>
      <c r="N727" s="19">
        <f t="shared" ref="N727:N776" si="191">O727+P727+Q727/2+R727/2</f>
        <v>174284.28377655032</v>
      </c>
      <c r="O727" s="19">
        <f t="shared" si="181"/>
        <v>173781.90424993308</v>
      </c>
      <c r="P727" s="19">
        <f>IF(A727=0,K727*(1-$C$15),K727)</f>
        <v>0</v>
      </c>
      <c r="Q727" s="19">
        <f t="shared" ref="Q727:Q776" si="192">(O727+P727)*S727</f>
        <v>859.22477904363927</v>
      </c>
      <c r="R727" s="19">
        <f t="shared" ref="R727:R776" si="193">SUM(O727:Q727)*$C$16/12</f>
        <v>145.53427419081393</v>
      </c>
      <c r="S727" s="3">
        <f>Return!Q711</f>
        <v>4.9442707096125638E-3</v>
      </c>
      <c r="T727" s="9">
        <f>IF(A727=0,1,T726*(1+$F$5)^(1/12))</f>
        <v>1.3404670041054121</v>
      </c>
      <c r="U727">
        <f>IF(A727=0,$C$12,U726-V726-W726-X726)</f>
        <v>0</v>
      </c>
      <c r="V727">
        <f t="shared" si="183"/>
        <v>0</v>
      </c>
      <c r="W727">
        <f t="shared" ref="W727:W776" si="194">(U727-V727)*AE727</f>
        <v>0</v>
      </c>
      <c r="X727">
        <f>IF(A727=12*$C$10-1,U727-V727-W727,0)</f>
        <v>0</v>
      </c>
      <c r="Y727">
        <f>FLOOR(A727/12,1)</f>
        <v>58</v>
      </c>
      <c r="Z727">
        <f t="shared" si="184"/>
        <v>5</v>
      </c>
      <c r="AA727" t="e">
        <f t="shared" ref="AA727:AA776" si="195">1-(1-AB727)^(1/12)</f>
        <v>#N/A</v>
      </c>
      <c r="AB727" t="e">
        <f t="shared" si="185"/>
        <v>#N/A</v>
      </c>
      <c r="AC727" t="e">
        <f>VLOOKUP(AD727,mortality!$A$4:$G$76,saving_model!Z727+2,FALSE)</f>
        <v>#N/A</v>
      </c>
      <c r="AD727">
        <f t="shared" si="186"/>
        <v>107</v>
      </c>
      <c r="AE727" s="10">
        <f t="shared" ref="AE727:AE776" si="196">1-(1-AF727)^(1/12)</f>
        <v>8.3717735912058888E-4</v>
      </c>
      <c r="AF727" s="8">
        <f>VLOOKUP(saving_model!Y727,lapse!$B$4:$C$134,2,FALSE)</f>
        <v>0.01</v>
      </c>
      <c r="AH727">
        <f>discount_curve!K712</f>
        <v>0.45037588526235384</v>
      </c>
    </row>
    <row r="728" spans="1:34" x14ac:dyDescent="0.55000000000000004">
      <c r="A728">
        <f t="shared" si="182"/>
        <v>706</v>
      </c>
      <c r="B728">
        <f t="shared" si="187"/>
        <v>0</v>
      </c>
      <c r="C728">
        <f>K728*U728</f>
        <v>0</v>
      </c>
      <c r="D728">
        <f>M728*V728</f>
        <v>0</v>
      </c>
      <c r="E728">
        <f>N728*W728</f>
        <v>0</v>
      </c>
      <c r="F728">
        <f>(O728+P728+Q728-R728)*X728</f>
        <v>0</v>
      </c>
      <c r="G728">
        <f>U728*$F$6/12*T728</f>
        <v>0</v>
      </c>
      <c r="H728">
        <v>0</v>
      </c>
      <c r="I728">
        <f t="shared" si="188"/>
        <v>0</v>
      </c>
      <c r="K728">
        <f>IF(A728=0, $C$6, $C$7/12)</f>
        <v>0</v>
      </c>
      <c r="L728">
        <f t="shared" si="189"/>
        <v>100000</v>
      </c>
      <c r="M728" s="19">
        <f t="shared" si="190"/>
        <v>174852.79947340299</v>
      </c>
      <c r="N728" s="19">
        <f t="shared" si="191"/>
        <v>174852.79947340299</v>
      </c>
      <c r="O728" s="19">
        <f t="shared" si="181"/>
        <v>174495.59475478591</v>
      </c>
      <c r="P728" s="19">
        <f>IF(A728=0,K728*(1-$C$15),K728)</f>
        <v>0</v>
      </c>
      <c r="Q728" s="19">
        <f t="shared" si="192"/>
        <v>568.5226727112198</v>
      </c>
      <c r="R728" s="19">
        <f t="shared" si="193"/>
        <v>145.88676452291429</v>
      </c>
      <c r="S728" s="3">
        <f>Return!Q712</f>
        <v>3.2580918361300171E-3</v>
      </c>
      <c r="T728" s="9">
        <f>IF(A728=0,1,T727*(1+$F$5)^(1/12))</f>
        <v>1.3410242561378882</v>
      </c>
      <c r="U728">
        <f>IF(A728=0,$C$12,U727-V727-W727-X727)</f>
        <v>0</v>
      </c>
      <c r="V728">
        <f t="shared" si="183"/>
        <v>0</v>
      </c>
      <c r="W728">
        <f t="shared" si="194"/>
        <v>0</v>
      </c>
      <c r="X728">
        <f>IF(A728=12*$C$10-1,U728-V728-W728,0)</f>
        <v>0</v>
      </c>
      <c r="Y728">
        <f>FLOOR(A728/12,1)</f>
        <v>58</v>
      </c>
      <c r="Z728">
        <f t="shared" si="184"/>
        <v>5</v>
      </c>
      <c r="AA728" t="e">
        <f t="shared" si="195"/>
        <v>#N/A</v>
      </c>
      <c r="AB728" t="e">
        <f t="shared" si="185"/>
        <v>#N/A</v>
      </c>
      <c r="AC728" t="e">
        <f>VLOOKUP(AD728,mortality!$A$4:$G$76,saving_model!Z728+2,FALSE)</f>
        <v>#N/A</v>
      </c>
      <c r="AD728">
        <f t="shared" si="186"/>
        <v>107</v>
      </c>
      <c r="AE728" s="10">
        <f t="shared" si="196"/>
        <v>8.3717735912058888E-4</v>
      </c>
      <c r="AF728" s="8">
        <f>VLOOKUP(saving_model!Y728,lapse!$B$4:$C$134,2,FALSE)</f>
        <v>0.01</v>
      </c>
      <c r="AH728">
        <f>discount_curve!K713</f>
        <v>0.44986659532375789</v>
      </c>
    </row>
    <row r="729" spans="1:34" x14ac:dyDescent="0.55000000000000004">
      <c r="A729">
        <f t="shared" si="182"/>
        <v>707</v>
      </c>
      <c r="B729">
        <f t="shared" si="187"/>
        <v>0</v>
      </c>
      <c r="C729">
        <f>K729*U729</f>
        <v>0</v>
      </c>
      <c r="D729">
        <f>M729*V729</f>
        <v>0</v>
      </c>
      <c r="E729">
        <f>N729*W729</f>
        <v>0</v>
      </c>
      <c r="F729">
        <f>(O729+P729+Q729-R729)*X729</f>
        <v>0</v>
      </c>
      <c r="G729">
        <f>U729*$F$6/12*T729</f>
        <v>0</v>
      </c>
      <c r="H729">
        <v>0</v>
      </c>
      <c r="I729">
        <f t="shared" si="188"/>
        <v>0</v>
      </c>
      <c r="K729">
        <f>IF(A729=0, $C$6, $C$7/12)</f>
        <v>0</v>
      </c>
      <c r="L729">
        <f t="shared" si="189"/>
        <v>100000</v>
      </c>
      <c r="M729" s="19">
        <f t="shared" si="190"/>
        <v>175275.47240591401</v>
      </c>
      <c r="N729" s="19">
        <f t="shared" si="191"/>
        <v>175275.47240591401</v>
      </c>
      <c r="O729" s="19">
        <f t="shared" si="181"/>
        <v>174918.23066297424</v>
      </c>
      <c r="P729" s="19">
        <f>IF(A729=0,K729*(1-$C$15),K729)</f>
        <v>0</v>
      </c>
      <c r="Q729" s="19">
        <f t="shared" si="192"/>
        <v>568.24475636343584</v>
      </c>
      <c r="R729" s="19">
        <f t="shared" si="193"/>
        <v>146.23872951611474</v>
      </c>
      <c r="S729" s="3">
        <f>Return!Q713</f>
        <v>3.2486308271566511E-3</v>
      </c>
      <c r="T729" s="9">
        <f>IF(A729=0,1,T728*(1+$F$5)^(1/12))</f>
        <v>1.3415817398283065</v>
      </c>
      <c r="U729">
        <f>IF(A729=0,$C$12,U728-V728-W728-X728)</f>
        <v>0</v>
      </c>
      <c r="V729">
        <f t="shared" si="183"/>
        <v>0</v>
      </c>
      <c r="W729">
        <f t="shared" si="194"/>
        <v>0</v>
      </c>
      <c r="X729">
        <f>IF(A729=12*$C$10-1,U729-V729-W729,0)</f>
        <v>0</v>
      </c>
      <c r="Y729">
        <f>FLOOR(A729/12,1)</f>
        <v>58</v>
      </c>
      <c r="Z729">
        <f t="shared" si="184"/>
        <v>5</v>
      </c>
      <c r="AA729" t="e">
        <f t="shared" si="195"/>
        <v>#N/A</v>
      </c>
      <c r="AB729" t="e">
        <f t="shared" si="185"/>
        <v>#N/A</v>
      </c>
      <c r="AC729" t="e">
        <f>VLOOKUP(AD729,mortality!$A$4:$G$76,saving_model!Z729+2,FALSE)</f>
        <v>#N/A</v>
      </c>
      <c r="AD729">
        <f t="shared" si="186"/>
        <v>107</v>
      </c>
      <c r="AE729" s="10">
        <f t="shared" si="196"/>
        <v>8.3717735912058888E-4</v>
      </c>
      <c r="AF729" s="8">
        <f>VLOOKUP(saving_model!Y729,lapse!$B$4:$C$134,2,FALSE)</f>
        <v>0.01</v>
      </c>
      <c r="AH729">
        <f>discount_curve!K714</f>
        <v>0.44935788129575144</v>
      </c>
    </row>
    <row r="730" spans="1:34" x14ac:dyDescent="0.55000000000000004">
      <c r="A730">
        <f t="shared" si="182"/>
        <v>708</v>
      </c>
      <c r="B730">
        <f t="shared" si="187"/>
        <v>0</v>
      </c>
      <c r="C730">
        <f>K730*U730</f>
        <v>0</v>
      </c>
      <c r="D730">
        <f>M730*V730</f>
        <v>0</v>
      </c>
      <c r="E730">
        <f>N730*W730</f>
        <v>0</v>
      </c>
      <c r="F730">
        <f>(O730+P730+Q730-R730)*X730</f>
        <v>0</v>
      </c>
      <c r="G730">
        <f>U730*$F$6/12*T730</f>
        <v>0</v>
      </c>
      <c r="H730">
        <v>0</v>
      </c>
      <c r="I730">
        <f t="shared" si="188"/>
        <v>0</v>
      </c>
      <c r="K730">
        <f>IF(A730=0, $C$6, $C$7/12)</f>
        <v>0</v>
      </c>
      <c r="L730">
        <f t="shared" si="189"/>
        <v>100000</v>
      </c>
      <c r="M730" s="19">
        <f t="shared" si="190"/>
        <v>175425.80724774516</v>
      </c>
      <c r="N730" s="19">
        <f t="shared" si="191"/>
        <v>175425.80724774516</v>
      </c>
      <c r="O730" s="19">
        <f t="shared" si="181"/>
        <v>175340.23668982158</v>
      </c>
      <c r="P730" s="19">
        <f>IF(A730=0,K730*(1-$C$15),K730)</f>
        <v>0</v>
      </c>
      <c r="Q730" s="19">
        <f t="shared" si="192"/>
        <v>25.003415759195303</v>
      </c>
      <c r="R730" s="19">
        <f t="shared" si="193"/>
        <v>146.13770008798397</v>
      </c>
      <c r="S730" s="3">
        <f>Return!Q714</f>
        <v>1.4259941831507028E-4</v>
      </c>
      <c r="T730" s="9">
        <f>IF(A730=0,1,T729*(1+$F$5)^(1/12))</f>
        <v>1.3421394552729706</v>
      </c>
      <c r="U730">
        <f>IF(A730=0,$C$12,U729-V729-W729-X729)</f>
        <v>0</v>
      </c>
      <c r="V730">
        <f t="shared" si="183"/>
        <v>0</v>
      </c>
      <c r="W730">
        <f t="shared" si="194"/>
        <v>0</v>
      </c>
      <c r="X730">
        <f>IF(A730=12*$C$10-1,U730-V730-W730,0)</f>
        <v>0</v>
      </c>
      <c r="Y730">
        <f>FLOOR(A730/12,1)</f>
        <v>59</v>
      </c>
      <c r="Z730">
        <f t="shared" si="184"/>
        <v>5</v>
      </c>
      <c r="AA730" t="e">
        <f t="shared" si="195"/>
        <v>#N/A</v>
      </c>
      <c r="AB730" t="e">
        <f t="shared" si="185"/>
        <v>#N/A</v>
      </c>
      <c r="AC730" t="e">
        <f>VLOOKUP(AD730,mortality!$A$4:$G$76,saving_model!Z730+2,FALSE)</f>
        <v>#N/A</v>
      </c>
      <c r="AD730">
        <f t="shared" si="186"/>
        <v>108</v>
      </c>
      <c r="AE730" s="10">
        <f t="shared" si="196"/>
        <v>8.3717735912058888E-4</v>
      </c>
      <c r="AF730" s="8">
        <f>VLOOKUP(saving_model!Y730,lapse!$B$4:$C$134,2,FALSE)</f>
        <v>0.01</v>
      </c>
      <c r="AH730">
        <f>discount_curve!K715</f>
        <v>0.43980004366355713</v>
      </c>
    </row>
    <row r="731" spans="1:34" x14ac:dyDescent="0.55000000000000004">
      <c r="A731">
        <f t="shared" si="182"/>
        <v>709</v>
      </c>
      <c r="B731">
        <f t="shared" si="187"/>
        <v>0</v>
      </c>
      <c r="C731">
        <f>K731*U731</f>
        <v>0</v>
      </c>
      <c r="D731">
        <f>M731*V731</f>
        <v>0</v>
      </c>
      <c r="E731">
        <f>N731*W731</f>
        <v>0</v>
      </c>
      <c r="F731">
        <f>(O731+P731+Q731-R731)*X731</f>
        <v>0</v>
      </c>
      <c r="G731">
        <f>U731*$F$6/12*T731</f>
        <v>0</v>
      </c>
      <c r="H731">
        <v>0</v>
      </c>
      <c r="I731">
        <f t="shared" si="188"/>
        <v>0</v>
      </c>
      <c r="K731">
        <f>IF(A731=0, $C$6, $C$7/12)</f>
        <v>0</v>
      </c>
      <c r="L731">
        <f t="shared" si="189"/>
        <v>100000</v>
      </c>
      <c r="M731" s="19">
        <f t="shared" si="190"/>
        <v>175177.79689098609</v>
      </c>
      <c r="N731" s="19">
        <f t="shared" si="191"/>
        <v>175177.79689098609</v>
      </c>
      <c r="O731" s="19">
        <f t="shared" si="181"/>
        <v>175219.1024054928</v>
      </c>
      <c r="P731" s="19">
        <f>IF(A731=0,K731*(1-$C$15),K731)</f>
        <v>0</v>
      </c>
      <c r="Q731" s="19">
        <f t="shared" si="192"/>
        <v>-228.43658386476596</v>
      </c>
      <c r="R731" s="19">
        <f t="shared" si="193"/>
        <v>145.82555485135671</v>
      </c>
      <c r="S731" s="3">
        <f>Return!Q715</f>
        <v>-1.3037196328977707E-3</v>
      </c>
      <c r="T731" s="9">
        <f>IF(A731=0,1,T730*(1+$F$5)^(1/12))</f>
        <v>1.3426974025682241</v>
      </c>
      <c r="U731">
        <f>IF(A731=0,$C$12,U730-V730-W730-X730)</f>
        <v>0</v>
      </c>
      <c r="V731">
        <f t="shared" si="183"/>
        <v>0</v>
      </c>
      <c r="W731">
        <f t="shared" si="194"/>
        <v>0</v>
      </c>
      <c r="X731">
        <f>IF(A731=12*$C$10-1,U731-V731-W731,0)</f>
        <v>0</v>
      </c>
      <c r="Y731">
        <f>FLOOR(A731/12,1)</f>
        <v>59</v>
      </c>
      <c r="Z731">
        <f t="shared" si="184"/>
        <v>5</v>
      </c>
      <c r="AA731" t="e">
        <f t="shared" si="195"/>
        <v>#N/A</v>
      </c>
      <c r="AB731" t="e">
        <f t="shared" si="185"/>
        <v>#N/A</v>
      </c>
      <c r="AC731" t="e">
        <f>VLOOKUP(AD731,mortality!$A$4:$G$76,saving_model!Z731+2,FALSE)</f>
        <v>#N/A</v>
      </c>
      <c r="AD731">
        <f t="shared" si="186"/>
        <v>108</v>
      </c>
      <c r="AE731" s="10">
        <f t="shared" si="196"/>
        <v>8.3717735912058888E-4</v>
      </c>
      <c r="AF731" s="8">
        <f>VLOOKUP(saving_model!Y731,lapse!$B$4:$C$134,2,FALSE)</f>
        <v>0.01</v>
      </c>
      <c r="AH731">
        <f>discount_curve!K716</f>
        <v>0.43929007516069585</v>
      </c>
    </row>
    <row r="732" spans="1:34" x14ac:dyDescent="0.55000000000000004">
      <c r="A732">
        <f t="shared" si="182"/>
        <v>710</v>
      </c>
      <c r="B732">
        <f t="shared" si="187"/>
        <v>0</v>
      </c>
      <c r="C732">
        <f>K732*U732</f>
        <v>0</v>
      </c>
      <c r="D732">
        <f>M732*V732</f>
        <v>0</v>
      </c>
      <c r="E732">
        <f>N732*W732</f>
        <v>0</v>
      </c>
      <c r="F732">
        <f>(O732+P732+Q732-R732)*X732</f>
        <v>0</v>
      </c>
      <c r="G732">
        <f>U732*$F$6/12*T732</f>
        <v>0</v>
      </c>
      <c r="H732">
        <v>0</v>
      </c>
      <c r="I732">
        <f t="shared" si="188"/>
        <v>0</v>
      </c>
      <c r="K732">
        <f>IF(A732=0, $C$6, $C$7/12)</f>
        <v>0</v>
      </c>
      <c r="L732">
        <f t="shared" si="189"/>
        <v>100000</v>
      </c>
      <c r="M732" s="19">
        <f t="shared" si="190"/>
        <v>174026.89105162019</v>
      </c>
      <c r="N732" s="19">
        <f t="shared" si="191"/>
        <v>174026.89105162019</v>
      </c>
      <c r="O732" s="19">
        <f t="shared" si="181"/>
        <v>174844.84026677668</v>
      </c>
      <c r="P732" s="19">
        <f>IF(A732=0,K732*(1-$C$15),K732)</f>
        <v>0</v>
      </c>
      <c r="Q732" s="19">
        <f t="shared" si="192"/>
        <v>-1780.1190313424756</v>
      </c>
      <c r="R732" s="19">
        <f t="shared" si="193"/>
        <v>144.22060102952852</v>
      </c>
      <c r="S732" s="3">
        <f>Return!Q716</f>
        <v>-1.0181135620738857E-2</v>
      </c>
      <c r="T732" s="9">
        <f>IF(A732=0,1,T731*(1+$F$5)^(1/12))</f>
        <v>1.3432555818104508</v>
      </c>
      <c r="U732">
        <f>IF(A732=0,$C$12,U731-V731-W731-X731)</f>
        <v>0</v>
      </c>
      <c r="V732">
        <f t="shared" si="183"/>
        <v>0</v>
      </c>
      <c r="W732">
        <f t="shared" si="194"/>
        <v>0</v>
      </c>
      <c r="X732">
        <f>IF(A732=12*$C$10-1,U732-V732-W732,0)</f>
        <v>0</v>
      </c>
      <c r="Y732">
        <f>FLOOR(A732/12,1)</f>
        <v>59</v>
      </c>
      <c r="Z732">
        <f t="shared" si="184"/>
        <v>5</v>
      </c>
      <c r="AA732" t="e">
        <f t="shared" si="195"/>
        <v>#N/A</v>
      </c>
      <c r="AB732" t="e">
        <f t="shared" si="185"/>
        <v>#N/A</v>
      </c>
      <c r="AC732" t="e">
        <f>VLOOKUP(AD732,mortality!$A$4:$G$76,saving_model!Z732+2,FALSE)</f>
        <v>#N/A</v>
      </c>
      <c r="AD732">
        <f t="shared" si="186"/>
        <v>108</v>
      </c>
      <c r="AE732" s="10">
        <f t="shared" si="196"/>
        <v>8.3717735912058888E-4</v>
      </c>
      <c r="AF732" s="8">
        <f>VLOOKUP(saving_model!Y732,lapse!$B$4:$C$134,2,FALSE)</f>
        <v>0.01</v>
      </c>
      <c r="AH732">
        <f>discount_curve!K717</f>
        <v>0.43878069798991309</v>
      </c>
    </row>
    <row r="733" spans="1:34" x14ac:dyDescent="0.55000000000000004">
      <c r="A733">
        <f t="shared" si="182"/>
        <v>711</v>
      </c>
      <c r="B733">
        <f t="shared" si="187"/>
        <v>0</v>
      </c>
      <c r="C733">
        <f>K733*U733</f>
        <v>0</v>
      </c>
      <c r="D733">
        <f>M733*V733</f>
        <v>0</v>
      </c>
      <c r="E733">
        <f>N733*W733</f>
        <v>0</v>
      </c>
      <c r="F733">
        <f>(O733+P733+Q733-R733)*X733</f>
        <v>0</v>
      </c>
      <c r="G733">
        <f>U733*$F$6/12*T733</f>
        <v>0</v>
      </c>
      <c r="H733">
        <v>0</v>
      </c>
      <c r="I733">
        <f t="shared" si="188"/>
        <v>0</v>
      </c>
      <c r="K733">
        <f>IF(A733=0, $C$6, $C$7/12)</f>
        <v>0</v>
      </c>
      <c r="L733">
        <f t="shared" si="189"/>
        <v>100000</v>
      </c>
      <c r="M733" s="19">
        <f t="shared" si="190"/>
        <v>173061.61846076741</v>
      </c>
      <c r="N733" s="19">
        <f t="shared" si="191"/>
        <v>173061.61846076741</v>
      </c>
      <c r="O733" s="19">
        <f t="shared" si="181"/>
        <v>172920.50063440469</v>
      </c>
      <c r="P733" s="19">
        <f>IF(A733=0,K733*(1-$C$15),K733)</f>
        <v>0</v>
      </c>
      <c r="Q733" s="19">
        <f t="shared" si="192"/>
        <v>138.02021868121136</v>
      </c>
      <c r="R733" s="19">
        <f t="shared" si="193"/>
        <v>144.21543404423826</v>
      </c>
      <c r="S733" s="3">
        <f>Return!Q717</f>
        <v>7.9817151913652573E-4</v>
      </c>
      <c r="T733" s="9">
        <f>IF(A733=0,1,T732*(1+$F$5)^(1/12))</f>
        <v>1.3438139930960744</v>
      </c>
      <c r="U733">
        <f>IF(A733=0,$C$12,U732-V732-W732-X732)</f>
        <v>0</v>
      </c>
      <c r="V733">
        <f t="shared" si="183"/>
        <v>0</v>
      </c>
      <c r="W733">
        <f t="shared" si="194"/>
        <v>0</v>
      </c>
      <c r="X733">
        <f>IF(A733=12*$C$10-1,U733-V733-W733,0)</f>
        <v>0</v>
      </c>
      <c r="Y733">
        <f>FLOOR(A733/12,1)</f>
        <v>59</v>
      </c>
      <c r="Z733">
        <f t="shared" si="184"/>
        <v>5</v>
      </c>
      <c r="AA733" t="e">
        <f t="shared" si="195"/>
        <v>#N/A</v>
      </c>
      <c r="AB733" t="e">
        <f t="shared" si="185"/>
        <v>#N/A</v>
      </c>
      <c r="AC733" t="e">
        <f>VLOOKUP(AD733,mortality!$A$4:$G$76,saving_model!Z733+2,FALSE)</f>
        <v>#N/A</v>
      </c>
      <c r="AD733">
        <f t="shared" si="186"/>
        <v>108</v>
      </c>
      <c r="AE733" s="10">
        <f t="shared" si="196"/>
        <v>8.3717735912058888E-4</v>
      </c>
      <c r="AF733" s="8">
        <f>VLOOKUP(saving_model!Y733,lapse!$B$4:$C$134,2,FALSE)</f>
        <v>0.01</v>
      </c>
      <c r="AH733">
        <f>discount_curve!K718</f>
        <v>0.43827191146553179</v>
      </c>
    </row>
    <row r="734" spans="1:34" x14ac:dyDescent="0.55000000000000004">
      <c r="A734">
        <f t="shared" si="182"/>
        <v>712</v>
      </c>
      <c r="B734">
        <f t="shared" si="187"/>
        <v>0</v>
      </c>
      <c r="C734">
        <f>K734*U734</f>
        <v>0</v>
      </c>
      <c r="D734">
        <f>M734*V734</f>
        <v>0</v>
      </c>
      <c r="E734">
        <f>N734*W734</f>
        <v>0</v>
      </c>
      <c r="F734">
        <f>(O734+P734+Q734-R734)*X734</f>
        <v>0</v>
      </c>
      <c r="G734">
        <f>U734*$F$6/12*T734</f>
        <v>0</v>
      </c>
      <c r="H734">
        <v>0</v>
      </c>
      <c r="I734">
        <f t="shared" si="188"/>
        <v>0</v>
      </c>
      <c r="K734">
        <f>IF(A734=0, $C$6, $C$7/12)</f>
        <v>0</v>
      </c>
      <c r="L734">
        <f t="shared" si="189"/>
        <v>100000</v>
      </c>
      <c r="M734" s="19">
        <f t="shared" si="190"/>
        <v>171588.21450867961</v>
      </c>
      <c r="N734" s="19">
        <f t="shared" si="191"/>
        <v>171588.21450867961</v>
      </c>
      <c r="O734" s="19">
        <f t="shared" si="181"/>
        <v>172914.30541904166</v>
      </c>
      <c r="P734" s="19">
        <f>IF(A734=0,K734*(1-$C$15),K734)</f>
        <v>0</v>
      </c>
      <c r="Q734" s="19">
        <f t="shared" si="192"/>
        <v>-2793.9487845861545</v>
      </c>
      <c r="R734" s="19">
        <f t="shared" si="193"/>
        <v>141.76696386204625</v>
      </c>
      <c r="S734" s="3">
        <f>Return!Q718</f>
        <v>-1.6157996747668046E-2</v>
      </c>
      <c r="T734" s="9">
        <f>IF(A734=0,1,T733*(1+$F$5)^(1/12))</f>
        <v>1.3443726365215591</v>
      </c>
      <c r="U734">
        <f>IF(A734=0,$C$12,U733-V733-W733-X733)</f>
        <v>0</v>
      </c>
      <c r="V734">
        <f t="shared" si="183"/>
        <v>0</v>
      </c>
      <c r="W734">
        <f t="shared" si="194"/>
        <v>0</v>
      </c>
      <c r="X734">
        <f>IF(A734=12*$C$10-1,U734-V734-W734,0)</f>
        <v>0</v>
      </c>
      <c r="Y734">
        <f>FLOOR(A734/12,1)</f>
        <v>59</v>
      </c>
      <c r="Z734">
        <f t="shared" si="184"/>
        <v>5</v>
      </c>
      <c r="AA734" t="e">
        <f t="shared" si="195"/>
        <v>#N/A</v>
      </c>
      <c r="AB734" t="e">
        <f t="shared" si="185"/>
        <v>#N/A</v>
      </c>
      <c r="AC734" t="e">
        <f>VLOOKUP(AD734,mortality!$A$4:$G$76,saving_model!Z734+2,FALSE)</f>
        <v>#N/A</v>
      </c>
      <c r="AD734">
        <f t="shared" si="186"/>
        <v>108</v>
      </c>
      <c r="AE734" s="10">
        <f t="shared" si="196"/>
        <v>8.3717735912058888E-4</v>
      </c>
      <c r="AF734" s="8">
        <f>VLOOKUP(saving_model!Y734,lapse!$B$4:$C$134,2,FALSE)</f>
        <v>0.01</v>
      </c>
      <c r="AH734">
        <f>discount_curve!K719</f>
        <v>0.43776371490267024</v>
      </c>
    </row>
    <row r="735" spans="1:34" x14ac:dyDescent="0.55000000000000004">
      <c r="A735">
        <f t="shared" si="182"/>
        <v>713</v>
      </c>
      <c r="B735">
        <f t="shared" si="187"/>
        <v>0</v>
      </c>
      <c r="C735">
        <f>K735*U735</f>
        <v>0</v>
      </c>
      <c r="D735">
        <f>M735*V735</f>
        <v>0</v>
      </c>
      <c r="E735">
        <f>N735*W735</f>
        <v>0</v>
      </c>
      <c r="F735">
        <f>(O735+P735+Q735-R735)*X735</f>
        <v>0</v>
      </c>
      <c r="G735">
        <f>U735*$F$6/12*T735</f>
        <v>0</v>
      </c>
      <c r="H735">
        <v>0</v>
      </c>
      <c r="I735">
        <f t="shared" si="188"/>
        <v>0</v>
      </c>
      <c r="K735">
        <f>IF(A735=0, $C$6, $C$7/12)</f>
        <v>0</v>
      </c>
      <c r="L735">
        <f t="shared" si="189"/>
        <v>100000</v>
      </c>
      <c r="M735" s="19">
        <f t="shared" si="190"/>
        <v>169683.98166341946</v>
      </c>
      <c r="N735" s="19">
        <f t="shared" si="191"/>
        <v>169683.98166341946</v>
      </c>
      <c r="O735" s="19">
        <f t="shared" si="181"/>
        <v>169978.58967059344</v>
      </c>
      <c r="P735" s="19">
        <f>IF(A735=0,K735*(1-$C$15),K735)</f>
        <v>0</v>
      </c>
      <c r="Q735" s="19">
        <f t="shared" si="192"/>
        <v>-730.25629216334914</v>
      </c>
      <c r="R735" s="19">
        <f t="shared" si="193"/>
        <v>141.04027781535842</v>
      </c>
      <c r="S735" s="3">
        <f>Return!Q719</f>
        <v>-4.2961663205850487E-3</v>
      </c>
      <c r="T735" s="9">
        <f>IF(A735=0,1,T734*(1+$F$5)^(1/12))</f>
        <v>1.3449315121834087</v>
      </c>
      <c r="U735">
        <f>IF(A735=0,$C$12,U734-V734-W734-X734)</f>
        <v>0</v>
      </c>
      <c r="V735">
        <f t="shared" si="183"/>
        <v>0</v>
      </c>
      <c r="W735">
        <f t="shared" si="194"/>
        <v>0</v>
      </c>
      <c r="X735">
        <f>IF(A735=12*$C$10-1,U735-V735-W735,0)</f>
        <v>0</v>
      </c>
      <c r="Y735">
        <f>FLOOR(A735/12,1)</f>
        <v>59</v>
      </c>
      <c r="Z735">
        <f t="shared" si="184"/>
        <v>5</v>
      </c>
      <c r="AA735" t="e">
        <f t="shared" si="195"/>
        <v>#N/A</v>
      </c>
      <c r="AB735" t="e">
        <f t="shared" si="185"/>
        <v>#N/A</v>
      </c>
      <c r="AC735" t="e">
        <f>VLOOKUP(AD735,mortality!$A$4:$G$76,saving_model!Z735+2,FALSE)</f>
        <v>#N/A</v>
      </c>
      <c r="AD735">
        <f t="shared" si="186"/>
        <v>108</v>
      </c>
      <c r="AE735" s="10">
        <f t="shared" si="196"/>
        <v>8.3717735912058888E-4</v>
      </c>
      <c r="AF735" s="8">
        <f>VLOOKUP(saving_model!Y735,lapse!$B$4:$C$134,2,FALSE)</f>
        <v>0.01</v>
      </c>
      <c r="AH735">
        <f>discount_curve!K720</f>
        <v>0.43725610761724071</v>
      </c>
    </row>
    <row r="736" spans="1:34" x14ac:dyDescent="0.55000000000000004">
      <c r="A736">
        <f t="shared" si="182"/>
        <v>714</v>
      </c>
      <c r="B736">
        <f t="shared" si="187"/>
        <v>0</v>
      </c>
      <c r="C736">
        <f>K736*U736</f>
        <v>0</v>
      </c>
      <c r="D736">
        <f>M736*V736</f>
        <v>0</v>
      </c>
      <c r="E736">
        <f>N736*W736</f>
        <v>0</v>
      </c>
      <c r="F736">
        <f>(O736+P736+Q736-R736)*X736</f>
        <v>0</v>
      </c>
      <c r="G736">
        <f>U736*$F$6/12*T736</f>
        <v>0</v>
      </c>
      <c r="H736">
        <v>0</v>
      </c>
      <c r="I736">
        <f t="shared" si="188"/>
        <v>0</v>
      </c>
      <c r="K736">
        <f>IF(A736=0, $C$6, $C$7/12)</f>
        <v>0</v>
      </c>
      <c r="L736">
        <f t="shared" si="189"/>
        <v>100000</v>
      </c>
      <c r="M736" s="19">
        <f t="shared" si="190"/>
        <v>169802.45750606523</v>
      </c>
      <c r="N736" s="19">
        <f t="shared" si="191"/>
        <v>169802.45750606523</v>
      </c>
      <c r="O736" s="19">
        <f t="shared" si="181"/>
        <v>169107.29310061474</v>
      </c>
      <c r="P736" s="19">
        <f>IF(A736=0,K736*(1-$C$15),K736)</f>
        <v>0</v>
      </c>
      <c r="Q736" s="19">
        <f t="shared" si="192"/>
        <v>1248.3657618489176</v>
      </c>
      <c r="R736" s="19">
        <f t="shared" si="193"/>
        <v>141.96304905205307</v>
      </c>
      <c r="S736" s="3">
        <f>Return!Q720</f>
        <v>7.3820929834538251E-3</v>
      </c>
      <c r="T736" s="9">
        <f>IF(A736=0,1,T735*(1+$F$5)^(1/12))</f>
        <v>1.3454906201781671</v>
      </c>
      <c r="U736">
        <f>IF(A736=0,$C$12,U735-V735-W735-X735)</f>
        <v>0</v>
      </c>
      <c r="V736">
        <f t="shared" si="183"/>
        <v>0</v>
      </c>
      <c r="W736">
        <f t="shared" si="194"/>
        <v>0</v>
      </c>
      <c r="X736">
        <f>IF(A736=12*$C$10-1,U736-V736-W736,0)</f>
        <v>0</v>
      </c>
      <c r="Y736">
        <f>FLOOR(A736/12,1)</f>
        <v>59</v>
      </c>
      <c r="Z736">
        <f t="shared" si="184"/>
        <v>5</v>
      </c>
      <c r="AA736" t="e">
        <f t="shared" si="195"/>
        <v>#N/A</v>
      </c>
      <c r="AB736" t="e">
        <f t="shared" si="185"/>
        <v>#N/A</v>
      </c>
      <c r="AC736" t="e">
        <f>VLOOKUP(AD736,mortality!$A$4:$G$76,saving_model!Z736+2,FALSE)</f>
        <v>#N/A</v>
      </c>
      <c r="AD736">
        <f t="shared" si="186"/>
        <v>108</v>
      </c>
      <c r="AE736" s="10">
        <f t="shared" si="196"/>
        <v>8.3717735912058888E-4</v>
      </c>
      <c r="AF736" s="8">
        <f>VLOOKUP(saving_model!Y736,lapse!$B$4:$C$134,2,FALSE)</f>
        <v>0.01</v>
      </c>
      <c r="AH736">
        <f>discount_curve!K721</f>
        <v>0.4367490889259486</v>
      </c>
    </row>
    <row r="737" spans="1:34" x14ac:dyDescent="0.55000000000000004">
      <c r="A737">
        <f t="shared" si="182"/>
        <v>715</v>
      </c>
      <c r="B737">
        <f t="shared" si="187"/>
        <v>0</v>
      </c>
      <c r="C737">
        <f>K737*U737</f>
        <v>0</v>
      </c>
      <c r="D737">
        <f>M737*V737</f>
        <v>0</v>
      </c>
      <c r="E737">
        <f>N737*W737</f>
        <v>0</v>
      </c>
      <c r="F737">
        <f>(O737+P737+Q737-R737)*X737</f>
        <v>0</v>
      </c>
      <c r="G737">
        <f>U737*$F$6/12*T737</f>
        <v>0</v>
      </c>
      <c r="H737">
        <v>0</v>
      </c>
      <c r="I737">
        <f t="shared" si="188"/>
        <v>0</v>
      </c>
      <c r="K737">
        <f>IF(A737=0, $C$6, $C$7/12)</f>
        <v>0</v>
      </c>
      <c r="L737">
        <f t="shared" si="189"/>
        <v>100000</v>
      </c>
      <c r="M737" s="19">
        <f t="shared" si="190"/>
        <v>169573.50321453044</v>
      </c>
      <c r="N737" s="19">
        <f t="shared" si="191"/>
        <v>169573.50321453044</v>
      </c>
      <c r="O737" s="19">
        <f t="shared" si="181"/>
        <v>170213.69581341161</v>
      </c>
      <c r="P737" s="19">
        <f>IF(A737=0,K737*(1-$C$15),K737)</f>
        <v>0</v>
      </c>
      <c r="Q737" s="19">
        <f t="shared" si="192"/>
        <v>-1421.0457394906057</v>
      </c>
      <c r="R737" s="19">
        <f t="shared" si="193"/>
        <v>140.66054172826753</v>
      </c>
      <c r="S737" s="3">
        <f>Return!Q721</f>
        <v>-8.3485981119190145E-3</v>
      </c>
      <c r="T737" s="9">
        <f>IF(A737=0,1,T736*(1+$F$5)^(1/12))</f>
        <v>1.3460499606024188</v>
      </c>
      <c r="U737">
        <f>IF(A737=0,$C$12,U736-V736-W736-X736)</f>
        <v>0</v>
      </c>
      <c r="V737">
        <f t="shared" si="183"/>
        <v>0</v>
      </c>
      <c r="W737">
        <f t="shared" si="194"/>
        <v>0</v>
      </c>
      <c r="X737">
        <f>IF(A737=12*$C$10-1,U737-V737-W737,0)</f>
        <v>0</v>
      </c>
      <c r="Y737">
        <f>FLOOR(A737/12,1)</f>
        <v>59</v>
      </c>
      <c r="Z737">
        <f t="shared" si="184"/>
        <v>5</v>
      </c>
      <c r="AA737" t="e">
        <f t="shared" si="195"/>
        <v>#N/A</v>
      </c>
      <c r="AB737" t="e">
        <f t="shared" si="185"/>
        <v>#N/A</v>
      </c>
      <c r="AC737" t="e">
        <f>VLOOKUP(AD737,mortality!$A$4:$G$76,saving_model!Z737+2,FALSE)</f>
        <v>#N/A</v>
      </c>
      <c r="AD737">
        <f t="shared" si="186"/>
        <v>108</v>
      </c>
      <c r="AE737" s="10">
        <f t="shared" si="196"/>
        <v>8.3717735912058888E-4</v>
      </c>
      <c r="AF737" s="8">
        <f>VLOOKUP(saving_model!Y737,lapse!$B$4:$C$134,2,FALSE)</f>
        <v>0.01</v>
      </c>
      <c r="AH737">
        <f>discount_curve!K722</f>
        <v>0.43624265814629198</v>
      </c>
    </row>
    <row r="738" spans="1:34" x14ac:dyDescent="0.55000000000000004">
      <c r="A738">
        <f t="shared" si="182"/>
        <v>716</v>
      </c>
      <c r="B738">
        <f t="shared" si="187"/>
        <v>0</v>
      </c>
      <c r="C738">
        <f>K738*U738</f>
        <v>0</v>
      </c>
      <c r="D738">
        <f>M738*V738</f>
        <v>0</v>
      </c>
      <c r="E738">
        <f>N738*W738</f>
        <v>0</v>
      </c>
      <c r="F738">
        <f>(O738+P738+Q738-R738)*X738</f>
        <v>0</v>
      </c>
      <c r="G738">
        <f>U738*$F$6/12*T738</f>
        <v>0</v>
      </c>
      <c r="H738">
        <v>0</v>
      </c>
      <c r="I738">
        <f t="shared" si="188"/>
        <v>0</v>
      </c>
      <c r="K738">
        <f>IF(A738=0, $C$6, $C$7/12)</f>
        <v>0</v>
      </c>
      <c r="L738">
        <f t="shared" si="189"/>
        <v>100000</v>
      </c>
      <c r="M738" s="19">
        <f t="shared" si="190"/>
        <v>168690.62007237799</v>
      </c>
      <c r="N738" s="19">
        <f t="shared" si="191"/>
        <v>168690.62007237799</v>
      </c>
      <c r="O738" s="19">
        <f t="shared" si="181"/>
        <v>168651.98953219276</v>
      </c>
      <c r="P738" s="19">
        <f>IF(A738=0,K738*(1-$C$15),K738)</f>
        <v>0</v>
      </c>
      <c r="Q738" s="19">
        <f t="shared" si="192"/>
        <v>-63.229552945566503</v>
      </c>
      <c r="R738" s="19">
        <f t="shared" si="193"/>
        <v>140.49063331603932</v>
      </c>
      <c r="S738" s="3">
        <f>Return!Q722</f>
        <v>-3.7491139666334661E-4</v>
      </c>
      <c r="T738" s="9">
        <f>IF(A738=0,1,T737*(1+$F$5)^(1/12))</f>
        <v>1.3466095335527881</v>
      </c>
      <c r="U738">
        <f>IF(A738=0,$C$12,U737-V737-W737-X737)</f>
        <v>0</v>
      </c>
      <c r="V738">
        <f t="shared" si="183"/>
        <v>0</v>
      </c>
      <c r="W738">
        <f t="shared" si="194"/>
        <v>0</v>
      </c>
      <c r="X738">
        <f>IF(A738=12*$C$10-1,U738-V738-W738,0)</f>
        <v>0</v>
      </c>
      <c r="Y738">
        <f>FLOOR(A738/12,1)</f>
        <v>59</v>
      </c>
      <c r="Z738">
        <f t="shared" si="184"/>
        <v>5</v>
      </c>
      <c r="AA738" t="e">
        <f t="shared" si="195"/>
        <v>#N/A</v>
      </c>
      <c r="AB738" t="e">
        <f t="shared" si="185"/>
        <v>#N/A</v>
      </c>
      <c r="AC738" t="e">
        <f>VLOOKUP(AD738,mortality!$A$4:$G$76,saving_model!Z738+2,FALSE)</f>
        <v>#N/A</v>
      </c>
      <c r="AD738">
        <f t="shared" si="186"/>
        <v>108</v>
      </c>
      <c r="AE738" s="10">
        <f t="shared" si="196"/>
        <v>8.3717735912058888E-4</v>
      </c>
      <c r="AF738" s="8">
        <f>VLOOKUP(saving_model!Y738,lapse!$B$4:$C$134,2,FALSE)</f>
        <v>0.01</v>
      </c>
      <c r="AH738">
        <f>discount_curve!K723</f>
        <v>0.43573681459656</v>
      </c>
    </row>
    <row r="739" spans="1:34" x14ac:dyDescent="0.55000000000000004">
      <c r="A739">
        <f t="shared" si="182"/>
        <v>717</v>
      </c>
      <c r="B739">
        <f t="shared" si="187"/>
        <v>0</v>
      </c>
      <c r="C739">
        <f>K739*U739</f>
        <v>0</v>
      </c>
      <c r="D739">
        <f>M739*V739</f>
        <v>0</v>
      </c>
      <c r="E739">
        <f>N739*W739</f>
        <v>0</v>
      </c>
      <c r="F739">
        <f>(O739+P739+Q739-R739)*X739</f>
        <v>0</v>
      </c>
      <c r="G739">
        <f>U739*$F$6/12*T739</f>
        <v>0</v>
      </c>
      <c r="H739">
        <v>0</v>
      </c>
      <c r="I739">
        <f t="shared" si="188"/>
        <v>0</v>
      </c>
      <c r="K739">
        <f>IF(A739=0, $C$6, $C$7/12)</f>
        <v>0</v>
      </c>
      <c r="L739">
        <f t="shared" si="189"/>
        <v>100000</v>
      </c>
      <c r="M739" s="19">
        <f t="shared" si="190"/>
        <v>169550.64362902046</v>
      </c>
      <c r="N739" s="19">
        <f t="shared" si="191"/>
        <v>169550.64362902046</v>
      </c>
      <c r="O739" s="19">
        <f t="shared" si="181"/>
        <v>168448.26934593116</v>
      </c>
      <c r="P739" s="19">
        <f>IF(A739=0,K739*(1-$C$15),K739)</f>
        <v>0</v>
      </c>
      <c r="Q739" s="19">
        <f t="shared" si="192"/>
        <v>2062.6561282834327</v>
      </c>
      <c r="R739" s="19">
        <f t="shared" si="193"/>
        <v>142.09243789517885</v>
      </c>
      <c r="S739" s="3">
        <f>Return!Q723</f>
        <v>1.2245041972188453E-2</v>
      </c>
      <c r="T739" s="9">
        <f>IF(A739=0,1,T738*(1+$F$5)^(1/12))</f>
        <v>1.3471693391259396</v>
      </c>
      <c r="U739">
        <f>IF(A739=0,$C$12,U738-V738-W738-X738)</f>
        <v>0</v>
      </c>
      <c r="V739">
        <f t="shared" si="183"/>
        <v>0</v>
      </c>
      <c r="W739">
        <f t="shared" si="194"/>
        <v>0</v>
      </c>
      <c r="X739">
        <f>IF(A739=12*$C$10-1,U739-V739-W739,0)</f>
        <v>0</v>
      </c>
      <c r="Y739">
        <f>FLOOR(A739/12,1)</f>
        <v>59</v>
      </c>
      <c r="Z739">
        <f t="shared" si="184"/>
        <v>5</v>
      </c>
      <c r="AA739" t="e">
        <f t="shared" si="195"/>
        <v>#N/A</v>
      </c>
      <c r="AB739" t="e">
        <f t="shared" si="185"/>
        <v>#N/A</v>
      </c>
      <c r="AC739" t="e">
        <f>VLOOKUP(AD739,mortality!$A$4:$G$76,saving_model!Z739+2,FALSE)</f>
        <v>#N/A</v>
      </c>
      <c r="AD739">
        <f t="shared" si="186"/>
        <v>108</v>
      </c>
      <c r="AE739" s="10">
        <f t="shared" si="196"/>
        <v>8.3717735912058888E-4</v>
      </c>
      <c r="AF739" s="8">
        <f>VLOOKUP(saving_model!Y739,lapse!$B$4:$C$134,2,FALSE)</f>
        <v>0.01</v>
      </c>
      <c r="AH739">
        <f>discount_curve!K724</f>
        <v>0.43523155759583237</v>
      </c>
    </row>
    <row r="740" spans="1:34" x14ac:dyDescent="0.55000000000000004">
      <c r="A740">
        <f t="shared" si="182"/>
        <v>718</v>
      </c>
      <c r="B740">
        <f t="shared" si="187"/>
        <v>0</v>
      </c>
      <c r="C740">
        <f>K740*U740</f>
        <v>0</v>
      </c>
      <c r="D740">
        <f>M740*V740</f>
        <v>0</v>
      </c>
      <c r="E740">
        <f>N740*W740</f>
        <v>0</v>
      </c>
      <c r="F740">
        <f>(O740+P740+Q740-R740)*X740</f>
        <v>0</v>
      </c>
      <c r="G740">
        <f>U740*$F$6/12*T740</f>
        <v>0</v>
      </c>
      <c r="H740">
        <v>0</v>
      </c>
      <c r="I740">
        <f t="shared" si="188"/>
        <v>0</v>
      </c>
      <c r="K740">
        <f>IF(A740=0, $C$6, $C$7/12)</f>
        <v>0</v>
      </c>
      <c r="L740">
        <f t="shared" si="189"/>
        <v>100000</v>
      </c>
      <c r="M740" s="19">
        <f t="shared" si="190"/>
        <v>170224.52411366013</v>
      </c>
      <c r="N740" s="19">
        <f t="shared" si="191"/>
        <v>170224.52411366013</v>
      </c>
      <c r="O740" s="19">
        <f t="shared" si="181"/>
        <v>170368.83303631941</v>
      </c>
      <c r="P740" s="19">
        <f>IF(A740=0,K740*(1-$C$15),K740)</f>
        <v>0</v>
      </c>
      <c r="Q740" s="19">
        <f t="shared" si="192"/>
        <v>-430.23334506133403</v>
      </c>
      <c r="R740" s="19">
        <f t="shared" si="193"/>
        <v>141.61549974271506</v>
      </c>
      <c r="S740" s="3">
        <f>Return!Q724</f>
        <v>-2.525305464583516E-3</v>
      </c>
      <c r="T740" s="9">
        <f>IF(A740=0,1,T739*(1+$F$5)^(1/12))</f>
        <v>1.3477293774185781</v>
      </c>
      <c r="U740">
        <f>IF(A740=0,$C$12,U739-V739-W739-X739)</f>
        <v>0</v>
      </c>
      <c r="V740">
        <f t="shared" si="183"/>
        <v>0</v>
      </c>
      <c r="W740">
        <f t="shared" si="194"/>
        <v>0</v>
      </c>
      <c r="X740">
        <f>IF(A740=12*$C$10-1,U740-V740-W740,0)</f>
        <v>0</v>
      </c>
      <c r="Y740">
        <f>FLOOR(A740/12,1)</f>
        <v>59</v>
      </c>
      <c r="Z740">
        <f t="shared" si="184"/>
        <v>5</v>
      </c>
      <c r="AA740" t="e">
        <f t="shared" si="195"/>
        <v>#N/A</v>
      </c>
      <c r="AB740" t="e">
        <f t="shared" si="185"/>
        <v>#N/A</v>
      </c>
      <c r="AC740" t="e">
        <f>VLOOKUP(AD740,mortality!$A$4:$G$76,saving_model!Z740+2,FALSE)</f>
        <v>#N/A</v>
      </c>
      <c r="AD740">
        <f t="shared" si="186"/>
        <v>108</v>
      </c>
      <c r="AE740" s="10">
        <f t="shared" si="196"/>
        <v>8.3717735912058888E-4</v>
      </c>
      <c r="AF740" s="8">
        <f>VLOOKUP(saving_model!Y740,lapse!$B$4:$C$134,2,FALSE)</f>
        <v>0.01</v>
      </c>
      <c r="AH740">
        <f>discount_curve!K725</f>
        <v>0.43472688646397839</v>
      </c>
    </row>
    <row r="741" spans="1:34" x14ac:dyDescent="0.55000000000000004">
      <c r="A741">
        <f t="shared" si="182"/>
        <v>719</v>
      </c>
      <c r="B741">
        <f t="shared" si="187"/>
        <v>0</v>
      </c>
      <c r="C741">
        <f>K741*U741</f>
        <v>0</v>
      </c>
      <c r="D741">
        <f>M741*V741</f>
        <v>0</v>
      </c>
      <c r="E741">
        <f>N741*W741</f>
        <v>0</v>
      </c>
      <c r="F741">
        <f>(O741+P741+Q741-R741)*X741</f>
        <v>0</v>
      </c>
      <c r="G741">
        <f>U741*$F$6/12*T741</f>
        <v>0</v>
      </c>
      <c r="H741">
        <v>0</v>
      </c>
      <c r="I741">
        <f t="shared" si="188"/>
        <v>0</v>
      </c>
      <c r="K741">
        <f>IF(A741=0, $C$6, $C$7/12)</f>
        <v>0</v>
      </c>
      <c r="L741">
        <f t="shared" si="189"/>
        <v>100000</v>
      </c>
      <c r="M741" s="19">
        <f t="shared" si="190"/>
        <v>169732.15861431562</v>
      </c>
      <c r="N741" s="19">
        <f t="shared" si="191"/>
        <v>169732.15861431562</v>
      </c>
      <c r="O741" s="19">
        <f t="shared" si="181"/>
        <v>169796.98419151537</v>
      </c>
      <c r="P741" s="19">
        <f>IF(A741=0,K741*(1-$C$15),K741)</f>
        <v>0</v>
      </c>
      <c r="Q741" s="19">
        <f t="shared" si="192"/>
        <v>-270.9228721655964</v>
      </c>
      <c r="R741" s="19">
        <f t="shared" si="193"/>
        <v>141.27171776612479</v>
      </c>
      <c r="S741" s="3">
        <f>Return!Q725</f>
        <v>-1.5955693998664922E-3</v>
      </c>
      <c r="T741" s="9">
        <f>IF(A741=0,1,T740*(1+$F$5)^(1/12))</f>
        <v>1.3482896485274485</v>
      </c>
      <c r="U741">
        <f>IF(A741=0,$C$12,U740-V740-W740-X740)</f>
        <v>0</v>
      </c>
      <c r="V741">
        <f t="shared" si="183"/>
        <v>0</v>
      </c>
      <c r="W741">
        <f t="shared" si="194"/>
        <v>0</v>
      </c>
      <c r="X741">
        <f>IF(A741=12*$C$10-1,U741-V741-W741,0)</f>
        <v>0</v>
      </c>
      <c r="Y741">
        <f>FLOOR(A741/12,1)</f>
        <v>59</v>
      </c>
      <c r="Z741">
        <f t="shared" si="184"/>
        <v>5</v>
      </c>
      <c r="AA741" t="e">
        <f t="shared" si="195"/>
        <v>#N/A</v>
      </c>
      <c r="AB741" t="e">
        <f t="shared" si="185"/>
        <v>#N/A</v>
      </c>
      <c r="AC741" t="e">
        <f>VLOOKUP(AD741,mortality!$A$4:$G$76,saving_model!Z741+2,FALSE)</f>
        <v>#N/A</v>
      </c>
      <c r="AD741">
        <f t="shared" si="186"/>
        <v>108</v>
      </c>
      <c r="AE741" s="10">
        <f t="shared" si="196"/>
        <v>8.3717735912058888E-4</v>
      </c>
      <c r="AF741" s="8">
        <f>VLOOKUP(saving_model!Y741,lapse!$B$4:$C$134,2,FALSE)</f>
        <v>0.01</v>
      </c>
      <c r="AH741">
        <f>discount_curve!K726</f>
        <v>0.43422280052165613</v>
      </c>
    </row>
    <row r="742" spans="1:34" x14ac:dyDescent="0.55000000000000004">
      <c r="A742">
        <f t="shared" ref="A742:A776" si="197">A741+1</f>
        <v>720</v>
      </c>
      <c r="B742">
        <f t="shared" si="187"/>
        <v>0</v>
      </c>
      <c r="C742">
        <f>K742*U742</f>
        <v>0</v>
      </c>
      <c r="D742">
        <f>M742*V742</f>
        <v>0</v>
      </c>
      <c r="E742">
        <f>N742*W742</f>
        <v>0</v>
      </c>
      <c r="F742">
        <f>(O742+P742+Q742-R742)*X742</f>
        <v>0</v>
      </c>
      <c r="G742">
        <f>U742*$F$6/12*T742</f>
        <v>0</v>
      </c>
      <c r="H742">
        <v>0</v>
      </c>
      <c r="I742">
        <f t="shared" si="188"/>
        <v>0</v>
      </c>
      <c r="K742">
        <f>IF(A742=0, $C$6, $C$7/12)</f>
        <v>0</v>
      </c>
      <c r="L742">
        <f t="shared" si="189"/>
        <v>100000</v>
      </c>
      <c r="M742" s="19">
        <f t="shared" si="190"/>
        <v>170386.96183669334</v>
      </c>
      <c r="N742" s="19">
        <f t="shared" si="191"/>
        <v>170386.96183669334</v>
      </c>
      <c r="O742" s="19">
        <f t="shared" si="181"/>
        <v>169384.78960158364</v>
      </c>
      <c r="P742" s="19">
        <f>IF(A742=0,K742*(1-$C$15),K742)</f>
        <v>0</v>
      </c>
      <c r="Q742" s="19">
        <f t="shared" si="192"/>
        <v>1861.639112957304</v>
      </c>
      <c r="R742" s="19">
        <f t="shared" si="193"/>
        <v>142.70535726211747</v>
      </c>
      <c r="S742" s="3">
        <f>Return!Q726</f>
        <v>1.0990591996696608E-2</v>
      </c>
      <c r="T742" s="9">
        <f>IF(A742=0,1,T741*(1+$F$5)^(1/12))</f>
        <v>1.3488501525493357</v>
      </c>
      <c r="U742">
        <f>IF(A742=0,$C$12,U741-V741-W741-X741)</f>
        <v>0</v>
      </c>
      <c r="V742">
        <f t="shared" si="183"/>
        <v>0</v>
      </c>
      <c r="W742">
        <f t="shared" si="194"/>
        <v>0</v>
      </c>
      <c r="X742">
        <f>IF(A742=12*$C$10-1,U742-V742-W742,0)</f>
        <v>0</v>
      </c>
      <c r="Y742">
        <f>FLOOR(A742/12,1)</f>
        <v>60</v>
      </c>
      <c r="Z742">
        <f t="shared" si="184"/>
        <v>5</v>
      </c>
      <c r="AA742" t="e">
        <f t="shared" si="195"/>
        <v>#N/A</v>
      </c>
      <c r="AB742" t="e">
        <f t="shared" si="185"/>
        <v>#N/A</v>
      </c>
      <c r="AC742" t="e">
        <f>VLOOKUP(AD742,mortality!$A$4:$G$76,saving_model!Z742+2,FALSE)</f>
        <v>#N/A</v>
      </c>
      <c r="AD742">
        <f t="shared" si="186"/>
        <v>109</v>
      </c>
      <c r="AE742" s="10">
        <f t="shared" si="196"/>
        <v>8.3717735912058888E-4</v>
      </c>
      <c r="AF742" s="8">
        <f>VLOOKUP(saving_model!Y742,lapse!$B$4:$C$134,2,FALSE)</f>
        <v>0.01</v>
      </c>
      <c r="AH742">
        <f>discount_curve!K727</f>
        <v>0.42483101203908807</v>
      </c>
    </row>
    <row r="743" spans="1:34" x14ac:dyDescent="0.55000000000000004">
      <c r="A743">
        <f t="shared" si="197"/>
        <v>721</v>
      </c>
      <c r="B743">
        <f t="shared" si="187"/>
        <v>0</v>
      </c>
      <c r="C743">
        <f>K743*U743</f>
        <v>0</v>
      </c>
      <c r="D743">
        <f>M743*V743</f>
        <v>0</v>
      </c>
      <c r="E743">
        <f>N743*W743</f>
        <v>0</v>
      </c>
      <c r="F743">
        <f>(O743+P743+Q743-R743)*X743</f>
        <v>0</v>
      </c>
      <c r="G743">
        <f>U743*$F$6/12*T743</f>
        <v>0</v>
      </c>
      <c r="H743">
        <v>0</v>
      </c>
      <c r="I743">
        <f t="shared" si="188"/>
        <v>0</v>
      </c>
      <c r="K743">
        <f>IF(A743=0, $C$6, $C$7/12)</f>
        <v>0</v>
      </c>
      <c r="L743">
        <f t="shared" si="189"/>
        <v>100000</v>
      </c>
      <c r="M743" s="19">
        <f t="shared" si="190"/>
        <v>170633.071438899</v>
      </c>
      <c r="N743" s="19">
        <f t="shared" si="191"/>
        <v>170633.071438899</v>
      </c>
      <c r="O743" s="19">
        <f t="shared" si="181"/>
        <v>171103.72335727885</v>
      </c>
      <c r="P743" s="19">
        <f>IF(A743=0,K743*(1-$C$15),K743)</f>
        <v>0</v>
      </c>
      <c r="Q743" s="19">
        <f t="shared" si="192"/>
        <v>-1082.9877830715029</v>
      </c>
      <c r="R743" s="19">
        <f t="shared" si="193"/>
        <v>141.68394631183946</v>
      </c>
      <c r="S743" s="3">
        <f>Return!Q727</f>
        <v>-6.32942265557912E-3</v>
      </c>
      <c r="T743" s="9">
        <f>IF(A743=0,1,T742*(1+$F$5)^(1/12))</f>
        <v>1.3494108895810655</v>
      </c>
      <c r="U743">
        <f>IF(A743=0,$C$12,U742-V742-W742-X742)</f>
        <v>0</v>
      </c>
      <c r="V743">
        <f t="shared" si="183"/>
        <v>0</v>
      </c>
      <c r="W743">
        <f t="shared" si="194"/>
        <v>0</v>
      </c>
      <c r="X743">
        <f>IF(A743=12*$C$10-1,U743-V743-W743,0)</f>
        <v>0</v>
      </c>
      <c r="Y743">
        <f>FLOOR(A743/12,1)</f>
        <v>60</v>
      </c>
      <c r="Z743">
        <f t="shared" si="184"/>
        <v>5</v>
      </c>
      <c r="AA743" t="e">
        <f t="shared" si="195"/>
        <v>#N/A</v>
      </c>
      <c r="AB743" t="e">
        <f t="shared" si="185"/>
        <v>#N/A</v>
      </c>
      <c r="AC743" t="e">
        <f>VLOOKUP(AD743,mortality!$A$4:$G$76,saving_model!Z743+2,FALSE)</f>
        <v>#N/A</v>
      </c>
      <c r="AD743">
        <f t="shared" si="186"/>
        <v>109</v>
      </c>
      <c r="AE743" s="10">
        <f t="shared" si="196"/>
        <v>8.3717735912058888E-4</v>
      </c>
      <c r="AF743" s="8">
        <f>VLOOKUP(saving_model!Y743,lapse!$B$4:$C$134,2,FALSE)</f>
        <v>0.01</v>
      </c>
      <c r="AH743">
        <f>discount_curve!K728</f>
        <v>0.4243261976857598</v>
      </c>
    </row>
    <row r="744" spans="1:34" x14ac:dyDescent="0.55000000000000004">
      <c r="A744">
        <f t="shared" si="197"/>
        <v>722</v>
      </c>
      <c r="B744">
        <f t="shared" si="187"/>
        <v>0</v>
      </c>
      <c r="C744">
        <f>K744*U744</f>
        <v>0</v>
      </c>
      <c r="D744">
        <f>M744*V744</f>
        <v>0</v>
      </c>
      <c r="E744">
        <f>N744*W744</f>
        <v>0</v>
      </c>
      <c r="F744">
        <f>(O744+P744+Q744-R744)*X744</f>
        <v>0</v>
      </c>
      <c r="G744">
        <f>U744*$F$6/12*T744</f>
        <v>0</v>
      </c>
      <c r="H744">
        <v>0</v>
      </c>
      <c r="I744">
        <f t="shared" si="188"/>
        <v>0</v>
      </c>
      <c r="K744">
        <f>IF(A744=0, $C$6, $C$7/12)</f>
        <v>0</v>
      </c>
      <c r="L744">
        <f t="shared" si="189"/>
        <v>100000</v>
      </c>
      <c r="M744" s="19">
        <f t="shared" si="190"/>
        <v>170130.00900797499</v>
      </c>
      <c r="N744" s="19">
        <f t="shared" si="191"/>
        <v>170130.00900797499</v>
      </c>
      <c r="O744" s="19">
        <f t="shared" si="181"/>
        <v>169879.0516278955</v>
      </c>
      <c r="P744" s="19">
        <f>IF(A744=0,K744*(1-$C$15),K744)</f>
        <v>0</v>
      </c>
      <c r="Q744" s="19">
        <f t="shared" si="192"/>
        <v>360.04884309977285</v>
      </c>
      <c r="R744" s="19">
        <f t="shared" si="193"/>
        <v>141.86591705916274</v>
      </c>
      <c r="S744" s="3">
        <f>Return!Q728</f>
        <v>2.1194422717194517E-3</v>
      </c>
      <c r="T744" s="9">
        <f>IF(A744=0,1,T743*(1+$F$5)^(1/12))</f>
        <v>1.3499718597195034</v>
      </c>
      <c r="U744">
        <f>IF(A744=0,$C$12,U743-V743-W743-X743)</f>
        <v>0</v>
      </c>
      <c r="V744">
        <f t="shared" si="183"/>
        <v>0</v>
      </c>
      <c r="W744">
        <f t="shared" si="194"/>
        <v>0</v>
      </c>
      <c r="X744">
        <f>IF(A744=12*$C$10-1,U744-V744-W744,0)</f>
        <v>0</v>
      </c>
      <c r="Y744">
        <f>FLOOR(A744/12,1)</f>
        <v>60</v>
      </c>
      <c r="Z744">
        <f t="shared" si="184"/>
        <v>5</v>
      </c>
      <c r="AA744" t="e">
        <f t="shared" si="195"/>
        <v>#N/A</v>
      </c>
      <c r="AB744" t="e">
        <f t="shared" si="185"/>
        <v>#N/A</v>
      </c>
      <c r="AC744" t="e">
        <f>VLOOKUP(AD744,mortality!$A$4:$G$76,saving_model!Z744+2,FALSE)</f>
        <v>#N/A</v>
      </c>
      <c r="AD744">
        <f t="shared" si="186"/>
        <v>109</v>
      </c>
      <c r="AE744" s="10">
        <f t="shared" si="196"/>
        <v>8.3717735912058888E-4</v>
      </c>
      <c r="AF744" s="8">
        <f>VLOOKUP(saving_model!Y744,lapse!$B$4:$C$134,2,FALSE)</f>
        <v>0.01</v>
      </c>
      <c r="AH744">
        <f>discount_curve!K729</f>
        <v>0.42382198318866654</v>
      </c>
    </row>
    <row r="745" spans="1:34" x14ac:dyDescent="0.55000000000000004">
      <c r="A745">
        <f t="shared" si="197"/>
        <v>723</v>
      </c>
      <c r="B745">
        <f t="shared" si="187"/>
        <v>0</v>
      </c>
      <c r="C745">
        <f>K745*U745</f>
        <v>0</v>
      </c>
      <c r="D745">
        <f>M745*V745</f>
        <v>0</v>
      </c>
      <c r="E745">
        <f>N745*W745</f>
        <v>0</v>
      </c>
      <c r="F745">
        <f>(O745+P745+Q745-R745)*X745</f>
        <v>0</v>
      </c>
      <c r="G745">
        <f>U745*$F$6/12*T745</f>
        <v>0</v>
      </c>
      <c r="H745">
        <v>0</v>
      </c>
      <c r="I745">
        <f t="shared" si="188"/>
        <v>0</v>
      </c>
      <c r="K745">
        <f>IF(A745=0, $C$6, $C$7/12)</f>
        <v>0</v>
      </c>
      <c r="L745">
        <f t="shared" si="189"/>
        <v>100000</v>
      </c>
      <c r="M745" s="19">
        <f t="shared" si="190"/>
        <v>170443.70077825873</v>
      </c>
      <c r="N745" s="19">
        <f t="shared" si="191"/>
        <v>170443.70077825873</v>
      </c>
      <c r="O745" s="19">
        <f t="shared" ref="O745:O776" si="198">O744+P744+Q744-R744</f>
        <v>170097.23455393611</v>
      </c>
      <c r="P745" s="19">
        <f>IF(A745=0,K745*(1-$C$15),K745)</f>
        <v>0</v>
      </c>
      <c r="Q745" s="19">
        <f t="shared" si="192"/>
        <v>550.72581500442698</v>
      </c>
      <c r="R745" s="19">
        <f t="shared" si="193"/>
        <v>142.20663364078379</v>
      </c>
      <c r="S745" s="3">
        <f>Return!Q729</f>
        <v>3.2377117502742081E-3</v>
      </c>
      <c r="T745" s="9">
        <f>IF(A745=0,1,T744*(1+$F$5)^(1/12))</f>
        <v>1.3505330630615553</v>
      </c>
      <c r="U745">
        <f>IF(A745=0,$C$12,U744-V744-W744-X744)</f>
        <v>0</v>
      </c>
      <c r="V745">
        <f t="shared" si="183"/>
        <v>0</v>
      </c>
      <c r="W745">
        <f t="shared" si="194"/>
        <v>0</v>
      </c>
      <c r="X745">
        <f>IF(A745=12*$C$10-1,U745-V745-W745,0)</f>
        <v>0</v>
      </c>
      <c r="Y745">
        <f>FLOOR(A745/12,1)</f>
        <v>60</v>
      </c>
      <c r="Z745">
        <f t="shared" si="184"/>
        <v>5</v>
      </c>
      <c r="AA745" t="e">
        <f t="shared" si="195"/>
        <v>#N/A</v>
      </c>
      <c r="AB745" t="e">
        <f t="shared" si="185"/>
        <v>#N/A</v>
      </c>
      <c r="AC745" t="e">
        <f>VLOOKUP(AD745,mortality!$A$4:$G$76,saving_model!Z745+2,FALSE)</f>
        <v>#N/A</v>
      </c>
      <c r="AD745">
        <f t="shared" si="186"/>
        <v>109</v>
      </c>
      <c r="AE745" s="10">
        <f t="shared" si="196"/>
        <v>8.3717735912058888E-4</v>
      </c>
      <c r="AF745" s="8">
        <f>VLOOKUP(saving_model!Y745,lapse!$B$4:$C$134,2,FALSE)</f>
        <v>0.01</v>
      </c>
      <c r="AH745">
        <f>discount_curve!K730</f>
        <v>0.42331836783501625</v>
      </c>
    </row>
    <row r="746" spans="1:34" x14ac:dyDescent="0.55000000000000004">
      <c r="A746">
        <f t="shared" si="197"/>
        <v>724</v>
      </c>
      <c r="B746">
        <f t="shared" si="187"/>
        <v>0</v>
      </c>
      <c r="C746">
        <f>K746*U746</f>
        <v>0</v>
      </c>
      <c r="D746">
        <f>M746*V746</f>
        <v>0</v>
      </c>
      <c r="E746">
        <f>N746*W746</f>
        <v>0</v>
      </c>
      <c r="F746">
        <f>(O746+P746+Q746-R746)*X746</f>
        <v>0</v>
      </c>
      <c r="G746">
        <f>U746*$F$6/12*T746</f>
        <v>0</v>
      </c>
      <c r="H746">
        <v>0</v>
      </c>
      <c r="I746">
        <f t="shared" si="188"/>
        <v>0</v>
      </c>
      <c r="K746">
        <f>IF(A746=0, $C$6, $C$7/12)</f>
        <v>0</v>
      </c>
      <c r="L746">
        <f t="shared" si="189"/>
        <v>100000</v>
      </c>
      <c r="M746" s="19">
        <f t="shared" si="190"/>
        <v>170462.02674917708</v>
      </c>
      <c r="N746" s="19">
        <f t="shared" si="191"/>
        <v>170462.02674917708</v>
      </c>
      <c r="O746" s="19">
        <f t="shared" si="198"/>
        <v>170505.75373529978</v>
      </c>
      <c r="P746" s="19">
        <f>IF(A746=0,K746*(1-$C$15),K746)</f>
        <v>0</v>
      </c>
      <c r="Q746" s="19">
        <f t="shared" si="192"/>
        <v>-229.35097454603917</v>
      </c>
      <c r="R746" s="19">
        <f t="shared" si="193"/>
        <v>141.89700230062812</v>
      </c>
      <c r="S746" s="3">
        <f>Return!Q730</f>
        <v>-1.3451216133274491E-3</v>
      </c>
      <c r="T746" s="9">
        <f>IF(A746=0,1,T745*(1+$F$5)^(1/12))</f>
        <v>1.3510944997041674</v>
      </c>
      <c r="U746">
        <f>IF(A746=0,$C$12,U745-V745-W745-X745)</f>
        <v>0</v>
      </c>
      <c r="V746">
        <f t="shared" si="183"/>
        <v>0</v>
      </c>
      <c r="W746">
        <f t="shared" si="194"/>
        <v>0</v>
      </c>
      <c r="X746">
        <f>IF(A746=12*$C$10-1,U746-V746-W746,0)</f>
        <v>0</v>
      </c>
      <c r="Y746">
        <f>FLOOR(A746/12,1)</f>
        <v>60</v>
      </c>
      <c r="Z746">
        <f t="shared" si="184"/>
        <v>5</v>
      </c>
      <c r="AA746" t="e">
        <f t="shared" si="195"/>
        <v>#N/A</v>
      </c>
      <c r="AB746" t="e">
        <f t="shared" si="185"/>
        <v>#N/A</v>
      </c>
      <c r="AC746" t="e">
        <f>VLOOKUP(AD746,mortality!$A$4:$G$76,saving_model!Z746+2,FALSE)</f>
        <v>#N/A</v>
      </c>
      <c r="AD746">
        <f t="shared" si="186"/>
        <v>109</v>
      </c>
      <c r="AE746" s="10">
        <f t="shared" si="196"/>
        <v>8.3717735912058888E-4</v>
      </c>
      <c r="AF746" s="8">
        <f>VLOOKUP(saving_model!Y746,lapse!$B$4:$C$134,2,FALSE)</f>
        <v>0.01</v>
      </c>
      <c r="AH746">
        <f>discount_curve!K731</f>
        <v>0.42281535091286443</v>
      </c>
    </row>
    <row r="747" spans="1:34" x14ac:dyDescent="0.55000000000000004">
      <c r="A747">
        <f t="shared" si="197"/>
        <v>725</v>
      </c>
      <c r="B747">
        <f t="shared" si="187"/>
        <v>0</v>
      </c>
      <c r="C747">
        <f>K747*U747</f>
        <v>0</v>
      </c>
      <c r="D747">
        <f>M747*V747</f>
        <v>0</v>
      </c>
      <c r="E747">
        <f>N747*W747</f>
        <v>0</v>
      </c>
      <c r="F747">
        <f>(O747+P747+Q747-R747)*X747</f>
        <v>0</v>
      </c>
      <c r="G747">
        <f>U747*$F$6/12*T747</f>
        <v>0</v>
      </c>
      <c r="H747">
        <v>0</v>
      </c>
      <c r="I747">
        <f t="shared" si="188"/>
        <v>0</v>
      </c>
      <c r="K747">
        <f>IF(A747=0, $C$6, $C$7/12)</f>
        <v>0</v>
      </c>
      <c r="L747">
        <f t="shared" si="189"/>
        <v>100000</v>
      </c>
      <c r="M747" s="19">
        <f t="shared" si="190"/>
        <v>170379.37766988543</v>
      </c>
      <c r="N747" s="19">
        <f t="shared" si="191"/>
        <v>170379.37766988543</v>
      </c>
      <c r="O747" s="19">
        <f t="shared" si="198"/>
        <v>170134.5057584531</v>
      </c>
      <c r="P747" s="19">
        <f>IF(A747=0,K747*(1-$C$15),K747)</f>
        <v>0</v>
      </c>
      <c r="Q747" s="19">
        <f t="shared" si="192"/>
        <v>347.67533861713628</v>
      </c>
      <c r="R747" s="19">
        <f t="shared" si="193"/>
        <v>142.06848424755853</v>
      </c>
      <c r="S747" s="3">
        <f>Return!Q731</f>
        <v>2.0435321868848E-3</v>
      </c>
      <c r="T747" s="9">
        <f>IF(A747=0,1,T746*(1+$F$5)^(1/12))</f>
        <v>1.3516561697443261</v>
      </c>
      <c r="U747">
        <f>IF(A747=0,$C$12,U746-V746-W746-X746)</f>
        <v>0</v>
      </c>
      <c r="V747">
        <f t="shared" si="183"/>
        <v>0</v>
      </c>
      <c r="W747">
        <f t="shared" si="194"/>
        <v>0</v>
      </c>
      <c r="X747">
        <f>IF(A747=12*$C$10-1,U747-V747-W747,0)</f>
        <v>0</v>
      </c>
      <c r="Y747">
        <f>FLOOR(A747/12,1)</f>
        <v>60</v>
      </c>
      <c r="Z747">
        <f t="shared" si="184"/>
        <v>5</v>
      </c>
      <c r="AA747" t="e">
        <f t="shared" si="195"/>
        <v>#N/A</v>
      </c>
      <c r="AB747" t="e">
        <f t="shared" si="185"/>
        <v>#N/A</v>
      </c>
      <c r="AC747" t="e">
        <f>VLOOKUP(AD747,mortality!$A$4:$G$76,saving_model!Z747+2,FALSE)</f>
        <v>#N/A</v>
      </c>
      <c r="AD747">
        <f t="shared" si="186"/>
        <v>109</v>
      </c>
      <c r="AE747" s="10">
        <f t="shared" si="196"/>
        <v>8.3717735912058888E-4</v>
      </c>
      <c r="AF747" s="8">
        <f>VLOOKUP(saving_model!Y747,lapse!$B$4:$C$134,2,FALSE)</f>
        <v>0.01</v>
      </c>
      <c r="AH747">
        <f>discount_curve!K732</f>
        <v>0.42231293171111212</v>
      </c>
    </row>
    <row r="748" spans="1:34" x14ac:dyDescent="0.55000000000000004">
      <c r="A748">
        <f t="shared" si="197"/>
        <v>726</v>
      </c>
      <c r="B748">
        <f t="shared" si="187"/>
        <v>0</v>
      </c>
      <c r="C748">
        <f>K748*U748</f>
        <v>0</v>
      </c>
      <c r="D748">
        <f>M748*V748</f>
        <v>0</v>
      </c>
      <c r="E748">
        <f>N748*W748</f>
        <v>0</v>
      </c>
      <c r="F748">
        <f>(O748+P748+Q748-R748)*X748</f>
        <v>0</v>
      </c>
      <c r="G748">
        <f>U748*$F$6/12*T748</f>
        <v>0</v>
      </c>
      <c r="H748">
        <v>0</v>
      </c>
      <c r="I748">
        <f t="shared" si="188"/>
        <v>0</v>
      </c>
      <c r="K748">
        <f>IF(A748=0, $C$6, $C$7/12)</f>
        <v>0</v>
      </c>
      <c r="L748">
        <f t="shared" si="189"/>
        <v>100000</v>
      </c>
      <c r="M748" s="19">
        <f t="shared" si="190"/>
        <v>170011.24184279895</v>
      </c>
      <c r="N748" s="19">
        <f t="shared" si="191"/>
        <v>170011.24184279895</v>
      </c>
      <c r="O748" s="19">
        <f t="shared" si="198"/>
        <v>170340.1126128227</v>
      </c>
      <c r="P748" s="19">
        <f>IF(A748=0,K748*(1-$C$15),K748)</f>
        <v>0</v>
      </c>
      <c r="Q748" s="19">
        <f t="shared" si="192"/>
        <v>-799.02577907562761</v>
      </c>
      <c r="R748" s="19">
        <f t="shared" si="193"/>
        <v>141.28423902812256</v>
      </c>
      <c r="S748" s="3">
        <f>Return!Q732</f>
        <v>-4.6907670003235591E-3</v>
      </c>
      <c r="T748" s="9">
        <f>IF(A748=0,1,T747*(1+$F$5)^(1/12))</f>
        <v>1.3522180732790583</v>
      </c>
      <c r="U748">
        <f>IF(A748=0,$C$12,U747-V747-W747-X747)</f>
        <v>0</v>
      </c>
      <c r="V748">
        <f t="shared" si="183"/>
        <v>0</v>
      </c>
      <c r="W748">
        <f t="shared" si="194"/>
        <v>0</v>
      </c>
      <c r="X748">
        <f>IF(A748=12*$C$10-1,U748-V748-W748,0)</f>
        <v>0</v>
      </c>
      <c r="Y748">
        <f>FLOOR(A748/12,1)</f>
        <v>60</v>
      </c>
      <c r="Z748">
        <f t="shared" si="184"/>
        <v>5</v>
      </c>
      <c r="AA748" t="e">
        <f t="shared" si="195"/>
        <v>#N/A</v>
      </c>
      <c r="AB748" t="e">
        <f t="shared" si="185"/>
        <v>#N/A</v>
      </c>
      <c r="AC748" t="e">
        <f>VLOOKUP(AD748,mortality!$A$4:$G$76,saving_model!Z748+2,FALSE)</f>
        <v>#N/A</v>
      </c>
      <c r="AD748">
        <f t="shared" si="186"/>
        <v>109</v>
      </c>
      <c r="AE748" s="10">
        <f t="shared" si="196"/>
        <v>8.3717735912058888E-4</v>
      </c>
      <c r="AF748" s="8">
        <f>VLOOKUP(saving_model!Y748,lapse!$B$4:$C$134,2,FALSE)</f>
        <v>0.01</v>
      </c>
      <c r="AH748">
        <f>discount_curve!K733</f>
        <v>0.42181110951950562</v>
      </c>
    </row>
    <row r="749" spans="1:34" x14ac:dyDescent="0.55000000000000004">
      <c r="A749">
        <f t="shared" si="197"/>
        <v>727</v>
      </c>
      <c r="B749">
        <f t="shared" si="187"/>
        <v>0</v>
      </c>
      <c r="C749">
        <f>K749*U749</f>
        <v>0</v>
      </c>
      <c r="D749">
        <f>M749*V749</f>
        <v>0</v>
      </c>
      <c r="E749">
        <f>N749*W749</f>
        <v>0</v>
      </c>
      <c r="F749">
        <f>(O749+P749+Q749-R749)*X749</f>
        <v>0</v>
      </c>
      <c r="G749">
        <f>U749*$F$6/12*T749</f>
        <v>0</v>
      </c>
      <c r="H749">
        <v>0</v>
      </c>
      <c r="I749">
        <f t="shared" si="188"/>
        <v>0</v>
      </c>
      <c r="K749">
        <f>IF(A749=0, $C$6, $C$7/12)</f>
        <v>0</v>
      </c>
      <c r="L749">
        <f t="shared" si="189"/>
        <v>100000</v>
      </c>
      <c r="M749" s="19">
        <f t="shared" si="190"/>
        <v>167893.64276484368</v>
      </c>
      <c r="N749" s="19">
        <f t="shared" si="191"/>
        <v>167893.64276484368</v>
      </c>
      <c r="O749" s="19">
        <f t="shared" si="198"/>
        <v>169399.80259471896</v>
      </c>
      <c r="P749" s="19">
        <f>IF(A749=0,K749*(1-$C$15),K749)</f>
        <v>0</v>
      </c>
      <c r="Q749" s="19">
        <f t="shared" si="192"/>
        <v>-3150.860444875439</v>
      </c>
      <c r="R749" s="19">
        <f t="shared" si="193"/>
        <v>138.54078512486961</v>
      </c>
      <c r="S749" s="3">
        <f>Return!Q733</f>
        <v>-1.8600142365063577E-2</v>
      </c>
      <c r="T749" s="9">
        <f>IF(A749=0,1,T748*(1+$F$5)^(1/12))</f>
        <v>1.3527802104054312</v>
      </c>
      <c r="U749">
        <f>IF(A749=0,$C$12,U748-V748-W748-X748)</f>
        <v>0</v>
      </c>
      <c r="V749">
        <f t="shared" si="183"/>
        <v>0</v>
      </c>
      <c r="W749">
        <f t="shared" si="194"/>
        <v>0</v>
      </c>
      <c r="X749">
        <f>IF(A749=12*$C$10-1,U749-V749-W749,0)</f>
        <v>0</v>
      </c>
      <c r="Y749">
        <f>FLOOR(A749/12,1)</f>
        <v>60</v>
      </c>
      <c r="Z749">
        <f t="shared" si="184"/>
        <v>5</v>
      </c>
      <c r="AA749" t="e">
        <f t="shared" si="195"/>
        <v>#N/A</v>
      </c>
      <c r="AB749" t="e">
        <f t="shared" si="185"/>
        <v>#N/A</v>
      </c>
      <c r="AC749" t="e">
        <f>VLOOKUP(AD749,mortality!$A$4:$G$76,saving_model!Z749+2,FALSE)</f>
        <v>#N/A</v>
      </c>
      <c r="AD749">
        <f t="shared" si="186"/>
        <v>109</v>
      </c>
      <c r="AE749" s="10">
        <f t="shared" si="196"/>
        <v>8.3717735912058888E-4</v>
      </c>
      <c r="AF749" s="8">
        <f>VLOOKUP(saving_model!Y749,lapse!$B$4:$C$134,2,FALSE)</f>
        <v>0.01</v>
      </c>
      <c r="AH749">
        <f>discount_curve!K734</f>
        <v>0.42130988362863503</v>
      </c>
    </row>
    <row r="750" spans="1:34" x14ac:dyDescent="0.55000000000000004">
      <c r="A750">
        <f t="shared" si="197"/>
        <v>728</v>
      </c>
      <c r="B750">
        <f t="shared" si="187"/>
        <v>0</v>
      </c>
      <c r="C750">
        <f>K750*U750</f>
        <v>0</v>
      </c>
      <c r="D750">
        <f>M750*V750</f>
        <v>0</v>
      </c>
      <c r="E750">
        <f>N750*W750</f>
        <v>0</v>
      </c>
      <c r="F750">
        <f>(O750+P750+Q750-R750)*X750</f>
        <v>0</v>
      </c>
      <c r="G750">
        <f>U750*$F$6/12*T750</f>
        <v>0</v>
      </c>
      <c r="H750">
        <v>0</v>
      </c>
      <c r="I750">
        <f t="shared" si="188"/>
        <v>0</v>
      </c>
      <c r="K750">
        <f>IF(A750=0, $C$6, $C$7/12)</f>
        <v>0</v>
      </c>
      <c r="L750">
        <f t="shared" si="189"/>
        <v>100000</v>
      </c>
      <c r="M750" s="19">
        <f t="shared" si="190"/>
        <v>166292.73181840661</v>
      </c>
      <c r="N750" s="19">
        <f t="shared" si="191"/>
        <v>166292.73181840661</v>
      </c>
      <c r="O750" s="19">
        <f t="shared" si="198"/>
        <v>166110.40136471865</v>
      </c>
      <c r="P750" s="19">
        <f>IF(A750=0,K750*(1-$C$15),K750)</f>
        <v>0</v>
      </c>
      <c r="Q750" s="19">
        <f t="shared" si="192"/>
        <v>226.04720023842643</v>
      </c>
      <c r="R750" s="19">
        <f t="shared" si="193"/>
        <v>138.61370713746422</v>
      </c>
      <c r="S750" s="3">
        <f>Return!Q734</f>
        <v>1.3608250800749566E-3</v>
      </c>
      <c r="T750" s="9">
        <f>IF(A750=0,1,T749*(1+$F$5)^(1/12))</f>
        <v>1.3533425812205524</v>
      </c>
      <c r="U750">
        <f>IF(A750=0,$C$12,U749-V749-W749-X749)</f>
        <v>0</v>
      </c>
      <c r="V750">
        <f t="shared" si="183"/>
        <v>0</v>
      </c>
      <c r="W750">
        <f t="shared" si="194"/>
        <v>0</v>
      </c>
      <c r="X750">
        <f>IF(A750=12*$C$10-1,U750-V750-W750,0)</f>
        <v>0</v>
      </c>
      <c r="Y750">
        <f>FLOOR(A750/12,1)</f>
        <v>60</v>
      </c>
      <c r="Z750">
        <f t="shared" si="184"/>
        <v>5</v>
      </c>
      <c r="AA750" t="e">
        <f t="shared" si="195"/>
        <v>#N/A</v>
      </c>
      <c r="AB750" t="e">
        <f t="shared" si="185"/>
        <v>#N/A</v>
      </c>
      <c r="AC750" t="e">
        <f>VLOOKUP(AD750,mortality!$A$4:$G$76,saving_model!Z750+2,FALSE)</f>
        <v>#N/A</v>
      </c>
      <c r="AD750">
        <f t="shared" si="186"/>
        <v>109</v>
      </c>
      <c r="AE750" s="10">
        <f t="shared" si="196"/>
        <v>8.3717735912058888E-4</v>
      </c>
      <c r="AF750" s="8">
        <f>VLOOKUP(saving_model!Y750,lapse!$B$4:$C$134,2,FALSE)</f>
        <v>0.01</v>
      </c>
      <c r="AH750">
        <f>discount_curve!K735</f>
        <v>0.42080925332993374</v>
      </c>
    </row>
    <row r="751" spans="1:34" x14ac:dyDescent="0.55000000000000004">
      <c r="A751">
        <f t="shared" si="197"/>
        <v>729</v>
      </c>
      <c r="B751">
        <f t="shared" si="187"/>
        <v>0</v>
      </c>
      <c r="C751">
        <f>K751*U751</f>
        <v>0</v>
      </c>
      <c r="D751">
        <f>M751*V751</f>
        <v>0</v>
      </c>
      <c r="E751">
        <f>N751*W751</f>
        <v>0</v>
      </c>
      <c r="F751">
        <f>(O751+P751+Q751-R751)*X751</f>
        <v>0</v>
      </c>
      <c r="G751">
        <f>U751*$F$6/12*T751</f>
        <v>0</v>
      </c>
      <c r="H751">
        <v>0</v>
      </c>
      <c r="I751">
        <f t="shared" si="188"/>
        <v>0</v>
      </c>
      <c r="K751">
        <f>IF(A751=0, $C$6, $C$7/12)</f>
        <v>0</v>
      </c>
      <c r="L751">
        <f t="shared" si="189"/>
        <v>100000</v>
      </c>
      <c r="M751" s="19">
        <f t="shared" si="190"/>
        <v>166927.28924229904</v>
      </c>
      <c r="N751" s="19">
        <f t="shared" si="191"/>
        <v>166927.28924229904</v>
      </c>
      <c r="O751" s="19">
        <f t="shared" si="198"/>
        <v>166197.8348578196</v>
      </c>
      <c r="P751" s="19">
        <f>IF(A751=0,K751*(1-$C$15),K751)</f>
        <v>0</v>
      </c>
      <c r="Q751" s="19">
        <f t="shared" si="192"/>
        <v>1319.3111472879623</v>
      </c>
      <c r="R751" s="19">
        <f t="shared" si="193"/>
        <v>139.59762167092296</v>
      </c>
      <c r="S751" s="3">
        <f>Return!Q735</f>
        <v>7.9381969591638679E-3</v>
      </c>
      <c r="T751" s="9">
        <f>IF(A751=0,1,T750*(1+$F$5)^(1/12))</f>
        <v>1.3539051858215696</v>
      </c>
      <c r="U751">
        <f>IF(A751=0,$C$12,U750-V750-W750-X750)</f>
        <v>0</v>
      </c>
      <c r="V751">
        <f t="shared" si="183"/>
        <v>0</v>
      </c>
      <c r="W751">
        <f t="shared" si="194"/>
        <v>0</v>
      </c>
      <c r="X751">
        <f>IF(A751=12*$C$10-1,U751-V751-W751,0)</f>
        <v>0</v>
      </c>
      <c r="Y751">
        <f>FLOOR(A751/12,1)</f>
        <v>60</v>
      </c>
      <c r="Z751">
        <f t="shared" si="184"/>
        <v>5</v>
      </c>
      <c r="AA751" t="e">
        <f t="shared" si="195"/>
        <v>#N/A</v>
      </c>
      <c r="AB751" t="e">
        <f t="shared" si="185"/>
        <v>#N/A</v>
      </c>
      <c r="AC751" t="e">
        <f>VLOOKUP(AD751,mortality!$A$4:$G$76,saving_model!Z751+2,FALSE)</f>
        <v>#N/A</v>
      </c>
      <c r="AD751">
        <f t="shared" si="186"/>
        <v>109</v>
      </c>
      <c r="AE751" s="10">
        <f t="shared" si="196"/>
        <v>8.3717735912058888E-4</v>
      </c>
      <c r="AF751" s="8">
        <f>VLOOKUP(saving_model!Y751,lapse!$B$4:$C$134,2,FALSE)</f>
        <v>0.01</v>
      </c>
      <c r="AH751">
        <f>discount_curve!K736</f>
        <v>0.42030921791567655</v>
      </c>
    </row>
    <row r="752" spans="1:34" x14ac:dyDescent="0.55000000000000004">
      <c r="A752">
        <f t="shared" si="197"/>
        <v>730</v>
      </c>
      <c r="B752">
        <f t="shared" si="187"/>
        <v>0</v>
      </c>
      <c r="C752">
        <f>K752*U752</f>
        <v>0</v>
      </c>
      <c r="D752">
        <f>M752*V752</f>
        <v>0</v>
      </c>
      <c r="E752">
        <f>N752*W752</f>
        <v>0</v>
      </c>
      <c r="F752">
        <f>(O752+P752+Q752-R752)*X752</f>
        <v>0</v>
      </c>
      <c r="G752">
        <f>U752*$F$6/12*T752</f>
        <v>0</v>
      </c>
      <c r="H752">
        <v>0</v>
      </c>
      <c r="I752">
        <f t="shared" si="188"/>
        <v>0</v>
      </c>
      <c r="K752">
        <f>IF(A752=0, $C$6, $C$7/12)</f>
        <v>0</v>
      </c>
      <c r="L752">
        <f t="shared" si="189"/>
        <v>100000</v>
      </c>
      <c r="M752" s="19">
        <f t="shared" si="190"/>
        <v>167551.22864086935</v>
      </c>
      <c r="N752" s="19">
        <f t="shared" si="191"/>
        <v>167551.22864086935</v>
      </c>
      <c r="O752" s="19">
        <f t="shared" si="198"/>
        <v>167377.54838343663</v>
      </c>
      <c r="P752" s="19">
        <f>IF(A752=0,K752*(1-$C$15),K752)</f>
        <v>0</v>
      </c>
      <c r="Q752" s="19">
        <f t="shared" si="192"/>
        <v>207.7061360991917</v>
      </c>
      <c r="R752" s="19">
        <f t="shared" si="193"/>
        <v>139.65437876627985</v>
      </c>
      <c r="S752" s="3">
        <f>Return!Q736</f>
        <v>1.2409438309095577E-3</v>
      </c>
      <c r="T752" s="9">
        <f>IF(A752=0,1,T751*(1+$F$5)^(1/12))</f>
        <v>1.3544680243056713</v>
      </c>
      <c r="U752">
        <f>IF(A752=0,$C$12,U751-V751-W751-X751)</f>
        <v>0</v>
      </c>
      <c r="V752">
        <f t="shared" si="183"/>
        <v>0</v>
      </c>
      <c r="W752">
        <f t="shared" si="194"/>
        <v>0</v>
      </c>
      <c r="X752">
        <f>IF(A752=12*$C$10-1,U752-V752-W752,0)</f>
        <v>0</v>
      </c>
      <c r="Y752">
        <f>FLOOR(A752/12,1)</f>
        <v>60</v>
      </c>
      <c r="Z752">
        <f t="shared" si="184"/>
        <v>5</v>
      </c>
      <c r="AA752" t="e">
        <f t="shared" si="195"/>
        <v>#N/A</v>
      </c>
      <c r="AB752" t="e">
        <f t="shared" si="185"/>
        <v>#N/A</v>
      </c>
      <c r="AC752" t="e">
        <f>VLOOKUP(AD752,mortality!$A$4:$G$76,saving_model!Z752+2,FALSE)</f>
        <v>#N/A</v>
      </c>
      <c r="AD752">
        <f t="shared" si="186"/>
        <v>109</v>
      </c>
      <c r="AE752" s="10">
        <f t="shared" si="196"/>
        <v>8.3717735912058888E-4</v>
      </c>
      <c r="AF752" s="8">
        <f>VLOOKUP(saving_model!Y752,lapse!$B$4:$C$134,2,FALSE)</f>
        <v>0.01</v>
      </c>
      <c r="AH752">
        <f>discount_curve!K737</f>
        <v>0.41980977667897967</v>
      </c>
    </row>
    <row r="753" spans="1:34" x14ac:dyDescent="0.55000000000000004">
      <c r="A753">
        <f t="shared" si="197"/>
        <v>731</v>
      </c>
      <c r="B753">
        <f t="shared" si="187"/>
        <v>0</v>
      </c>
      <c r="C753">
        <f>K753*U753</f>
        <v>0</v>
      </c>
      <c r="D753">
        <f>M753*V753</f>
        <v>0</v>
      </c>
      <c r="E753">
        <f>N753*W753</f>
        <v>0</v>
      </c>
      <c r="F753">
        <f>(O753+P753+Q753-R753)*X753</f>
        <v>0</v>
      </c>
      <c r="G753">
        <f>U753*$F$6/12*T753</f>
        <v>0</v>
      </c>
      <c r="H753">
        <v>0</v>
      </c>
      <c r="I753">
        <f t="shared" si="188"/>
        <v>0</v>
      </c>
      <c r="K753">
        <f>IF(A753=0, $C$6, $C$7/12)</f>
        <v>0</v>
      </c>
      <c r="L753">
        <f t="shared" si="189"/>
        <v>100000</v>
      </c>
      <c r="M753" s="19">
        <f t="shared" si="190"/>
        <v>168962.74962458209</v>
      </c>
      <c r="N753" s="19">
        <f t="shared" si="191"/>
        <v>168962.74962458209</v>
      </c>
      <c r="O753" s="19">
        <f t="shared" si="198"/>
        <v>167445.60014076953</v>
      </c>
      <c r="P753" s="19">
        <f>IF(A753=0,K753*(1-$C$15),K753)</f>
        <v>0</v>
      </c>
      <c r="Q753" s="19">
        <f t="shared" si="192"/>
        <v>2892.3506752783765</v>
      </c>
      <c r="R753" s="19">
        <f t="shared" si="193"/>
        <v>141.94829234670658</v>
      </c>
      <c r="S753" s="3">
        <f>Return!Q737</f>
        <v>1.7273375190789197E-2</v>
      </c>
      <c r="T753" s="9">
        <f>IF(A753=0,1,T752*(1+$F$5)^(1/12))</f>
        <v>1.3550310967700858</v>
      </c>
      <c r="U753">
        <f>IF(A753=0,$C$12,U752-V752-W752-X752)</f>
        <v>0</v>
      </c>
      <c r="V753">
        <f t="shared" si="183"/>
        <v>0</v>
      </c>
      <c r="W753">
        <f t="shared" si="194"/>
        <v>0</v>
      </c>
      <c r="X753">
        <f>IF(A753=12*$C$10-1,U753-V753-W753,0)</f>
        <v>0</v>
      </c>
      <c r="Y753">
        <f>FLOOR(A753/12,1)</f>
        <v>60</v>
      </c>
      <c r="Z753">
        <f t="shared" si="184"/>
        <v>5</v>
      </c>
      <c r="AA753" t="e">
        <f t="shared" si="195"/>
        <v>#N/A</v>
      </c>
      <c r="AB753" t="e">
        <f t="shared" si="185"/>
        <v>#N/A</v>
      </c>
      <c r="AC753" t="e">
        <f>VLOOKUP(AD753,mortality!$A$4:$G$76,saving_model!Z753+2,FALSE)</f>
        <v>#N/A</v>
      </c>
      <c r="AD753">
        <f t="shared" si="186"/>
        <v>109</v>
      </c>
      <c r="AE753" s="10">
        <f t="shared" si="196"/>
        <v>8.3717735912058888E-4</v>
      </c>
      <c r="AF753" s="8">
        <f>VLOOKUP(saving_model!Y753,lapse!$B$4:$C$134,2,FALSE)</f>
        <v>0.01</v>
      </c>
      <c r="AH753">
        <f>discount_curve!K738</f>
        <v>0.41931092891379917</v>
      </c>
    </row>
    <row r="754" spans="1:34" x14ac:dyDescent="0.55000000000000004">
      <c r="A754">
        <f t="shared" si="197"/>
        <v>732</v>
      </c>
      <c r="B754">
        <f t="shared" si="187"/>
        <v>0</v>
      </c>
      <c r="C754">
        <f>K754*U754</f>
        <v>0</v>
      </c>
      <c r="D754">
        <f>M754*V754</f>
        <v>0</v>
      </c>
      <c r="E754">
        <f>N754*W754</f>
        <v>0</v>
      </c>
      <c r="F754">
        <f>(O754+P754+Q754-R754)*X754</f>
        <v>0</v>
      </c>
      <c r="G754">
        <f>U754*$F$6/12*T754</f>
        <v>0</v>
      </c>
      <c r="H754">
        <v>0</v>
      </c>
      <c r="I754">
        <f t="shared" si="188"/>
        <v>0</v>
      </c>
      <c r="K754">
        <f>IF(A754=0, $C$6, $C$7/12)</f>
        <v>0</v>
      </c>
      <c r="L754">
        <f t="shared" si="189"/>
        <v>100000</v>
      </c>
      <c r="M754" s="19">
        <f t="shared" si="190"/>
        <v>168678.7415703939</v>
      </c>
      <c r="N754" s="19">
        <f t="shared" si="191"/>
        <v>168678.7415703939</v>
      </c>
      <c r="O754" s="19">
        <f t="shared" si="198"/>
        <v>170196.0025237012</v>
      </c>
      <c r="P754" s="19">
        <f>IF(A754=0,K754*(1-$C$15),K754)</f>
        <v>0</v>
      </c>
      <c r="Q754" s="19">
        <f t="shared" si="192"/>
        <v>-3173.7071527570106</v>
      </c>
      <c r="R754" s="19">
        <f t="shared" si="193"/>
        <v>139.18524614245351</v>
      </c>
      <c r="S754" s="3">
        <f>Return!Q738</f>
        <v>-1.8647366011519839E-2</v>
      </c>
      <c r="T754" s="9">
        <f>IF(A754=0,1,T753*(1+$F$5)^(1/12))</f>
        <v>1.3555944033120826</v>
      </c>
      <c r="U754">
        <f>IF(A754=0,$C$12,U753-V753-W753-X753)</f>
        <v>0</v>
      </c>
      <c r="V754">
        <f t="shared" si="183"/>
        <v>0</v>
      </c>
      <c r="W754">
        <f t="shared" si="194"/>
        <v>0</v>
      </c>
      <c r="X754">
        <f>IF(A754=12*$C$10-1,U754-V754-W754,0)</f>
        <v>0</v>
      </c>
      <c r="Y754">
        <f>FLOOR(A754/12,1)</f>
        <v>61</v>
      </c>
      <c r="Z754">
        <f t="shared" si="184"/>
        <v>5</v>
      </c>
      <c r="AA754" t="e">
        <f t="shared" si="195"/>
        <v>#N/A</v>
      </c>
      <c r="AB754" t="e">
        <f t="shared" si="185"/>
        <v>#N/A</v>
      </c>
      <c r="AC754" t="e">
        <f>VLOOKUP(AD754,mortality!$A$4:$G$76,saving_model!Z754+2,FALSE)</f>
        <v>#N/A</v>
      </c>
      <c r="AD754">
        <f t="shared" si="186"/>
        <v>110</v>
      </c>
      <c r="AE754" s="10">
        <f t="shared" si="196"/>
        <v>8.3717735912058888E-4</v>
      </c>
      <c r="AF754" s="8">
        <f>VLOOKUP(saving_model!Y754,lapse!$B$4:$C$134,2,FALSE)</f>
        <v>0.01</v>
      </c>
      <c r="AH754">
        <f>discount_curve!K739</f>
        <v>0.40984485123032827</v>
      </c>
    </row>
    <row r="755" spans="1:34" x14ac:dyDescent="0.55000000000000004">
      <c r="A755">
        <f t="shared" si="197"/>
        <v>733</v>
      </c>
      <c r="B755">
        <f t="shared" si="187"/>
        <v>0</v>
      </c>
      <c r="C755">
        <f>K755*U755</f>
        <v>0</v>
      </c>
      <c r="D755">
        <f>M755*V755</f>
        <v>0</v>
      </c>
      <c r="E755">
        <f>N755*W755</f>
        <v>0</v>
      </c>
      <c r="F755">
        <f>(O755+P755+Q755-R755)*X755</f>
        <v>0</v>
      </c>
      <c r="G755">
        <f>U755*$F$6/12*T755</f>
        <v>0</v>
      </c>
      <c r="H755">
        <v>0</v>
      </c>
      <c r="I755">
        <f t="shared" si="188"/>
        <v>0</v>
      </c>
      <c r="K755">
        <f>IF(A755=0, $C$6, $C$7/12)</f>
        <v>0</v>
      </c>
      <c r="L755">
        <f t="shared" si="189"/>
        <v>100000</v>
      </c>
      <c r="M755" s="19">
        <f t="shared" si="190"/>
        <v>165966.7324464398</v>
      </c>
      <c r="N755" s="19">
        <f t="shared" si="191"/>
        <v>165966.7324464398</v>
      </c>
      <c r="O755" s="19">
        <f t="shared" si="198"/>
        <v>166883.11012480175</v>
      </c>
      <c r="P755" s="19">
        <f>IF(A755=0,K755*(1-$C$15),K755)</f>
        <v>0</v>
      </c>
      <c r="Q755" s="19">
        <f t="shared" si="192"/>
        <v>-1970.1827961644242</v>
      </c>
      <c r="R755" s="19">
        <f t="shared" si="193"/>
        <v>137.42743944053112</v>
      </c>
      <c r="S755" s="3">
        <f>Return!Q739</f>
        <v>-1.1805765093250264E-2</v>
      </c>
      <c r="T755" s="9">
        <f>IF(A755=0,1,T754*(1+$F$5)^(1/12))</f>
        <v>1.3561579440289711</v>
      </c>
      <c r="U755">
        <f>IF(A755=0,$C$12,U754-V754-W754-X754)</f>
        <v>0</v>
      </c>
      <c r="V755">
        <f t="shared" si="183"/>
        <v>0</v>
      </c>
      <c r="W755">
        <f t="shared" si="194"/>
        <v>0</v>
      </c>
      <c r="X755">
        <f>IF(A755=12*$C$10-1,U755-V755-W755,0)</f>
        <v>0</v>
      </c>
      <c r="Y755">
        <f>FLOOR(A755/12,1)</f>
        <v>61</v>
      </c>
      <c r="Z755">
        <f t="shared" si="184"/>
        <v>5</v>
      </c>
      <c r="AA755" t="e">
        <f t="shared" si="195"/>
        <v>#N/A</v>
      </c>
      <c r="AB755" t="e">
        <f t="shared" si="185"/>
        <v>#N/A</v>
      </c>
      <c r="AC755" t="e">
        <f>VLOOKUP(AD755,mortality!$A$4:$G$76,saving_model!Z755+2,FALSE)</f>
        <v>#N/A</v>
      </c>
      <c r="AD755">
        <f t="shared" si="186"/>
        <v>110</v>
      </c>
      <c r="AE755" s="10">
        <f t="shared" si="196"/>
        <v>8.3717735912058888E-4</v>
      </c>
      <c r="AF755" s="8">
        <f>VLOOKUP(saving_model!Y755,lapse!$B$4:$C$134,2,FALSE)</f>
        <v>0.01</v>
      </c>
      <c r="AH755">
        <f>discount_curve!K740</f>
        <v>0.40934574006227314</v>
      </c>
    </row>
    <row r="756" spans="1:34" x14ac:dyDescent="0.55000000000000004">
      <c r="A756">
        <f t="shared" si="197"/>
        <v>734</v>
      </c>
      <c r="B756">
        <f t="shared" si="187"/>
        <v>0</v>
      </c>
      <c r="C756">
        <f>K756*U756</f>
        <v>0</v>
      </c>
      <c r="D756">
        <f>M756*V756</f>
        <v>0</v>
      </c>
      <c r="E756">
        <f>N756*W756</f>
        <v>0</v>
      </c>
      <c r="F756">
        <f>(O756+P756+Q756-R756)*X756</f>
        <v>0</v>
      </c>
      <c r="G756">
        <f>U756*$F$6/12*T756</f>
        <v>0</v>
      </c>
      <c r="H756">
        <v>0</v>
      </c>
      <c r="I756">
        <f t="shared" si="188"/>
        <v>0</v>
      </c>
      <c r="K756">
        <f>IF(A756=0, $C$6, $C$7/12)</f>
        <v>0</v>
      </c>
      <c r="L756">
        <f t="shared" si="189"/>
        <v>100000</v>
      </c>
      <c r="M756" s="19">
        <f t="shared" si="190"/>
        <v>164961.94671620251</v>
      </c>
      <c r="N756" s="19">
        <f t="shared" si="191"/>
        <v>164961.94671620251</v>
      </c>
      <c r="O756" s="19">
        <f t="shared" si="198"/>
        <v>164775.4998891968</v>
      </c>
      <c r="P756" s="19">
        <f>IF(A756=0,K756*(1-$C$15),K756)</f>
        <v>0</v>
      </c>
      <c r="Q756" s="19">
        <f t="shared" si="192"/>
        <v>235.38458361739438</v>
      </c>
      <c r="R756" s="19">
        <f t="shared" si="193"/>
        <v>137.50907039401181</v>
      </c>
      <c r="S756" s="3">
        <f>Return!Q740</f>
        <v>1.4285168837337991E-3</v>
      </c>
      <c r="T756" s="9">
        <f>IF(A756=0,1,T755*(1+$F$5)^(1/12))</f>
        <v>1.3567217190181011</v>
      </c>
      <c r="U756">
        <f>IF(A756=0,$C$12,U755-V755-W755-X755)</f>
        <v>0</v>
      </c>
      <c r="V756">
        <f t="shared" si="183"/>
        <v>0</v>
      </c>
      <c r="W756">
        <f t="shared" si="194"/>
        <v>0</v>
      </c>
      <c r="X756">
        <f>IF(A756=12*$C$10-1,U756-V756-W756,0)</f>
        <v>0</v>
      </c>
      <c r="Y756">
        <f>FLOOR(A756/12,1)</f>
        <v>61</v>
      </c>
      <c r="Z756">
        <f t="shared" si="184"/>
        <v>5</v>
      </c>
      <c r="AA756" t="e">
        <f t="shared" si="195"/>
        <v>#N/A</v>
      </c>
      <c r="AB756" t="e">
        <f t="shared" si="185"/>
        <v>#N/A</v>
      </c>
      <c r="AC756" t="e">
        <f>VLOOKUP(AD756,mortality!$A$4:$G$76,saving_model!Z756+2,FALSE)</f>
        <v>#N/A</v>
      </c>
      <c r="AD756">
        <f t="shared" si="186"/>
        <v>110</v>
      </c>
      <c r="AE756" s="10">
        <f t="shared" si="196"/>
        <v>8.3717735912058888E-4</v>
      </c>
      <c r="AF756" s="8">
        <f>VLOOKUP(saving_model!Y756,lapse!$B$4:$C$134,2,FALSE)</f>
        <v>0.01</v>
      </c>
      <c r="AH756">
        <f>discount_curve!K741</f>
        <v>0.40884723671436585</v>
      </c>
    </row>
    <row r="757" spans="1:34" x14ac:dyDescent="0.55000000000000004">
      <c r="A757">
        <f t="shared" si="197"/>
        <v>735</v>
      </c>
      <c r="B757">
        <f t="shared" si="187"/>
        <v>0</v>
      </c>
      <c r="C757">
        <f>K757*U757</f>
        <v>0</v>
      </c>
      <c r="D757">
        <f>M757*V757</f>
        <v>0</v>
      </c>
      <c r="E757">
        <f>N757*W757</f>
        <v>0</v>
      </c>
      <c r="F757">
        <f>(O757+P757+Q757-R757)*X757</f>
        <v>0</v>
      </c>
      <c r="G757">
        <f>U757*$F$6/12*T757</f>
        <v>0</v>
      </c>
      <c r="H757">
        <v>0</v>
      </c>
      <c r="I757">
        <f t="shared" si="188"/>
        <v>0</v>
      </c>
      <c r="K757">
        <f>IF(A757=0, $C$6, $C$7/12)</f>
        <v>0</v>
      </c>
      <c r="L757">
        <f t="shared" si="189"/>
        <v>100000</v>
      </c>
      <c r="M757" s="19">
        <f t="shared" si="190"/>
        <v>164910.37851541172</v>
      </c>
      <c r="N757" s="19">
        <f t="shared" si="191"/>
        <v>164910.37851541172</v>
      </c>
      <c r="O757" s="19">
        <f t="shared" si="198"/>
        <v>164873.37540242018</v>
      </c>
      <c r="P757" s="19">
        <f>IF(A757=0,K757*(1-$C$15),K757)</f>
        <v>0</v>
      </c>
      <c r="Q757" s="19">
        <f t="shared" si="192"/>
        <v>-63.335473957282758</v>
      </c>
      <c r="R757" s="19">
        <f t="shared" si="193"/>
        <v>137.34169994038572</v>
      </c>
      <c r="S757" s="3">
        <f>Return!Q741</f>
        <v>-3.8414615945536745E-4</v>
      </c>
      <c r="T757" s="9">
        <f>IF(A757=0,1,T756*(1+$F$5)^(1/12))</f>
        <v>1.3572857283768631</v>
      </c>
      <c r="U757">
        <f>IF(A757=0,$C$12,U756-V756-W756-X756)</f>
        <v>0</v>
      </c>
      <c r="V757">
        <f t="shared" si="183"/>
        <v>0</v>
      </c>
      <c r="W757">
        <f t="shared" si="194"/>
        <v>0</v>
      </c>
      <c r="X757">
        <f>IF(A757=12*$C$10-1,U757-V757-W757,0)</f>
        <v>0</v>
      </c>
      <c r="Y757">
        <f>FLOOR(A757/12,1)</f>
        <v>61</v>
      </c>
      <c r="Z757">
        <f t="shared" si="184"/>
        <v>5</v>
      </c>
      <c r="AA757" t="e">
        <f t="shared" si="195"/>
        <v>#N/A</v>
      </c>
      <c r="AB757" t="e">
        <f t="shared" si="185"/>
        <v>#N/A</v>
      </c>
      <c r="AC757" t="e">
        <f>VLOOKUP(AD757,mortality!$A$4:$G$76,saving_model!Z757+2,FALSE)</f>
        <v>#N/A</v>
      </c>
      <c r="AD757">
        <f t="shared" si="186"/>
        <v>110</v>
      </c>
      <c r="AE757" s="10">
        <f t="shared" si="196"/>
        <v>8.3717735912058888E-4</v>
      </c>
      <c r="AF757" s="8">
        <f>VLOOKUP(saving_model!Y757,lapse!$B$4:$C$134,2,FALSE)</f>
        <v>0.01</v>
      </c>
      <c r="AH757">
        <f>discount_curve!K742</f>
        <v>0.40834934044639992</v>
      </c>
    </row>
    <row r="758" spans="1:34" x14ac:dyDescent="0.55000000000000004">
      <c r="A758">
        <f t="shared" si="197"/>
        <v>736</v>
      </c>
      <c r="B758">
        <f t="shared" si="187"/>
        <v>0</v>
      </c>
      <c r="C758">
        <f>K758*U758</f>
        <v>0</v>
      </c>
      <c r="D758">
        <f>M758*V758</f>
        <v>0</v>
      </c>
      <c r="E758">
        <f>N758*W758</f>
        <v>0</v>
      </c>
      <c r="F758">
        <f>(O758+P758+Q758-R758)*X758</f>
        <v>0</v>
      </c>
      <c r="G758">
        <f>U758*$F$6/12*T758</f>
        <v>0</v>
      </c>
      <c r="H758">
        <v>0</v>
      </c>
      <c r="I758">
        <f t="shared" si="188"/>
        <v>0</v>
      </c>
      <c r="K758">
        <f>IF(A758=0, $C$6, $C$7/12)</f>
        <v>0</v>
      </c>
      <c r="L758">
        <f t="shared" si="189"/>
        <v>100000</v>
      </c>
      <c r="M758" s="19">
        <f t="shared" si="190"/>
        <v>165301.8400984976</v>
      </c>
      <c r="N758" s="19">
        <f t="shared" si="191"/>
        <v>165301.8400984976</v>
      </c>
      <c r="O758" s="19">
        <f t="shared" si="198"/>
        <v>164672.69822852249</v>
      </c>
      <c r="P758" s="19">
        <f>IF(A758=0,K758*(1-$C$15),K758)</f>
        <v>0</v>
      </c>
      <c r="Q758" s="19">
        <f t="shared" si="192"/>
        <v>1120.123055546841</v>
      </c>
      <c r="R758" s="19">
        <f t="shared" si="193"/>
        <v>138.16068440339112</v>
      </c>
      <c r="S758" s="3">
        <f>Return!Q742</f>
        <v>6.8021175798820277E-3</v>
      </c>
      <c r="T758" s="9">
        <f>IF(A758=0,1,T757*(1+$F$5)^(1/12))</f>
        <v>1.3578499722026882</v>
      </c>
      <c r="U758">
        <f>IF(A758=0,$C$12,U757-V757-W757-X757)</f>
        <v>0</v>
      </c>
      <c r="V758">
        <f t="shared" si="183"/>
        <v>0</v>
      </c>
      <c r="W758">
        <f t="shared" si="194"/>
        <v>0</v>
      </c>
      <c r="X758">
        <f>IF(A758=12*$C$10-1,U758-V758-W758,0)</f>
        <v>0</v>
      </c>
      <c r="Y758">
        <f>FLOOR(A758/12,1)</f>
        <v>61</v>
      </c>
      <c r="Z758">
        <f t="shared" si="184"/>
        <v>5</v>
      </c>
      <c r="AA758" t="e">
        <f t="shared" si="195"/>
        <v>#N/A</v>
      </c>
      <c r="AB758" t="e">
        <f t="shared" si="185"/>
        <v>#N/A</v>
      </c>
      <c r="AC758" t="e">
        <f>VLOOKUP(AD758,mortality!$A$4:$G$76,saving_model!Z758+2,FALSE)</f>
        <v>#N/A</v>
      </c>
      <c r="AD758">
        <f t="shared" si="186"/>
        <v>110</v>
      </c>
      <c r="AE758" s="10">
        <f t="shared" si="196"/>
        <v>8.3717735912058888E-4</v>
      </c>
      <c r="AF758" s="8">
        <f>VLOOKUP(saving_model!Y758,lapse!$B$4:$C$134,2,FALSE)</f>
        <v>0.01</v>
      </c>
      <c r="AH758">
        <f>discount_curve!K743</f>
        <v>0.40785205051907009</v>
      </c>
    </row>
    <row r="759" spans="1:34" x14ac:dyDescent="0.55000000000000004">
      <c r="A759">
        <f t="shared" si="197"/>
        <v>737</v>
      </c>
      <c r="B759">
        <f t="shared" si="187"/>
        <v>0</v>
      </c>
      <c r="C759">
        <f>K759*U759</f>
        <v>0</v>
      </c>
      <c r="D759">
        <f>M759*V759</f>
        <v>0</v>
      </c>
      <c r="E759">
        <f>N759*W759</f>
        <v>0</v>
      </c>
      <c r="F759">
        <f>(O759+P759+Q759-R759)*X759</f>
        <v>0</v>
      </c>
      <c r="G759">
        <f>U759*$F$6/12*T759</f>
        <v>0</v>
      </c>
      <c r="H759">
        <v>0</v>
      </c>
      <c r="I759">
        <f t="shared" si="188"/>
        <v>0</v>
      </c>
      <c r="K759">
        <f>IF(A759=0, $C$6, $C$7/12)</f>
        <v>0</v>
      </c>
      <c r="L759">
        <f t="shared" si="189"/>
        <v>100000</v>
      </c>
      <c r="M759" s="19">
        <f t="shared" si="190"/>
        <v>166494.34481511373</v>
      </c>
      <c r="N759" s="19">
        <f t="shared" si="191"/>
        <v>166494.34481511373</v>
      </c>
      <c r="O759" s="19">
        <f t="shared" si="198"/>
        <v>165654.66059966595</v>
      </c>
      <c r="P759" s="19">
        <f>IF(A759=0,K759*(1-$C$15),K759)</f>
        <v>0</v>
      </c>
      <c r="Q759" s="19">
        <f t="shared" si="192"/>
        <v>1540.0395141340712</v>
      </c>
      <c r="R759" s="19">
        <f t="shared" si="193"/>
        <v>139.32891676150004</v>
      </c>
      <c r="S759" s="3">
        <f>Return!Q743</f>
        <v>9.2966869061164026E-3</v>
      </c>
      <c r="T759" s="9">
        <f>IF(A759=0,1,T758*(1+$F$5)^(1/12))</f>
        <v>1.3584144505930478</v>
      </c>
      <c r="U759">
        <f>IF(A759=0,$C$12,U758-V758-W758-X758)</f>
        <v>0</v>
      </c>
      <c r="V759">
        <f t="shared" si="183"/>
        <v>0</v>
      </c>
      <c r="W759">
        <f t="shared" si="194"/>
        <v>0</v>
      </c>
      <c r="X759">
        <f>IF(A759=12*$C$10-1,U759-V759-W759,0)</f>
        <v>0</v>
      </c>
      <c r="Y759">
        <f>FLOOR(A759/12,1)</f>
        <v>61</v>
      </c>
      <c r="Z759">
        <f t="shared" si="184"/>
        <v>5</v>
      </c>
      <c r="AA759" t="e">
        <f t="shared" si="195"/>
        <v>#N/A</v>
      </c>
      <c r="AB759" t="e">
        <f t="shared" si="185"/>
        <v>#N/A</v>
      </c>
      <c r="AC759" t="e">
        <f>VLOOKUP(AD759,mortality!$A$4:$G$76,saving_model!Z759+2,FALSE)</f>
        <v>#N/A</v>
      </c>
      <c r="AD759">
        <f t="shared" si="186"/>
        <v>110</v>
      </c>
      <c r="AE759" s="10">
        <f t="shared" si="196"/>
        <v>8.3717735912058888E-4</v>
      </c>
      <c r="AF759" s="8">
        <f>VLOOKUP(saving_model!Y759,lapse!$B$4:$C$134,2,FALSE)</f>
        <v>0.01</v>
      </c>
      <c r="AH759">
        <f>discount_curve!K744</f>
        <v>0.407355366193972</v>
      </c>
    </row>
    <row r="760" spans="1:34" x14ac:dyDescent="0.55000000000000004">
      <c r="A760">
        <f t="shared" si="197"/>
        <v>738</v>
      </c>
      <c r="B760">
        <f t="shared" si="187"/>
        <v>0</v>
      </c>
      <c r="C760">
        <f>K760*U760</f>
        <v>0</v>
      </c>
      <c r="D760">
        <f>M760*V760</f>
        <v>0</v>
      </c>
      <c r="E760">
        <f>N760*W760</f>
        <v>0</v>
      </c>
      <c r="F760">
        <f>(O760+P760+Q760-R760)*X760</f>
        <v>0</v>
      </c>
      <c r="G760">
        <f>U760*$F$6/12*T760</f>
        <v>0</v>
      </c>
      <c r="H760">
        <v>0</v>
      </c>
      <c r="I760">
        <f t="shared" si="188"/>
        <v>0</v>
      </c>
      <c r="K760">
        <f>IF(A760=0, $C$6, $C$7/12)</f>
        <v>0</v>
      </c>
      <c r="L760">
        <f t="shared" si="189"/>
        <v>100000</v>
      </c>
      <c r="M760" s="19">
        <f t="shared" si="190"/>
        <v>166937.68649209398</v>
      </c>
      <c r="N760" s="19">
        <f t="shared" si="191"/>
        <v>166937.68649209398</v>
      </c>
      <c r="O760" s="19">
        <f t="shared" si="198"/>
        <v>167055.37119703853</v>
      </c>
      <c r="P760" s="19">
        <f>IF(A760=0,K760*(1-$C$15),K760)</f>
        <v>0</v>
      </c>
      <c r="Q760" s="19">
        <f t="shared" si="192"/>
        <v>-374.27032728056707</v>
      </c>
      <c r="R760" s="19">
        <f t="shared" si="193"/>
        <v>138.90091739146496</v>
      </c>
      <c r="S760" s="3">
        <f>Return!Q744</f>
        <v>-2.2403968492525905E-3</v>
      </c>
      <c r="T760" s="9">
        <f>IF(A760=0,1,T759*(1+$F$5)^(1/12))</f>
        <v>1.3589791636454538</v>
      </c>
      <c r="U760">
        <f>IF(A760=0,$C$12,U759-V759-W759-X759)</f>
        <v>0</v>
      </c>
      <c r="V760">
        <f t="shared" si="183"/>
        <v>0</v>
      </c>
      <c r="W760">
        <f t="shared" si="194"/>
        <v>0</v>
      </c>
      <c r="X760">
        <f>IF(A760=12*$C$10-1,U760-V760-W760,0)</f>
        <v>0</v>
      </c>
      <c r="Y760">
        <f>FLOOR(A760/12,1)</f>
        <v>61</v>
      </c>
      <c r="Z760">
        <f t="shared" si="184"/>
        <v>5</v>
      </c>
      <c r="AA760" t="e">
        <f t="shared" si="195"/>
        <v>#N/A</v>
      </c>
      <c r="AB760" t="e">
        <f t="shared" si="185"/>
        <v>#N/A</v>
      </c>
      <c r="AC760" t="e">
        <f>VLOOKUP(AD760,mortality!$A$4:$G$76,saving_model!Z760+2,FALSE)</f>
        <v>#N/A</v>
      </c>
      <c r="AD760">
        <f t="shared" si="186"/>
        <v>110</v>
      </c>
      <c r="AE760" s="10">
        <f t="shared" si="196"/>
        <v>8.3717735912058888E-4</v>
      </c>
      <c r="AF760" s="8">
        <f>VLOOKUP(saving_model!Y760,lapse!$B$4:$C$134,2,FALSE)</f>
        <v>0.01</v>
      </c>
      <c r="AH760">
        <f>discount_curve!K745</f>
        <v>0.40685928673359995</v>
      </c>
    </row>
    <row r="761" spans="1:34" x14ac:dyDescent="0.55000000000000004">
      <c r="A761">
        <f t="shared" si="197"/>
        <v>739</v>
      </c>
      <c r="B761">
        <f t="shared" si="187"/>
        <v>0</v>
      </c>
      <c r="C761">
        <f>K761*U761</f>
        <v>0</v>
      </c>
      <c r="D761">
        <f>M761*V761</f>
        <v>0</v>
      </c>
      <c r="E761">
        <f>N761*W761</f>
        <v>0</v>
      </c>
      <c r="F761">
        <f>(O761+P761+Q761-R761)*X761</f>
        <v>0</v>
      </c>
      <c r="G761">
        <f>U761*$F$6/12*T761</f>
        <v>0</v>
      </c>
      <c r="H761">
        <v>0</v>
      </c>
      <c r="I761">
        <f t="shared" si="188"/>
        <v>0</v>
      </c>
      <c r="K761">
        <f>IF(A761=0, $C$6, $C$7/12)</f>
        <v>0</v>
      </c>
      <c r="L761">
        <f t="shared" si="189"/>
        <v>100000</v>
      </c>
      <c r="M761" s="19">
        <f t="shared" si="190"/>
        <v>165969.26271193009</v>
      </c>
      <c r="N761" s="19">
        <f t="shared" si="191"/>
        <v>165969.26271193009</v>
      </c>
      <c r="O761" s="19">
        <f t="shared" si="198"/>
        <v>166542.1999523665</v>
      </c>
      <c r="P761" s="19">
        <f>IF(A761=0,K761*(1-$C$15),K761)</f>
        <v>0</v>
      </c>
      <c r="Q761" s="19">
        <f t="shared" si="192"/>
        <v>-1283.5899891754909</v>
      </c>
      <c r="R761" s="19">
        <f t="shared" si="193"/>
        <v>137.71550830265917</v>
      </c>
      <c r="S761" s="3">
        <f>Return!Q745</f>
        <v>-7.7072957457186009E-3</v>
      </c>
      <c r="T761" s="9">
        <f>IF(A761=0,1,T760*(1+$F$5)^(1/12))</f>
        <v>1.3595441114574587</v>
      </c>
      <c r="U761">
        <f>IF(A761=0,$C$12,U760-V760-W760-X760)</f>
        <v>0</v>
      </c>
      <c r="V761">
        <f t="shared" si="183"/>
        <v>0</v>
      </c>
      <c r="W761">
        <f t="shared" si="194"/>
        <v>0</v>
      </c>
      <c r="X761">
        <f>IF(A761=12*$C$10-1,U761-V761-W761,0)</f>
        <v>0</v>
      </c>
      <c r="Y761">
        <f>FLOOR(A761/12,1)</f>
        <v>61</v>
      </c>
      <c r="Z761">
        <f t="shared" si="184"/>
        <v>5</v>
      </c>
      <c r="AA761" t="e">
        <f t="shared" si="195"/>
        <v>#N/A</v>
      </c>
      <c r="AB761" t="e">
        <f t="shared" si="185"/>
        <v>#N/A</v>
      </c>
      <c r="AC761" t="e">
        <f>VLOOKUP(AD761,mortality!$A$4:$G$76,saving_model!Z761+2,FALSE)</f>
        <v>#N/A</v>
      </c>
      <c r="AD761">
        <f t="shared" si="186"/>
        <v>110</v>
      </c>
      <c r="AE761" s="10">
        <f t="shared" si="196"/>
        <v>8.3717735912058888E-4</v>
      </c>
      <c r="AF761" s="8">
        <f>VLOOKUP(saving_model!Y761,lapse!$B$4:$C$134,2,FALSE)</f>
        <v>0.01</v>
      </c>
      <c r="AH761">
        <f>discount_curve!K746</f>
        <v>0.40636381140134653</v>
      </c>
    </row>
    <row r="762" spans="1:34" x14ac:dyDescent="0.55000000000000004">
      <c r="A762">
        <f t="shared" si="197"/>
        <v>740</v>
      </c>
      <c r="B762">
        <f t="shared" si="187"/>
        <v>0</v>
      </c>
      <c r="C762">
        <f>K762*U762</f>
        <v>0</v>
      </c>
      <c r="D762">
        <f>M762*V762</f>
        <v>0</v>
      </c>
      <c r="E762">
        <f>N762*W762</f>
        <v>0</v>
      </c>
      <c r="F762">
        <f>(O762+P762+Q762-R762)*X762</f>
        <v>0</v>
      </c>
      <c r="G762">
        <f>U762*$F$6/12*T762</f>
        <v>0</v>
      </c>
      <c r="H762">
        <v>0</v>
      </c>
      <c r="I762">
        <f t="shared" si="188"/>
        <v>0</v>
      </c>
      <c r="K762">
        <f>IF(A762=0, $C$6, $C$7/12)</f>
        <v>0</v>
      </c>
      <c r="L762">
        <f t="shared" si="189"/>
        <v>100000</v>
      </c>
      <c r="M762" s="19">
        <f t="shared" si="190"/>
        <v>165885.56404555132</v>
      </c>
      <c r="N762" s="19">
        <f t="shared" si="191"/>
        <v>165885.56404555132</v>
      </c>
      <c r="O762" s="19">
        <f t="shared" si="198"/>
        <v>165120.89445488833</v>
      </c>
      <c r="P762" s="19">
        <f>IF(A762=0,K762*(1-$C$15),K762)</f>
        <v>0</v>
      </c>
      <c r="Q762" s="19">
        <f t="shared" si="192"/>
        <v>1390.5796195972221</v>
      </c>
      <c r="R762" s="19">
        <f t="shared" si="193"/>
        <v>138.75956172873796</v>
      </c>
      <c r="S762" s="3">
        <f>Return!Q746</f>
        <v>8.4215848284248107E-3</v>
      </c>
      <c r="T762" s="9">
        <f>IF(A762=0,1,T761*(1+$F$5)^(1/12))</f>
        <v>1.3601092941266555</v>
      </c>
      <c r="U762">
        <f>IF(A762=0,$C$12,U761-V761-W761-X761)</f>
        <v>0</v>
      </c>
      <c r="V762">
        <f t="shared" si="183"/>
        <v>0</v>
      </c>
      <c r="W762">
        <f t="shared" si="194"/>
        <v>0</v>
      </c>
      <c r="X762">
        <f>IF(A762=12*$C$10-1,U762-V762-W762,0)</f>
        <v>0</v>
      </c>
      <c r="Y762">
        <f>FLOOR(A762/12,1)</f>
        <v>61</v>
      </c>
      <c r="Z762">
        <f t="shared" si="184"/>
        <v>5</v>
      </c>
      <c r="AA762" t="e">
        <f t="shared" si="195"/>
        <v>#N/A</v>
      </c>
      <c r="AB762" t="e">
        <f t="shared" si="185"/>
        <v>#N/A</v>
      </c>
      <c r="AC762" t="e">
        <f>VLOOKUP(AD762,mortality!$A$4:$G$76,saving_model!Z762+2,FALSE)</f>
        <v>#N/A</v>
      </c>
      <c r="AD762">
        <f t="shared" si="186"/>
        <v>110</v>
      </c>
      <c r="AE762" s="10">
        <f t="shared" si="196"/>
        <v>8.3717735912058888E-4</v>
      </c>
      <c r="AF762" s="8">
        <f>VLOOKUP(saving_model!Y762,lapse!$B$4:$C$134,2,FALSE)</f>
        <v>0.01</v>
      </c>
      <c r="AH762">
        <f>discount_curve!K747</f>
        <v>0.40586893946150143</v>
      </c>
    </row>
    <row r="763" spans="1:34" x14ac:dyDescent="0.55000000000000004">
      <c r="A763">
        <f t="shared" si="197"/>
        <v>741</v>
      </c>
      <c r="B763">
        <f t="shared" si="187"/>
        <v>0</v>
      </c>
      <c r="C763">
        <f>K763*U763</f>
        <v>0</v>
      </c>
      <c r="D763">
        <f>M763*V763</f>
        <v>0</v>
      </c>
      <c r="E763">
        <f>N763*W763</f>
        <v>0</v>
      </c>
      <c r="F763">
        <f>(O763+P763+Q763-R763)*X763</f>
        <v>0</v>
      </c>
      <c r="G763">
        <f>U763*$F$6/12*T763</f>
        <v>0</v>
      </c>
      <c r="H763">
        <v>0</v>
      </c>
      <c r="I763">
        <f t="shared" si="188"/>
        <v>0</v>
      </c>
      <c r="K763">
        <f>IF(A763=0, $C$6, $C$7/12)</f>
        <v>0</v>
      </c>
      <c r="L763">
        <f t="shared" si="189"/>
        <v>100000</v>
      </c>
      <c r="M763" s="19">
        <f t="shared" si="190"/>
        <v>165851.02680458032</v>
      </c>
      <c r="N763" s="19">
        <f t="shared" si="191"/>
        <v>165851.02680458032</v>
      </c>
      <c r="O763" s="19">
        <f t="shared" si="198"/>
        <v>166372.71451275682</v>
      </c>
      <c r="P763" s="19">
        <f>IF(A763=0,K763*(1-$C$15),K763)</f>
        <v>0</v>
      </c>
      <c r="Q763" s="19">
        <f t="shared" si="192"/>
        <v>-1181.0351491559991</v>
      </c>
      <c r="R763" s="19">
        <f t="shared" si="193"/>
        <v>137.65973280300068</v>
      </c>
      <c r="S763" s="3">
        <f>Return!Q747</f>
        <v>-7.0987310185736119E-3</v>
      </c>
      <c r="T763" s="9">
        <f>IF(A763=0,1,T762*(1+$F$5)^(1/12))</f>
        <v>1.3606747117506779</v>
      </c>
      <c r="U763">
        <f>IF(A763=0,$C$12,U762-V762-W762-X762)</f>
        <v>0</v>
      </c>
      <c r="V763">
        <f t="shared" si="183"/>
        <v>0</v>
      </c>
      <c r="W763">
        <f t="shared" si="194"/>
        <v>0</v>
      </c>
      <c r="X763">
        <f>IF(A763=12*$C$10-1,U763-V763-W763,0)</f>
        <v>0</v>
      </c>
      <c r="Y763">
        <f>FLOOR(A763/12,1)</f>
        <v>61</v>
      </c>
      <c r="Z763">
        <f t="shared" si="184"/>
        <v>5</v>
      </c>
      <c r="AA763" t="e">
        <f t="shared" si="195"/>
        <v>#N/A</v>
      </c>
      <c r="AB763" t="e">
        <f t="shared" si="185"/>
        <v>#N/A</v>
      </c>
      <c r="AC763" t="e">
        <f>VLOOKUP(AD763,mortality!$A$4:$G$76,saving_model!Z763+2,FALSE)</f>
        <v>#N/A</v>
      </c>
      <c r="AD763">
        <f t="shared" si="186"/>
        <v>110</v>
      </c>
      <c r="AE763" s="10">
        <f t="shared" si="196"/>
        <v>8.3717735912058888E-4</v>
      </c>
      <c r="AF763" s="8">
        <f>VLOOKUP(saving_model!Y763,lapse!$B$4:$C$134,2,FALSE)</f>
        <v>0.01</v>
      </c>
      <c r="AH763">
        <f>discount_curve!K748</f>
        <v>0.40537467017925027</v>
      </c>
    </row>
    <row r="764" spans="1:34" x14ac:dyDescent="0.55000000000000004">
      <c r="A764">
        <f t="shared" si="197"/>
        <v>742</v>
      </c>
      <c r="B764">
        <f t="shared" si="187"/>
        <v>0</v>
      </c>
      <c r="C764">
        <f>K764*U764</f>
        <v>0</v>
      </c>
      <c r="D764">
        <f>M764*V764</f>
        <v>0</v>
      </c>
      <c r="E764">
        <f>N764*W764</f>
        <v>0</v>
      </c>
      <c r="F764">
        <f>(O764+P764+Q764-R764)*X764</f>
        <v>0</v>
      </c>
      <c r="G764">
        <f>U764*$F$6/12*T764</f>
        <v>0</v>
      </c>
      <c r="H764">
        <v>0</v>
      </c>
      <c r="I764">
        <f t="shared" si="188"/>
        <v>0</v>
      </c>
      <c r="K764">
        <f>IF(A764=0, $C$6, $C$7/12)</f>
        <v>0</v>
      </c>
      <c r="L764">
        <f t="shared" si="189"/>
        <v>100000</v>
      </c>
      <c r="M764" s="19">
        <f t="shared" si="190"/>
        <v>165991.98945283116</v>
      </c>
      <c r="N764" s="19">
        <f t="shared" si="191"/>
        <v>165991.98945283116</v>
      </c>
      <c r="O764" s="19">
        <f t="shared" si="198"/>
        <v>165054.01963079782</v>
      </c>
      <c r="P764" s="19">
        <f>IF(A764=0,K764*(1-$C$15),K764)</f>
        <v>0</v>
      </c>
      <c r="Q764" s="19">
        <f t="shared" si="192"/>
        <v>1736.9471717312208</v>
      </c>
      <c r="R764" s="19">
        <f t="shared" si="193"/>
        <v>138.99247233544085</v>
      </c>
      <c r="S764" s="3">
        <f>Return!Q748</f>
        <v>1.0523507247000241E-2</v>
      </c>
      <c r="T764" s="9">
        <f>IF(A764=0,1,T763*(1+$F$5)^(1/12))</f>
        <v>1.3612403644272</v>
      </c>
      <c r="U764">
        <f>IF(A764=0,$C$12,U763-V763-W763-X763)</f>
        <v>0</v>
      </c>
      <c r="V764">
        <f t="shared" si="183"/>
        <v>0</v>
      </c>
      <c r="W764">
        <f t="shared" si="194"/>
        <v>0</v>
      </c>
      <c r="X764">
        <f>IF(A764=12*$C$10-1,U764-V764-W764,0)</f>
        <v>0</v>
      </c>
      <c r="Y764">
        <f>FLOOR(A764/12,1)</f>
        <v>61</v>
      </c>
      <c r="Z764">
        <f t="shared" si="184"/>
        <v>5</v>
      </c>
      <c r="AA764" t="e">
        <f t="shared" si="195"/>
        <v>#N/A</v>
      </c>
      <c r="AB764" t="e">
        <f t="shared" si="185"/>
        <v>#N/A</v>
      </c>
      <c r="AC764" t="e">
        <f>VLOOKUP(AD764,mortality!$A$4:$G$76,saving_model!Z764+2,FALSE)</f>
        <v>#N/A</v>
      </c>
      <c r="AD764">
        <f t="shared" si="186"/>
        <v>110</v>
      </c>
      <c r="AE764" s="10">
        <f t="shared" si="196"/>
        <v>8.3717735912058888E-4</v>
      </c>
      <c r="AF764" s="8">
        <f>VLOOKUP(saving_model!Y764,lapse!$B$4:$C$134,2,FALSE)</f>
        <v>0.01</v>
      </c>
      <c r="AH764">
        <f>discount_curve!K749</f>
        <v>0.40488100282067352</v>
      </c>
    </row>
    <row r="765" spans="1:34" x14ac:dyDescent="0.55000000000000004">
      <c r="A765">
        <f t="shared" si="197"/>
        <v>743</v>
      </c>
      <c r="B765">
        <f t="shared" si="187"/>
        <v>0</v>
      </c>
      <c r="C765">
        <f>K765*U765</f>
        <v>0</v>
      </c>
      <c r="D765">
        <f>M765*V765</f>
        <v>0</v>
      </c>
      <c r="E765">
        <f>N765*W765</f>
        <v>0</v>
      </c>
      <c r="F765">
        <f>(O765+P765+Q765-R765)*X765</f>
        <v>0</v>
      </c>
      <c r="G765">
        <f>U765*$F$6/12*T765</f>
        <v>0</v>
      </c>
      <c r="H765">
        <v>0</v>
      </c>
      <c r="I765">
        <f t="shared" si="188"/>
        <v>0</v>
      </c>
      <c r="K765">
        <f>IF(A765=0, $C$6, $C$7/12)</f>
        <v>0</v>
      </c>
      <c r="L765">
        <f t="shared" si="189"/>
        <v>100000</v>
      </c>
      <c r="M765" s="19">
        <f t="shared" si="190"/>
        <v>166629.72655115259</v>
      </c>
      <c r="N765" s="19">
        <f t="shared" si="191"/>
        <v>166629.72655115259</v>
      </c>
      <c r="O765" s="19">
        <f t="shared" si="198"/>
        <v>166651.9743301936</v>
      </c>
      <c r="P765" s="19">
        <f>IF(A765=0,K765*(1-$C$15),K765)</f>
        <v>0</v>
      </c>
      <c r="Q765" s="19">
        <f t="shared" si="192"/>
        <v>-183.21952042351521</v>
      </c>
      <c r="R765" s="19">
        <f t="shared" si="193"/>
        <v>138.72396234147507</v>
      </c>
      <c r="S765" s="3">
        <f>Return!Q749</f>
        <v>-1.0994140403071118E-3</v>
      </c>
      <c r="T765" s="9">
        <f>IF(A765=0,1,T764*(1+$F$5)^(1/12))</f>
        <v>1.3618062522539367</v>
      </c>
      <c r="U765">
        <f>IF(A765=0,$C$12,U764-V764-W764-X764)</f>
        <v>0</v>
      </c>
      <c r="V765">
        <f t="shared" si="183"/>
        <v>0</v>
      </c>
      <c r="W765">
        <f t="shared" si="194"/>
        <v>0</v>
      </c>
      <c r="X765">
        <f>IF(A765=12*$C$10-1,U765-V765-W765,0)</f>
        <v>0</v>
      </c>
      <c r="Y765">
        <f>FLOOR(A765/12,1)</f>
        <v>61</v>
      </c>
      <c r="Z765">
        <f t="shared" si="184"/>
        <v>5</v>
      </c>
      <c r="AA765" t="e">
        <f t="shared" si="195"/>
        <v>#N/A</v>
      </c>
      <c r="AB765" t="e">
        <f t="shared" si="185"/>
        <v>#N/A</v>
      </c>
      <c r="AC765" t="e">
        <f>VLOOKUP(AD765,mortality!$A$4:$G$76,saving_model!Z765+2,FALSE)</f>
        <v>#N/A</v>
      </c>
      <c r="AD765">
        <f t="shared" si="186"/>
        <v>110</v>
      </c>
      <c r="AE765" s="10">
        <f t="shared" si="196"/>
        <v>8.3717735912058888E-4</v>
      </c>
      <c r="AF765" s="8">
        <f>VLOOKUP(saving_model!Y765,lapse!$B$4:$C$134,2,FALSE)</f>
        <v>0.01</v>
      </c>
      <c r="AH765">
        <f>discount_curve!K750</f>
        <v>0.40438793665274553</v>
      </c>
    </row>
    <row r="766" spans="1:34" x14ac:dyDescent="0.55000000000000004">
      <c r="A766">
        <f t="shared" si="197"/>
        <v>744</v>
      </c>
      <c r="B766">
        <f t="shared" si="187"/>
        <v>0</v>
      </c>
      <c r="C766">
        <f>K766*U766</f>
        <v>0</v>
      </c>
      <c r="D766">
        <f>M766*V766</f>
        <v>0</v>
      </c>
      <c r="E766">
        <f>N766*W766</f>
        <v>0</v>
      </c>
      <c r="F766">
        <f>(O766+P766+Q766-R766)*X766</f>
        <v>0</v>
      </c>
      <c r="G766">
        <f>U766*$F$6/12*T766</f>
        <v>0</v>
      </c>
      <c r="H766">
        <v>0</v>
      </c>
      <c r="I766">
        <f t="shared" si="188"/>
        <v>0</v>
      </c>
      <c r="K766">
        <f>IF(A766=0, $C$6, $C$7/12)</f>
        <v>0</v>
      </c>
      <c r="L766">
        <f t="shared" si="189"/>
        <v>100000</v>
      </c>
      <c r="M766" s="19">
        <f t="shared" si="190"/>
        <v>166990.89108150432</v>
      </c>
      <c r="N766" s="19">
        <f t="shared" si="191"/>
        <v>166990.89108150432</v>
      </c>
      <c r="O766" s="19">
        <f t="shared" si="198"/>
        <v>166330.03084742863</v>
      </c>
      <c r="P766" s="19">
        <f>IF(A766=0,K766*(1-$C$15),K766)</f>
        <v>0</v>
      </c>
      <c r="Q766" s="19">
        <f t="shared" si="192"/>
        <v>1182.1270032757654</v>
      </c>
      <c r="R766" s="19">
        <f t="shared" si="193"/>
        <v>139.59346487558699</v>
      </c>
      <c r="S766" s="3">
        <f>Return!Q750</f>
        <v>7.1071170807399664E-3</v>
      </c>
      <c r="T766" s="9">
        <f>IF(A766=0,1,T765*(1+$F$5)^(1/12))</f>
        <v>1.3623723753286434</v>
      </c>
      <c r="U766">
        <f>IF(A766=0,$C$12,U765-V765-W765-X765)</f>
        <v>0</v>
      </c>
      <c r="V766">
        <f t="shared" si="183"/>
        <v>0</v>
      </c>
      <c r="W766">
        <f t="shared" si="194"/>
        <v>0</v>
      </c>
      <c r="X766">
        <f>IF(A766=12*$C$10-1,U766-V766-W766,0)</f>
        <v>0</v>
      </c>
      <c r="Y766">
        <f>FLOOR(A766/12,1)</f>
        <v>62</v>
      </c>
      <c r="Z766">
        <f t="shared" si="184"/>
        <v>5</v>
      </c>
      <c r="AA766" t="e">
        <f t="shared" si="195"/>
        <v>#N/A</v>
      </c>
      <c r="AB766" t="e">
        <f t="shared" si="185"/>
        <v>#N/A</v>
      </c>
      <c r="AC766" t="e">
        <f>VLOOKUP(AD766,mortality!$A$4:$G$76,saving_model!Z766+2,FALSE)</f>
        <v>#N/A</v>
      </c>
      <c r="AD766">
        <f t="shared" si="186"/>
        <v>111</v>
      </c>
      <c r="AE766" s="10">
        <f t="shared" si="196"/>
        <v>8.3717735912058888E-4</v>
      </c>
      <c r="AF766" s="8">
        <f>VLOOKUP(saving_model!Y766,lapse!$B$4:$C$134,2,FALSE)</f>
        <v>0.01</v>
      </c>
      <c r="AH766">
        <f>discount_curve!K751</f>
        <v>0.39535132399554723</v>
      </c>
    </row>
    <row r="767" spans="1:34" x14ac:dyDescent="0.55000000000000004">
      <c r="A767">
        <f t="shared" si="197"/>
        <v>745</v>
      </c>
      <c r="B767">
        <f t="shared" si="187"/>
        <v>0</v>
      </c>
      <c r="C767">
        <f>K767*U767</f>
        <v>0</v>
      </c>
      <c r="D767">
        <f>M767*V767</f>
        <v>0</v>
      </c>
      <c r="E767">
        <f>N767*W767</f>
        <v>0</v>
      </c>
      <c r="F767">
        <f>(O767+P767+Q767-R767)*X767</f>
        <v>0</v>
      </c>
      <c r="G767">
        <f>U767*$F$6/12*T767</f>
        <v>0</v>
      </c>
      <c r="H767">
        <v>0</v>
      </c>
      <c r="I767">
        <f t="shared" si="188"/>
        <v>0</v>
      </c>
      <c r="K767">
        <f>IF(A767=0, $C$6, $C$7/12)</f>
        <v>0</v>
      </c>
      <c r="L767">
        <f t="shared" si="189"/>
        <v>100000</v>
      </c>
      <c r="M767" s="19">
        <f t="shared" si="190"/>
        <v>166795.22459854675</v>
      </c>
      <c r="N767" s="19">
        <f t="shared" si="191"/>
        <v>166795.22459854675</v>
      </c>
      <c r="O767" s="19">
        <f t="shared" si="198"/>
        <v>167372.56438582879</v>
      </c>
      <c r="P767" s="19">
        <f>IF(A767=0,K767*(1-$C$15),K767)</f>
        <v>0</v>
      </c>
      <c r="Q767" s="19">
        <f t="shared" si="192"/>
        <v>-1293.0791455976234</v>
      </c>
      <c r="R767" s="19">
        <f t="shared" si="193"/>
        <v>138.39957103352597</v>
      </c>
      <c r="S767" s="3">
        <f>Return!Q751</f>
        <v>-7.7257533236857467E-3</v>
      </c>
      <c r="T767" s="9">
        <f>IF(A767=0,1,T766*(1+$F$5)^(1/12))</f>
        <v>1.3629387337491163</v>
      </c>
      <c r="U767">
        <f>IF(A767=0,$C$12,U766-V766-W766-X766)</f>
        <v>0</v>
      </c>
      <c r="V767">
        <f t="shared" si="183"/>
        <v>0</v>
      </c>
      <c r="W767">
        <f t="shared" si="194"/>
        <v>0</v>
      </c>
      <c r="X767">
        <f>IF(A767=12*$C$10-1,U767-V767-W767,0)</f>
        <v>0</v>
      </c>
      <c r="Y767">
        <f>FLOOR(A767/12,1)</f>
        <v>62</v>
      </c>
      <c r="Z767">
        <f t="shared" si="184"/>
        <v>5</v>
      </c>
      <c r="AA767" t="e">
        <f t="shared" si="195"/>
        <v>#N/A</v>
      </c>
      <c r="AB767" t="e">
        <f t="shared" si="185"/>
        <v>#N/A</v>
      </c>
      <c r="AC767" t="e">
        <f>VLOOKUP(AD767,mortality!$A$4:$G$76,saving_model!Z767+2,FALSE)</f>
        <v>#N/A</v>
      </c>
      <c r="AD767">
        <f t="shared" si="186"/>
        <v>111</v>
      </c>
      <c r="AE767" s="10">
        <f t="shared" si="196"/>
        <v>8.3717735912058888E-4</v>
      </c>
      <c r="AF767" s="8">
        <f>VLOOKUP(saving_model!Y767,lapse!$B$4:$C$134,2,FALSE)</f>
        <v>0.01</v>
      </c>
      <c r="AH767">
        <f>discount_curve!K752</f>
        <v>0.39485851538519295</v>
      </c>
    </row>
    <row r="768" spans="1:34" x14ac:dyDescent="0.55000000000000004">
      <c r="A768">
        <f t="shared" si="197"/>
        <v>746</v>
      </c>
      <c r="B768">
        <f t="shared" si="187"/>
        <v>0</v>
      </c>
      <c r="C768">
        <f>K768*U768</f>
        <v>0</v>
      </c>
      <c r="D768">
        <f>M768*V768</f>
        <v>0</v>
      </c>
      <c r="E768">
        <f>N768*W768</f>
        <v>0</v>
      </c>
      <c r="F768">
        <f>(O768+P768+Q768-R768)*X768</f>
        <v>0</v>
      </c>
      <c r="G768">
        <f>U768*$F$6/12*T768</f>
        <v>0</v>
      </c>
      <c r="H768">
        <v>0</v>
      </c>
      <c r="I768">
        <f t="shared" si="188"/>
        <v>0</v>
      </c>
      <c r="K768">
        <f>IF(A768=0, $C$6, $C$7/12)</f>
        <v>0</v>
      </c>
      <c r="L768">
        <f t="shared" si="189"/>
        <v>100000</v>
      </c>
      <c r="M768" s="19">
        <f t="shared" si="190"/>
        <v>167467.41786664372</v>
      </c>
      <c r="N768" s="19">
        <f t="shared" si="191"/>
        <v>167467.41786664372</v>
      </c>
      <c r="O768" s="19">
        <f t="shared" si="198"/>
        <v>165941.08566919767</v>
      </c>
      <c r="P768" s="19">
        <f>IF(A768=0,K768*(1-$C$15),K768)</f>
        <v>0</v>
      </c>
      <c r="Q768" s="19">
        <f t="shared" si="192"/>
        <v>2911.9535288936913</v>
      </c>
      <c r="R768" s="19">
        <f t="shared" si="193"/>
        <v>140.71086599840947</v>
      </c>
      <c r="S768" s="3">
        <f>Return!Q752</f>
        <v>1.754811665327205E-2</v>
      </c>
      <c r="T768" s="9">
        <f>IF(A768=0,1,T767*(1+$F$5)^(1/12))</f>
        <v>1.3635053276131921</v>
      </c>
      <c r="U768">
        <f>IF(A768=0,$C$12,U767-V767-W767-X767)</f>
        <v>0</v>
      </c>
      <c r="V768">
        <f t="shared" si="183"/>
        <v>0</v>
      </c>
      <c r="W768">
        <f t="shared" si="194"/>
        <v>0</v>
      </c>
      <c r="X768">
        <f>IF(A768=12*$C$10-1,U768-V768-W768,0)</f>
        <v>0</v>
      </c>
      <c r="Y768">
        <f>FLOOR(A768/12,1)</f>
        <v>62</v>
      </c>
      <c r="Z768">
        <f t="shared" si="184"/>
        <v>5</v>
      </c>
      <c r="AA768" t="e">
        <f t="shared" si="195"/>
        <v>#N/A</v>
      </c>
      <c r="AB768" t="e">
        <f t="shared" si="185"/>
        <v>#N/A</v>
      </c>
      <c r="AC768" t="e">
        <f>VLOOKUP(AD768,mortality!$A$4:$G$76,saving_model!Z768+2,FALSE)</f>
        <v>#N/A</v>
      </c>
      <c r="AD768">
        <f t="shared" si="186"/>
        <v>111</v>
      </c>
      <c r="AE768" s="10">
        <f t="shared" si="196"/>
        <v>8.3717735912058888E-4</v>
      </c>
      <c r="AF768" s="8">
        <f>VLOOKUP(saving_model!Y768,lapse!$B$4:$C$134,2,FALSE)</f>
        <v>0.01</v>
      </c>
      <c r="AH768">
        <f>discount_curve!K753</f>
        <v>0.39436632106474145</v>
      </c>
    </row>
    <row r="769" spans="1:34" x14ac:dyDescent="0.55000000000000004">
      <c r="A769">
        <f t="shared" si="197"/>
        <v>747</v>
      </c>
      <c r="B769">
        <f t="shared" si="187"/>
        <v>0</v>
      </c>
      <c r="C769">
        <f>K769*U769</f>
        <v>0</v>
      </c>
      <c r="D769">
        <f>M769*V769</f>
        <v>0</v>
      </c>
      <c r="E769">
        <f>N769*W769</f>
        <v>0</v>
      </c>
      <c r="F769">
        <f>(O769+P769+Q769-R769)*X769</f>
        <v>0</v>
      </c>
      <c r="G769">
        <f>U769*$F$6/12*T769</f>
        <v>0</v>
      </c>
      <c r="H769">
        <v>0</v>
      </c>
      <c r="I769">
        <f t="shared" si="188"/>
        <v>0</v>
      </c>
      <c r="K769">
        <f>IF(A769=0, $C$6, $C$7/12)</f>
        <v>0</v>
      </c>
      <c r="L769">
        <f t="shared" si="189"/>
        <v>100000</v>
      </c>
      <c r="M769" s="19">
        <f t="shared" si="190"/>
        <v>169917.64560090183</v>
      </c>
      <c r="N769" s="19">
        <f t="shared" si="191"/>
        <v>169917.64560090183</v>
      </c>
      <c r="O769" s="19">
        <f t="shared" si="198"/>
        <v>168712.32833209296</v>
      </c>
      <c r="P769" s="19">
        <f>IF(A769=0,K769*(1-$C$15),K769)</f>
        <v>0</v>
      </c>
      <c r="Q769" s="19">
        <f t="shared" si="192"/>
        <v>2268.1508050034627</v>
      </c>
      <c r="R769" s="19">
        <f t="shared" si="193"/>
        <v>142.48373261424703</v>
      </c>
      <c r="S769" s="3">
        <f>Return!Q753</f>
        <v>1.3443894867829931E-2</v>
      </c>
      <c r="T769" s="9">
        <f>IF(A769=0,1,T768*(1+$F$5)^(1/12))</f>
        <v>1.364072157018748</v>
      </c>
      <c r="U769">
        <f>IF(A769=0,$C$12,U768-V768-W768-X768)</f>
        <v>0</v>
      </c>
      <c r="V769">
        <f t="shared" si="183"/>
        <v>0</v>
      </c>
      <c r="W769">
        <f t="shared" si="194"/>
        <v>0</v>
      </c>
      <c r="X769">
        <f>IF(A769=12*$C$10-1,U769-V769-W769,0)</f>
        <v>0</v>
      </c>
      <c r="Y769">
        <f>FLOOR(A769/12,1)</f>
        <v>62</v>
      </c>
      <c r="Z769">
        <f t="shared" si="184"/>
        <v>5</v>
      </c>
      <c r="AA769" t="e">
        <f t="shared" si="195"/>
        <v>#N/A</v>
      </c>
      <c r="AB769" t="e">
        <f t="shared" si="185"/>
        <v>#N/A</v>
      </c>
      <c r="AC769" t="e">
        <f>VLOOKUP(AD769,mortality!$A$4:$G$76,saving_model!Z769+2,FALSE)</f>
        <v>#N/A</v>
      </c>
      <c r="AD769">
        <f t="shared" si="186"/>
        <v>111</v>
      </c>
      <c r="AE769" s="10">
        <f t="shared" si="196"/>
        <v>8.3717735912058888E-4</v>
      </c>
      <c r="AF769" s="8">
        <f>VLOOKUP(saving_model!Y769,lapse!$B$4:$C$134,2,FALSE)</f>
        <v>0.01</v>
      </c>
      <c r="AH769">
        <f>discount_curve!K754</f>
        <v>0.39387474026847563</v>
      </c>
    </row>
    <row r="770" spans="1:34" x14ac:dyDescent="0.55000000000000004">
      <c r="A770">
        <f t="shared" si="197"/>
        <v>748</v>
      </c>
      <c r="B770">
        <f t="shared" si="187"/>
        <v>0</v>
      </c>
      <c r="C770">
        <f>K770*U770</f>
        <v>0</v>
      </c>
      <c r="D770">
        <f>M770*V770</f>
        <v>0</v>
      </c>
      <c r="E770">
        <f>N770*W770</f>
        <v>0</v>
      </c>
      <c r="F770">
        <f>(O770+P770+Q770-R770)*X770</f>
        <v>0</v>
      </c>
      <c r="G770">
        <f>U770*$F$6/12*T770</f>
        <v>0</v>
      </c>
      <c r="H770">
        <v>0</v>
      </c>
      <c r="I770">
        <f t="shared" si="188"/>
        <v>0</v>
      </c>
      <c r="K770">
        <f>IF(A770=0, $C$6, $C$7/12)</f>
        <v>0</v>
      </c>
      <c r="L770">
        <f t="shared" si="189"/>
        <v>100000</v>
      </c>
      <c r="M770" s="19">
        <f t="shared" si="190"/>
        <v>171414.45681705698</v>
      </c>
      <c r="N770" s="19">
        <f t="shared" si="191"/>
        <v>171414.45681705698</v>
      </c>
      <c r="O770" s="19">
        <f t="shared" si="198"/>
        <v>170837.99540448218</v>
      </c>
      <c r="P770" s="19">
        <f>IF(A770=0,K770*(1-$C$15),K770)</f>
        <v>0</v>
      </c>
      <c r="Q770" s="19">
        <f t="shared" si="192"/>
        <v>1009.7163986469824</v>
      </c>
      <c r="R770" s="19">
        <f t="shared" si="193"/>
        <v>143.20642650260766</v>
      </c>
      <c r="S770" s="3">
        <f>Return!Q754</f>
        <v>5.9103737213512808E-3</v>
      </c>
      <c r="T770" s="9">
        <f>IF(A770=0,1,T769*(1+$F$5)^(1/12))</f>
        <v>1.3646392220637023</v>
      </c>
      <c r="U770">
        <f>IF(A770=0,$C$12,U769-V769-W769-X769)</f>
        <v>0</v>
      </c>
      <c r="V770">
        <f t="shared" si="183"/>
        <v>0</v>
      </c>
      <c r="W770">
        <f t="shared" si="194"/>
        <v>0</v>
      </c>
      <c r="X770">
        <f>IF(A770=12*$C$10-1,U770-V770-W770,0)</f>
        <v>0</v>
      </c>
      <c r="Y770">
        <f>FLOOR(A770/12,1)</f>
        <v>62</v>
      </c>
      <c r="Z770">
        <f t="shared" si="184"/>
        <v>5</v>
      </c>
      <c r="AA770" t="e">
        <f t="shared" si="195"/>
        <v>#N/A</v>
      </c>
      <c r="AB770" t="e">
        <f t="shared" si="185"/>
        <v>#N/A</v>
      </c>
      <c r="AC770" t="e">
        <f>VLOOKUP(AD770,mortality!$A$4:$G$76,saving_model!Z770+2,FALSE)</f>
        <v>#N/A</v>
      </c>
      <c r="AD770">
        <f t="shared" si="186"/>
        <v>111</v>
      </c>
      <c r="AE770" s="10">
        <f t="shared" si="196"/>
        <v>8.3717735912058888E-4</v>
      </c>
      <c r="AF770" s="8">
        <f>VLOOKUP(saving_model!Y770,lapse!$B$4:$C$134,2,FALSE)</f>
        <v>0.01</v>
      </c>
      <c r="AH770">
        <f>discount_curve!K755</f>
        <v>0.39338377223163262</v>
      </c>
    </row>
    <row r="771" spans="1:34" x14ac:dyDescent="0.55000000000000004">
      <c r="A771">
        <f t="shared" si="197"/>
        <v>749</v>
      </c>
      <c r="B771">
        <f t="shared" si="187"/>
        <v>0</v>
      </c>
      <c r="C771">
        <f>K771*U771</f>
        <v>0</v>
      </c>
      <c r="D771">
        <f>M771*V771</f>
        <v>0</v>
      </c>
      <c r="E771">
        <f>N771*W771</f>
        <v>0</v>
      </c>
      <c r="F771">
        <f>(O771+P771+Q771-R771)*X771</f>
        <v>0</v>
      </c>
      <c r="G771">
        <f>U771*$F$6/12*T771</f>
        <v>0</v>
      </c>
      <c r="H771">
        <v>0</v>
      </c>
      <c r="I771">
        <f t="shared" si="188"/>
        <v>0</v>
      </c>
      <c r="K771">
        <f>IF(A771=0, $C$6, $C$7/12)</f>
        <v>0</v>
      </c>
      <c r="L771">
        <f t="shared" si="189"/>
        <v>100000</v>
      </c>
      <c r="M771" s="19">
        <f t="shared" si="190"/>
        <v>171073.06064325824</v>
      </c>
      <c r="N771" s="19">
        <f t="shared" si="191"/>
        <v>171073.06064325824</v>
      </c>
      <c r="O771" s="19">
        <f t="shared" si="198"/>
        <v>171704.50537662656</v>
      </c>
      <c r="P771" s="19">
        <f>IF(A771=0,K771*(1-$C$15),K771)</f>
        <v>0</v>
      </c>
      <c r="Q771" s="19">
        <f t="shared" si="192"/>
        <v>-1404.8058829813456</v>
      </c>
      <c r="R771" s="19">
        <f t="shared" si="193"/>
        <v>141.91641624470435</v>
      </c>
      <c r="S771" s="3">
        <f>Return!Q755</f>
        <v>-8.1815318701158324E-3</v>
      </c>
      <c r="T771" s="9">
        <f>IF(A771=0,1,T770*(1+$F$5)^(1/12))</f>
        <v>1.3652065228460135</v>
      </c>
      <c r="U771">
        <f>IF(A771=0,$C$12,U770-V770-W770-X770)</f>
        <v>0</v>
      </c>
      <c r="V771">
        <f t="shared" si="183"/>
        <v>0</v>
      </c>
      <c r="W771">
        <f t="shared" si="194"/>
        <v>0</v>
      </c>
      <c r="X771">
        <f>IF(A771=12*$C$10-1,U771-V771-W771,0)</f>
        <v>0</v>
      </c>
      <c r="Y771">
        <f>FLOOR(A771/12,1)</f>
        <v>62</v>
      </c>
      <c r="Z771">
        <f t="shared" si="184"/>
        <v>5</v>
      </c>
      <c r="AA771" t="e">
        <f t="shared" si="195"/>
        <v>#N/A</v>
      </c>
      <c r="AB771" t="e">
        <f t="shared" si="185"/>
        <v>#N/A</v>
      </c>
      <c r="AC771" t="e">
        <f>VLOOKUP(AD771,mortality!$A$4:$G$76,saving_model!Z771+2,FALSE)</f>
        <v>#N/A</v>
      </c>
      <c r="AD771">
        <f t="shared" si="186"/>
        <v>111</v>
      </c>
      <c r="AE771" s="10">
        <f t="shared" si="196"/>
        <v>8.3717735912058888E-4</v>
      </c>
      <c r="AF771" s="8">
        <f>VLOOKUP(saving_model!Y771,lapse!$B$4:$C$134,2,FALSE)</f>
        <v>0.01</v>
      </c>
      <c r="AH771">
        <f>discount_curve!K756</f>
        <v>0.39289341619040291</v>
      </c>
    </row>
    <row r="772" spans="1:34" x14ac:dyDescent="0.55000000000000004">
      <c r="A772">
        <f t="shared" si="197"/>
        <v>750</v>
      </c>
      <c r="B772">
        <f t="shared" si="187"/>
        <v>0</v>
      </c>
      <c r="C772">
        <f>K772*U772</f>
        <v>0</v>
      </c>
      <c r="D772">
        <f>M772*V772</f>
        <v>0</v>
      </c>
      <c r="E772">
        <f>N772*W772</f>
        <v>0</v>
      </c>
      <c r="F772">
        <f>(O772+P772+Q772-R772)*X772</f>
        <v>0</v>
      </c>
      <c r="G772">
        <f>U772*$F$6/12*T772</f>
        <v>0</v>
      </c>
      <c r="H772">
        <v>0</v>
      </c>
      <c r="I772">
        <f t="shared" si="188"/>
        <v>0</v>
      </c>
      <c r="K772">
        <f>IF(A772=0, $C$6, $C$7/12)</f>
        <v>0</v>
      </c>
      <c r="L772">
        <f t="shared" si="189"/>
        <v>100000</v>
      </c>
      <c r="M772" s="19">
        <f t="shared" si="190"/>
        <v>170809.54283578746</v>
      </c>
      <c r="N772" s="19">
        <f t="shared" si="191"/>
        <v>170809.54283578746</v>
      </c>
      <c r="O772" s="19">
        <f t="shared" si="198"/>
        <v>170157.78307740053</v>
      </c>
      <c r="P772" s="19">
        <f>IF(A772=0,K772*(1-$C$15),K772)</f>
        <v>0</v>
      </c>
      <c r="Q772" s="19">
        <f t="shared" si="192"/>
        <v>1160.7540691517386</v>
      </c>
      <c r="R772" s="19">
        <f t="shared" si="193"/>
        <v>142.76544762212689</v>
      </c>
      <c r="S772" s="3">
        <f>Return!Q756</f>
        <v>6.8216337105411196E-3</v>
      </c>
      <c r="T772" s="9">
        <f>IF(A772=0,1,T771*(1+$F$5)^(1/12))</f>
        <v>1.3657740594636816</v>
      </c>
      <c r="U772">
        <f>IF(A772=0,$C$12,U771-V771-W771-X771)</f>
        <v>0</v>
      </c>
      <c r="V772">
        <f t="shared" si="183"/>
        <v>0</v>
      </c>
      <c r="W772">
        <f t="shared" si="194"/>
        <v>0</v>
      </c>
      <c r="X772">
        <f>IF(A772=12*$C$10-1,U772-V772-W772,0)</f>
        <v>0</v>
      </c>
      <c r="Y772">
        <f>FLOOR(A772/12,1)</f>
        <v>62</v>
      </c>
      <c r="Z772">
        <f t="shared" si="184"/>
        <v>5</v>
      </c>
      <c r="AA772" t="e">
        <f t="shared" si="195"/>
        <v>#N/A</v>
      </c>
      <c r="AB772" t="e">
        <f t="shared" si="185"/>
        <v>#N/A</v>
      </c>
      <c r="AC772" t="e">
        <f>VLOOKUP(AD772,mortality!$A$4:$G$76,saving_model!Z772+2,FALSE)</f>
        <v>#N/A</v>
      </c>
      <c r="AD772">
        <f t="shared" si="186"/>
        <v>111</v>
      </c>
      <c r="AE772" s="10">
        <f t="shared" si="196"/>
        <v>8.3717735912058888E-4</v>
      </c>
      <c r="AF772" s="8">
        <f>VLOOKUP(saving_model!Y772,lapse!$B$4:$C$134,2,FALSE)</f>
        <v>0.01</v>
      </c>
      <c r="AH772">
        <f>discount_curve!K757</f>
        <v>0.39240367138192878</v>
      </c>
    </row>
    <row r="773" spans="1:34" x14ac:dyDescent="0.55000000000000004">
      <c r="A773">
        <f t="shared" si="197"/>
        <v>751</v>
      </c>
      <c r="B773">
        <f t="shared" si="187"/>
        <v>0</v>
      </c>
      <c r="C773">
        <f>K773*U773</f>
        <v>0</v>
      </c>
      <c r="D773">
        <f>M773*V773</f>
        <v>0</v>
      </c>
      <c r="E773">
        <f>N773*W773</f>
        <v>0</v>
      </c>
      <c r="F773">
        <f>(O773+P773+Q773-R773)*X773</f>
        <v>0</v>
      </c>
      <c r="G773">
        <f>U773*$F$6/12*T773</f>
        <v>0</v>
      </c>
      <c r="H773">
        <v>0</v>
      </c>
      <c r="I773">
        <f t="shared" si="188"/>
        <v>0</v>
      </c>
      <c r="K773">
        <f>IF(A773=0, $C$6, $C$7/12)</f>
        <v>0</v>
      </c>
      <c r="L773">
        <f t="shared" si="189"/>
        <v>100000</v>
      </c>
      <c r="M773" s="19">
        <f t="shared" si="190"/>
        <v>170389.69914726799</v>
      </c>
      <c r="N773" s="19">
        <f t="shared" si="191"/>
        <v>170389.69914726799</v>
      </c>
      <c r="O773" s="19">
        <f t="shared" si="198"/>
        <v>171175.77169893013</v>
      </c>
      <c r="P773" s="19">
        <f>IF(A773=0,K773*(1-$C$15),K773)</f>
        <v>0</v>
      </c>
      <c r="Q773" s="19">
        <f t="shared" si="192"/>
        <v>-1713.3637765928777</v>
      </c>
      <c r="R773" s="19">
        <f t="shared" si="193"/>
        <v>141.21867326861437</v>
      </c>
      <c r="S773" s="3">
        <f>Return!Q757</f>
        <v>-1.000938251709127E-2</v>
      </c>
      <c r="T773" s="9">
        <f>IF(A773=0,1,T772*(1+$F$5)^(1/12))</f>
        <v>1.3663418320147465</v>
      </c>
      <c r="U773">
        <f>IF(A773=0,$C$12,U772-V772-W772-X772)</f>
        <v>0</v>
      </c>
      <c r="V773">
        <f t="shared" si="183"/>
        <v>0</v>
      </c>
      <c r="W773">
        <f t="shared" si="194"/>
        <v>0</v>
      </c>
      <c r="X773">
        <f>IF(A773=12*$C$10-1,U773-V773-W773,0)</f>
        <v>0</v>
      </c>
      <c r="Y773">
        <f>FLOOR(A773/12,1)</f>
        <v>62</v>
      </c>
      <c r="Z773">
        <f t="shared" si="184"/>
        <v>5</v>
      </c>
      <c r="AA773" t="e">
        <f t="shared" si="195"/>
        <v>#N/A</v>
      </c>
      <c r="AB773" t="e">
        <f t="shared" si="185"/>
        <v>#N/A</v>
      </c>
      <c r="AC773" t="e">
        <f>VLOOKUP(AD773,mortality!$A$4:$G$76,saving_model!Z773+2,FALSE)</f>
        <v>#N/A</v>
      </c>
      <c r="AD773">
        <f t="shared" si="186"/>
        <v>111</v>
      </c>
      <c r="AE773" s="10">
        <f t="shared" si="196"/>
        <v>8.3717735912058888E-4</v>
      </c>
      <c r="AF773" s="8">
        <f>VLOOKUP(saving_model!Y773,lapse!$B$4:$C$134,2,FALSE)</f>
        <v>0.01</v>
      </c>
      <c r="AH773">
        <f>discount_curve!K758</f>
        <v>0.3919145370443039</v>
      </c>
    </row>
    <row r="774" spans="1:34" x14ac:dyDescent="0.55000000000000004">
      <c r="A774">
        <f t="shared" si="197"/>
        <v>752</v>
      </c>
      <c r="B774">
        <f t="shared" si="187"/>
        <v>0</v>
      </c>
      <c r="C774">
        <f>K774*U774</f>
        <v>0</v>
      </c>
      <c r="D774">
        <f>M774*V774</f>
        <v>0</v>
      </c>
      <c r="E774">
        <f>N774*W774</f>
        <v>0</v>
      </c>
      <c r="F774">
        <f>(O774+P774+Q774-R774)*X774</f>
        <v>0</v>
      </c>
      <c r="G774">
        <f>U774*$F$6/12*T774</f>
        <v>0</v>
      </c>
      <c r="H774">
        <v>0</v>
      </c>
      <c r="I774">
        <f t="shared" si="188"/>
        <v>0</v>
      </c>
      <c r="K774">
        <f>IF(A774=0, $C$6, $C$7/12)</f>
        <v>0</v>
      </c>
      <c r="L774">
        <f t="shared" si="189"/>
        <v>100000</v>
      </c>
      <c r="M774" s="19">
        <f t="shared" si="190"/>
        <v>168070.42494830061</v>
      </c>
      <c r="N774" s="19">
        <f t="shared" si="191"/>
        <v>168070.42494830061</v>
      </c>
      <c r="O774" s="19">
        <f t="shared" si="198"/>
        <v>169321.18924906862</v>
      </c>
      <c r="P774" s="19">
        <f>IF(A774=0,K774*(1-$C$15),K774)</f>
        <v>0</v>
      </c>
      <c r="Q774" s="19">
        <f t="shared" si="192"/>
        <v>-2640.4292348811759</v>
      </c>
      <c r="R774" s="19">
        <f t="shared" si="193"/>
        <v>138.90063334515619</v>
      </c>
      <c r="S774" s="3">
        <f>Return!Q758</f>
        <v>-1.5594204402835543E-2</v>
      </c>
      <c r="T774" s="9">
        <f>IF(A774=0,1,T773*(1+$F$5)^(1/12))</f>
        <v>1.3669098405972893</v>
      </c>
      <c r="U774">
        <f>IF(A774=0,$C$12,U773-V773-W773-X773)</f>
        <v>0</v>
      </c>
      <c r="V774">
        <f t="shared" si="183"/>
        <v>0</v>
      </c>
      <c r="W774">
        <f t="shared" si="194"/>
        <v>0</v>
      </c>
      <c r="X774">
        <f>IF(A774=12*$C$10-1,U774-V774-W774,0)</f>
        <v>0</v>
      </c>
      <c r="Y774">
        <f>FLOOR(A774/12,1)</f>
        <v>62</v>
      </c>
      <c r="Z774">
        <f t="shared" si="184"/>
        <v>5</v>
      </c>
      <c r="AA774" t="e">
        <f t="shared" si="195"/>
        <v>#N/A</v>
      </c>
      <c r="AB774" t="e">
        <f t="shared" si="185"/>
        <v>#N/A</v>
      </c>
      <c r="AC774" t="e">
        <f>VLOOKUP(AD774,mortality!$A$4:$G$76,saving_model!Z774+2,FALSE)</f>
        <v>#N/A</v>
      </c>
      <c r="AD774">
        <f t="shared" si="186"/>
        <v>111</v>
      </c>
      <c r="AE774" s="10">
        <f t="shared" si="196"/>
        <v>8.3717735912058888E-4</v>
      </c>
      <c r="AF774" s="8">
        <f>VLOOKUP(saving_model!Y774,lapse!$B$4:$C$134,2,FALSE)</f>
        <v>0.01</v>
      </c>
      <c r="AH774">
        <f>discount_curve!K759</f>
        <v>0.39142601241657143</v>
      </c>
    </row>
    <row r="775" spans="1:34" x14ac:dyDescent="0.55000000000000004">
      <c r="A775">
        <f t="shared" si="197"/>
        <v>753</v>
      </c>
      <c r="B775">
        <f t="shared" si="187"/>
        <v>0</v>
      </c>
      <c r="C775">
        <f>K775*U775</f>
        <v>0</v>
      </c>
      <c r="D775">
        <f>M775*V775</f>
        <v>0</v>
      </c>
      <c r="E775">
        <f>N775*W775</f>
        <v>0</v>
      </c>
      <c r="F775">
        <f>(O775+P775+Q775-R775)*X775</f>
        <v>0</v>
      </c>
      <c r="G775">
        <f>U775*$F$6/12*T775</f>
        <v>0</v>
      </c>
      <c r="H775">
        <v>0</v>
      </c>
      <c r="I775">
        <f t="shared" si="188"/>
        <v>0</v>
      </c>
      <c r="K775">
        <f>IF(A775=0, $C$6, $C$7/12)</f>
        <v>0</v>
      </c>
      <c r="L775">
        <f t="shared" si="189"/>
        <v>100000</v>
      </c>
      <c r="M775" s="19">
        <f t="shared" si="190"/>
        <v>166735.77121987802</v>
      </c>
      <c r="N775" s="19">
        <f t="shared" si="191"/>
        <v>166735.77121987802</v>
      </c>
      <c r="O775" s="19">
        <f t="shared" si="198"/>
        <v>166541.85938084227</v>
      </c>
      <c r="P775" s="19">
        <f>IF(A775=0,K775*(1-$C$15),K775)</f>
        <v>0</v>
      </c>
      <c r="Q775" s="19">
        <f t="shared" si="192"/>
        <v>248.83143572435108</v>
      </c>
      <c r="R775" s="19">
        <f t="shared" si="193"/>
        <v>138.99224234713887</v>
      </c>
      <c r="S775" s="3">
        <f>Return!Q759</f>
        <v>1.4941074673324728E-3</v>
      </c>
      <c r="T775" s="9">
        <f>IF(A775=0,1,T774*(1+$F$5)^(1/12))</f>
        <v>1.3674780853094317</v>
      </c>
      <c r="U775">
        <f>IF(A775=0,$C$12,U774-V774-W774-X774)</f>
        <v>0</v>
      </c>
      <c r="V775">
        <f t="shared" si="183"/>
        <v>0</v>
      </c>
      <c r="W775">
        <f t="shared" si="194"/>
        <v>0</v>
      </c>
      <c r="X775">
        <f>IF(A775=12*$C$10-1,U775-V775-W775,0)</f>
        <v>0</v>
      </c>
      <c r="Y775">
        <f>FLOOR(A775/12,1)</f>
        <v>62</v>
      </c>
      <c r="Z775">
        <f t="shared" si="184"/>
        <v>5</v>
      </c>
      <c r="AA775" t="e">
        <f t="shared" si="195"/>
        <v>#N/A</v>
      </c>
      <c r="AB775" t="e">
        <f t="shared" si="185"/>
        <v>#N/A</v>
      </c>
      <c r="AC775" t="e">
        <f>VLOOKUP(AD775,mortality!$A$4:$G$76,saving_model!Z775+2,FALSE)</f>
        <v>#N/A</v>
      </c>
      <c r="AD775">
        <f t="shared" si="186"/>
        <v>111</v>
      </c>
      <c r="AE775" s="10">
        <f t="shared" si="196"/>
        <v>8.3717735912058888E-4</v>
      </c>
      <c r="AF775" s="8">
        <f>VLOOKUP(saving_model!Y775,lapse!$B$4:$C$134,2,FALSE)</f>
        <v>0.01</v>
      </c>
      <c r="AH775">
        <f>discount_curve!K760</f>
        <v>0.3909380967387231</v>
      </c>
    </row>
    <row r="776" spans="1:34" x14ac:dyDescent="0.55000000000000004">
      <c r="A776">
        <f t="shared" si="197"/>
        <v>754</v>
      </c>
      <c r="B776">
        <f t="shared" si="187"/>
        <v>0</v>
      </c>
      <c r="C776">
        <f>K776*U776</f>
        <v>0</v>
      </c>
      <c r="D776">
        <f>M776*V776</f>
        <v>0</v>
      </c>
      <c r="E776">
        <f>N776*W776</f>
        <v>0</v>
      </c>
      <c r="F776">
        <f>(O776+P776+Q776-R776)*X776</f>
        <v>0</v>
      </c>
      <c r="G776">
        <f>U776*$F$6/12*T776</f>
        <v>0</v>
      </c>
      <c r="H776">
        <v>0</v>
      </c>
      <c r="I776">
        <f t="shared" si="188"/>
        <v>0</v>
      </c>
      <c r="K776">
        <f>IF(A776=0, $C$6, $C$7/12)</f>
        <v>0</v>
      </c>
      <c r="L776">
        <f t="shared" si="189"/>
        <v>100000</v>
      </c>
      <c r="M776" s="19">
        <f t="shared" si="190"/>
        <v>166432.38631835647</v>
      </c>
      <c r="N776" s="19">
        <f t="shared" si="191"/>
        <v>166432.38631835647</v>
      </c>
      <c r="O776" s="19">
        <f t="shared" si="198"/>
        <v>166651.69857421951</v>
      </c>
      <c r="P776" s="19">
        <f>IF(A776=0,K776*(1-$C$15),K776)</f>
        <v>0</v>
      </c>
      <c r="Q776" s="19">
        <f t="shared" si="192"/>
        <v>-577.02007714029844</v>
      </c>
      <c r="R776" s="19">
        <f t="shared" si="193"/>
        <v>138.39556541423266</v>
      </c>
      <c r="S776" s="3">
        <f>Return!Q760</f>
        <v>-3.4624314188032024E-3</v>
      </c>
      <c r="T776" s="9">
        <f>IF(A776=0,1,T775*(1+$F$5)^(1/12))</f>
        <v>1.3680465662493364</v>
      </c>
      <c r="U776">
        <f>IF(A776=0,$C$12,U775-V775-W775-X775)</f>
        <v>0</v>
      </c>
      <c r="V776">
        <f t="shared" si="183"/>
        <v>0</v>
      </c>
      <c r="W776">
        <f t="shared" si="194"/>
        <v>0</v>
      </c>
      <c r="X776">
        <f>IF(A776=12*$C$10-1,U776-V776-W776,0)</f>
        <v>0</v>
      </c>
      <c r="Y776">
        <f>FLOOR(A776/12,1)</f>
        <v>62</v>
      </c>
      <c r="Z776">
        <f t="shared" si="184"/>
        <v>5</v>
      </c>
      <c r="AA776" t="e">
        <f t="shared" si="195"/>
        <v>#N/A</v>
      </c>
      <c r="AB776" t="e">
        <f t="shared" si="185"/>
        <v>#N/A</v>
      </c>
      <c r="AC776" t="e">
        <f>VLOOKUP(AD776,mortality!$A$4:$G$76,saving_model!Z776+2,FALSE)</f>
        <v>#N/A</v>
      </c>
      <c r="AD776">
        <f t="shared" si="186"/>
        <v>111</v>
      </c>
      <c r="AE776" s="10">
        <f t="shared" si="196"/>
        <v>8.3717735912058888E-4</v>
      </c>
      <c r="AF776" s="8">
        <f>VLOOKUP(saving_model!Y776,lapse!$B$4:$C$134,2,FALSE)</f>
        <v>0.01</v>
      </c>
      <c r="AH776">
        <f>discount_curve!K761</f>
        <v>0.39045078925169779</v>
      </c>
    </row>
  </sheetData>
  <phoneticPr fontId="5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76"/>
  <sheetViews>
    <sheetView workbookViewId="0">
      <selection activeCell="M23" sqref="M23"/>
    </sheetView>
  </sheetViews>
  <sheetFormatPr defaultRowHeight="18" x14ac:dyDescent="0.55000000000000004"/>
  <sheetData>
    <row r="1" spans="1:17" x14ac:dyDescent="0.55000000000000004">
      <c r="K1" t="s">
        <v>44</v>
      </c>
      <c r="L1">
        <v>2.0000000000000001E-4</v>
      </c>
      <c r="N1" t="s">
        <v>46</v>
      </c>
      <c r="O1">
        <v>2.2000000000000002</v>
      </c>
    </row>
    <row r="2" spans="1:17" x14ac:dyDescent="0.55000000000000004">
      <c r="K2" t="s">
        <v>45</v>
      </c>
      <c r="L2">
        <v>2.5000000000000001E-4</v>
      </c>
    </row>
    <row r="3" spans="1:17" x14ac:dyDescent="0.55000000000000004">
      <c r="A3" t="s">
        <v>23</v>
      </c>
      <c r="B3">
        <v>0</v>
      </c>
      <c r="C3">
        <v>1</v>
      </c>
      <c r="D3">
        <v>2</v>
      </c>
      <c r="E3">
        <v>3</v>
      </c>
      <c r="F3">
        <v>4</v>
      </c>
      <c r="G3" t="s">
        <v>24</v>
      </c>
      <c r="I3" t="s">
        <v>43</v>
      </c>
      <c r="L3">
        <v>0</v>
      </c>
      <c r="M3">
        <v>1</v>
      </c>
      <c r="N3">
        <v>2</v>
      </c>
      <c r="O3">
        <v>3</v>
      </c>
      <c r="P3">
        <v>4</v>
      </c>
      <c r="Q3" t="s">
        <v>24</v>
      </c>
    </row>
    <row r="4" spans="1:17" x14ac:dyDescent="0.55000000000000004">
      <c r="A4">
        <v>18</v>
      </c>
      <c r="B4">
        <f t="shared" ref="B4:B35" si="0">L4</f>
        <v>2.3106710487807007E-4</v>
      </c>
      <c r="C4">
        <f t="shared" ref="C4:C35" si="1">M4</f>
        <v>2.5417381536587709E-4</v>
      </c>
      <c r="D4">
        <f t="shared" ref="D4:D35" si="2">N4</f>
        <v>2.7959119690246481E-4</v>
      </c>
      <c r="E4">
        <f t="shared" ref="E4:E35" si="3">O4</f>
        <v>3.0755031659271132E-4</v>
      </c>
      <c r="F4">
        <f t="shared" ref="F4:F35" si="4">P4</f>
        <v>3.3830534825198249E-4</v>
      </c>
      <c r="G4">
        <f t="shared" ref="G4:G35" si="5">Q4</f>
        <v>3.7213588307718077E-4</v>
      </c>
      <c r="K4">
        <f t="shared" ref="K4:K35" si="6">A4</f>
        <v>18</v>
      </c>
      <c r="L4">
        <f t="shared" ref="L4:L35" si="7">$L$1*EXP($L$2*K4^$O$1)</f>
        <v>2.3106710487807007E-4</v>
      </c>
      <c r="M4">
        <f>L4*1.1</f>
        <v>2.5417381536587709E-4</v>
      </c>
      <c r="N4">
        <f t="shared" ref="N4:Q4" si="8">M4*1.1</f>
        <v>2.7959119690246481E-4</v>
      </c>
      <c r="O4">
        <f t="shared" si="8"/>
        <v>3.0755031659271132E-4</v>
      </c>
      <c r="P4">
        <f t="shared" si="8"/>
        <v>3.3830534825198249E-4</v>
      </c>
      <c r="Q4">
        <f t="shared" si="8"/>
        <v>3.7213588307718077E-4</v>
      </c>
    </row>
    <row r="5" spans="1:17" x14ac:dyDescent="0.55000000000000004">
      <c r="A5">
        <v>19</v>
      </c>
      <c r="B5">
        <f t="shared" si="0"/>
        <v>2.3532001265836995E-4</v>
      </c>
      <c r="C5">
        <f t="shared" si="1"/>
        <v>2.5885201392420696E-4</v>
      </c>
      <c r="D5">
        <f t="shared" si="2"/>
        <v>2.8473721531662767E-4</v>
      </c>
      <c r="E5">
        <f t="shared" si="3"/>
        <v>3.1321093684829048E-4</v>
      </c>
      <c r="F5">
        <f t="shared" si="4"/>
        <v>3.4453203053311953E-4</v>
      </c>
      <c r="G5">
        <f t="shared" si="5"/>
        <v>3.7898523358643153E-4</v>
      </c>
      <c r="K5">
        <f t="shared" si="6"/>
        <v>19</v>
      </c>
      <c r="L5">
        <f t="shared" si="7"/>
        <v>2.3532001265836995E-4</v>
      </c>
      <c r="M5">
        <f t="shared" ref="M5:Q5" si="9">L5*1.1</f>
        <v>2.5885201392420696E-4</v>
      </c>
      <c r="N5">
        <f t="shared" si="9"/>
        <v>2.8473721531662767E-4</v>
      </c>
      <c r="O5">
        <f t="shared" si="9"/>
        <v>3.1321093684829048E-4</v>
      </c>
      <c r="P5">
        <f t="shared" si="9"/>
        <v>3.4453203053311953E-4</v>
      </c>
      <c r="Q5">
        <f t="shared" si="9"/>
        <v>3.7898523358643153E-4</v>
      </c>
    </row>
    <row r="6" spans="1:17" x14ac:dyDescent="0.55000000000000004">
      <c r="A6">
        <v>20</v>
      </c>
      <c r="B6">
        <f t="shared" si="0"/>
        <v>2.3993637567701445E-4</v>
      </c>
      <c r="C6">
        <f t="shared" si="1"/>
        <v>2.6393001324471593E-4</v>
      </c>
      <c r="D6">
        <f t="shared" si="2"/>
        <v>2.9032301456918754E-4</v>
      </c>
      <c r="E6">
        <f t="shared" si="3"/>
        <v>3.1935531602610633E-4</v>
      </c>
      <c r="F6">
        <f t="shared" si="4"/>
        <v>3.5129084762871698E-4</v>
      </c>
      <c r="G6">
        <f t="shared" si="5"/>
        <v>3.8641993239158873E-4</v>
      </c>
      <c r="K6">
        <f t="shared" si="6"/>
        <v>20</v>
      </c>
      <c r="L6">
        <f t="shared" si="7"/>
        <v>2.3993637567701445E-4</v>
      </c>
      <c r="M6">
        <f t="shared" ref="M6:Q6" si="10">L6*1.1</f>
        <v>2.6393001324471593E-4</v>
      </c>
      <c r="N6">
        <f t="shared" si="10"/>
        <v>2.9032301456918754E-4</v>
      </c>
      <c r="O6">
        <f t="shared" si="10"/>
        <v>3.1935531602610633E-4</v>
      </c>
      <c r="P6">
        <f t="shared" si="10"/>
        <v>3.5129084762871698E-4</v>
      </c>
      <c r="Q6">
        <f t="shared" si="10"/>
        <v>3.8641993239158873E-4</v>
      </c>
    </row>
    <row r="7" spans="1:17" x14ac:dyDescent="0.55000000000000004">
      <c r="A7">
        <v>21</v>
      </c>
      <c r="B7">
        <f t="shared" si="0"/>
        <v>2.4493742315277695E-4</v>
      </c>
      <c r="C7">
        <f t="shared" si="1"/>
        <v>2.6943116546805467E-4</v>
      </c>
      <c r="D7">
        <f t="shared" si="2"/>
        <v>2.9637428201486016E-4</v>
      </c>
      <c r="E7">
        <f t="shared" si="3"/>
        <v>3.260117102163462E-4</v>
      </c>
      <c r="F7">
        <f t="shared" si="4"/>
        <v>3.5861288123798088E-4</v>
      </c>
      <c r="G7">
        <f t="shared" si="5"/>
        <v>3.9447416936177901E-4</v>
      </c>
      <c r="K7">
        <f t="shared" si="6"/>
        <v>21</v>
      </c>
      <c r="L7">
        <f t="shared" si="7"/>
        <v>2.4493742315277695E-4</v>
      </c>
      <c r="M7">
        <f t="shared" ref="M7:Q7" si="11">L7*1.1</f>
        <v>2.6943116546805467E-4</v>
      </c>
      <c r="N7">
        <f t="shared" si="11"/>
        <v>2.9637428201486016E-4</v>
      </c>
      <c r="O7">
        <f t="shared" si="11"/>
        <v>3.260117102163462E-4</v>
      </c>
      <c r="P7">
        <f t="shared" si="11"/>
        <v>3.5861288123798088E-4</v>
      </c>
      <c r="Q7">
        <f t="shared" si="11"/>
        <v>3.9447416936177901E-4</v>
      </c>
    </row>
    <row r="8" spans="1:17" x14ac:dyDescent="0.55000000000000004">
      <c r="A8">
        <v>22</v>
      </c>
      <c r="B8">
        <f t="shared" si="0"/>
        <v>2.5034627403345568E-4</v>
      </c>
      <c r="C8">
        <f t="shared" si="1"/>
        <v>2.7538090143680127E-4</v>
      </c>
      <c r="D8">
        <f t="shared" si="2"/>
        <v>3.0291899158048141E-4</v>
      </c>
      <c r="E8">
        <f t="shared" si="3"/>
        <v>3.3321089073852956E-4</v>
      </c>
      <c r="F8">
        <f t="shared" si="4"/>
        <v>3.6653197981238256E-4</v>
      </c>
      <c r="G8">
        <f t="shared" si="5"/>
        <v>4.0318517779362083E-4</v>
      </c>
      <c r="K8">
        <f t="shared" si="6"/>
        <v>22</v>
      </c>
      <c r="L8">
        <f t="shared" si="7"/>
        <v>2.5034627403345568E-4</v>
      </c>
      <c r="M8">
        <f t="shared" ref="M8:Q8" si="12">L8*1.1</f>
        <v>2.7538090143680127E-4</v>
      </c>
      <c r="N8">
        <f t="shared" si="12"/>
        <v>3.0291899158048141E-4</v>
      </c>
      <c r="O8">
        <f t="shared" si="12"/>
        <v>3.3321089073852956E-4</v>
      </c>
      <c r="P8">
        <f t="shared" si="12"/>
        <v>3.6653197981238256E-4</v>
      </c>
      <c r="Q8">
        <f t="shared" si="12"/>
        <v>4.0318517779362083E-4</v>
      </c>
    </row>
    <row r="9" spans="1:17" x14ac:dyDescent="0.55000000000000004">
      <c r="A9">
        <v>23</v>
      </c>
      <c r="B9">
        <f t="shared" si="0"/>
        <v>2.5618811831551827E-4</v>
      </c>
      <c r="C9">
        <f t="shared" si="1"/>
        <v>2.818069301470701E-4</v>
      </c>
      <c r="D9">
        <f t="shared" si="2"/>
        <v>3.0998762316177713E-4</v>
      </c>
      <c r="E9">
        <f t="shared" si="3"/>
        <v>3.4098638547795489E-4</v>
      </c>
      <c r="F9">
        <f t="shared" si="4"/>
        <v>3.750850240257504E-4</v>
      </c>
      <c r="G9">
        <f t="shared" si="5"/>
        <v>4.1259352642832546E-4</v>
      </c>
      <c r="K9">
        <f t="shared" si="6"/>
        <v>23</v>
      </c>
      <c r="L9">
        <f t="shared" si="7"/>
        <v>2.5618811831551827E-4</v>
      </c>
      <c r="M9">
        <f t="shared" ref="M9:Q9" si="13">L9*1.1</f>
        <v>2.818069301470701E-4</v>
      </c>
      <c r="N9">
        <f t="shared" si="13"/>
        <v>3.0998762316177713E-4</v>
      </c>
      <c r="O9">
        <f t="shared" si="13"/>
        <v>3.4098638547795489E-4</v>
      </c>
      <c r="P9">
        <f t="shared" si="13"/>
        <v>3.750850240257504E-4</v>
      </c>
      <c r="Q9">
        <f t="shared" si="13"/>
        <v>4.1259352642832546E-4</v>
      </c>
    </row>
    <row r="10" spans="1:17" x14ac:dyDescent="0.55000000000000004">
      <c r="A10">
        <v>24</v>
      </c>
      <c r="B10">
        <f t="shared" si="0"/>
        <v>2.6249041571441161E-4</v>
      </c>
      <c r="C10">
        <f t="shared" si="1"/>
        <v>2.8873945728585278E-4</v>
      </c>
      <c r="D10">
        <f t="shared" si="2"/>
        <v>3.1761340301443808E-4</v>
      </c>
      <c r="E10">
        <f t="shared" si="3"/>
        <v>3.4937474331588189E-4</v>
      </c>
      <c r="F10">
        <f t="shared" si="4"/>
        <v>3.8431221764747013E-4</v>
      </c>
      <c r="G10">
        <f t="shared" si="5"/>
        <v>4.2274343941221717E-4</v>
      </c>
      <c r="K10">
        <f t="shared" si="6"/>
        <v>24</v>
      </c>
      <c r="L10">
        <f t="shared" si="7"/>
        <v>2.6249041571441161E-4</v>
      </c>
      <c r="M10">
        <f t="shared" ref="M10:Q10" si="14">L10*1.1</f>
        <v>2.8873945728585278E-4</v>
      </c>
      <c r="N10">
        <f t="shared" si="14"/>
        <v>3.1761340301443808E-4</v>
      </c>
      <c r="O10">
        <f t="shared" si="14"/>
        <v>3.4937474331588189E-4</v>
      </c>
      <c r="P10">
        <f t="shared" si="14"/>
        <v>3.8431221764747013E-4</v>
      </c>
      <c r="Q10">
        <f t="shared" si="14"/>
        <v>4.2274343941221717E-4</v>
      </c>
    </row>
    <row r="11" spans="1:17" x14ac:dyDescent="0.55000000000000004">
      <c r="A11">
        <v>25</v>
      </c>
      <c r="B11">
        <f t="shared" si="0"/>
        <v>2.6928311397997568E-4</v>
      </c>
      <c r="C11">
        <f t="shared" si="1"/>
        <v>2.9621142537797324E-4</v>
      </c>
      <c r="D11">
        <f t="shared" si="2"/>
        <v>3.2583256791577058E-4</v>
      </c>
      <c r="E11">
        <f t="shared" si="3"/>
        <v>3.5841582470734766E-4</v>
      </c>
      <c r="F11">
        <f t="shared" si="4"/>
        <v>3.9425740717808245E-4</v>
      </c>
      <c r="G11">
        <f t="shared" si="5"/>
        <v>4.3368314789589071E-4</v>
      </c>
      <c r="K11">
        <f t="shared" si="6"/>
        <v>25</v>
      </c>
      <c r="L11">
        <f t="shared" si="7"/>
        <v>2.6928311397997568E-4</v>
      </c>
      <c r="M11">
        <f t="shared" ref="M11:Q11" si="15">L11*1.1</f>
        <v>2.9621142537797324E-4</v>
      </c>
      <c r="N11">
        <f t="shared" si="15"/>
        <v>3.2583256791577058E-4</v>
      </c>
      <c r="O11">
        <f t="shared" si="15"/>
        <v>3.5841582470734766E-4</v>
      </c>
      <c r="P11">
        <f t="shared" si="15"/>
        <v>3.9425740717808245E-4</v>
      </c>
      <c r="Q11">
        <f t="shared" si="15"/>
        <v>4.3368314789589071E-4</v>
      </c>
    </row>
    <row r="12" spans="1:17" x14ac:dyDescent="0.55000000000000004">
      <c r="A12">
        <v>26</v>
      </c>
      <c r="B12">
        <f t="shared" si="0"/>
        <v>2.7659888937081839E-4</v>
      </c>
      <c r="C12">
        <f t="shared" si="1"/>
        <v>3.0425877830790024E-4</v>
      </c>
      <c r="D12">
        <f t="shared" si="2"/>
        <v>3.3468465613869028E-4</v>
      </c>
      <c r="E12">
        <f t="shared" si="3"/>
        <v>3.6815312175255934E-4</v>
      </c>
      <c r="F12">
        <f t="shared" si="4"/>
        <v>4.049684339278153E-4</v>
      </c>
      <c r="G12">
        <f t="shared" si="5"/>
        <v>4.4546527732059686E-4</v>
      </c>
      <c r="K12">
        <f t="shared" si="6"/>
        <v>26</v>
      </c>
      <c r="L12">
        <f t="shared" si="7"/>
        <v>2.7659888937081839E-4</v>
      </c>
      <c r="M12">
        <f t="shared" ref="M12:Q12" si="16">L12*1.1</f>
        <v>3.0425877830790024E-4</v>
      </c>
      <c r="N12">
        <f t="shared" si="16"/>
        <v>3.3468465613869028E-4</v>
      </c>
      <c r="O12">
        <f t="shared" si="16"/>
        <v>3.6815312175255934E-4</v>
      </c>
      <c r="P12">
        <f t="shared" si="16"/>
        <v>4.049684339278153E-4</v>
      </c>
      <c r="Q12">
        <f t="shared" si="16"/>
        <v>4.4546527732059686E-4</v>
      </c>
    </row>
    <row r="13" spans="1:17" x14ac:dyDescent="0.55000000000000004">
      <c r="A13">
        <v>27</v>
      </c>
      <c r="B13">
        <f t="shared" si="0"/>
        <v>2.844734120632121E-4</v>
      </c>
      <c r="C13">
        <f t="shared" si="1"/>
        <v>3.1292075326953334E-4</v>
      </c>
      <c r="D13">
        <f t="shared" si="2"/>
        <v>3.4421282859648672E-4</v>
      </c>
      <c r="E13">
        <f t="shared" si="3"/>
        <v>3.7863411145613543E-4</v>
      </c>
      <c r="F13">
        <f t="shared" si="4"/>
        <v>4.1649752260174898E-4</v>
      </c>
      <c r="G13">
        <f t="shared" si="5"/>
        <v>4.5814727486192391E-4</v>
      </c>
      <c r="K13">
        <f t="shared" si="6"/>
        <v>27</v>
      </c>
      <c r="L13">
        <f t="shared" si="7"/>
        <v>2.844734120632121E-4</v>
      </c>
      <c r="M13">
        <f t="shared" ref="M13:Q13" si="17">L13*1.1</f>
        <v>3.1292075326953334E-4</v>
      </c>
      <c r="N13">
        <f t="shared" si="17"/>
        <v>3.4421282859648672E-4</v>
      </c>
      <c r="O13">
        <f t="shared" si="17"/>
        <v>3.7863411145613543E-4</v>
      </c>
      <c r="P13">
        <f t="shared" si="17"/>
        <v>4.1649752260174898E-4</v>
      </c>
      <c r="Q13">
        <f t="shared" si="17"/>
        <v>4.5814727486192391E-4</v>
      </c>
    </row>
    <row r="14" spans="1:17" x14ac:dyDescent="0.55000000000000004">
      <c r="A14">
        <v>28</v>
      </c>
      <c r="B14">
        <f t="shared" si="0"/>
        <v>2.9294563957669068E-4</v>
      </c>
      <c r="C14">
        <f t="shared" si="1"/>
        <v>3.2224020353435978E-4</v>
      </c>
      <c r="D14">
        <f t="shared" si="2"/>
        <v>3.5446422388779581E-4</v>
      </c>
      <c r="E14">
        <f t="shared" si="3"/>
        <v>3.8991064627657543E-4</v>
      </c>
      <c r="F14">
        <f t="shared" si="4"/>
        <v>4.2890171090423303E-4</v>
      </c>
      <c r="G14">
        <f t="shared" si="5"/>
        <v>4.717918819946564E-4</v>
      </c>
      <c r="K14">
        <f t="shared" si="6"/>
        <v>28</v>
      </c>
      <c r="L14">
        <f t="shared" si="7"/>
        <v>2.9294563957669068E-4</v>
      </c>
      <c r="M14">
        <f t="shared" ref="M14:Q14" si="18">L14*1.1</f>
        <v>3.2224020353435978E-4</v>
      </c>
      <c r="N14">
        <f t="shared" si="18"/>
        <v>3.5446422388779581E-4</v>
      </c>
      <c r="O14">
        <f t="shared" si="18"/>
        <v>3.8991064627657543E-4</v>
      </c>
      <c r="P14">
        <f t="shared" si="18"/>
        <v>4.2890171090423303E-4</v>
      </c>
      <c r="Q14">
        <f t="shared" si="18"/>
        <v>4.717918819946564E-4</v>
      </c>
    </row>
    <row r="15" spans="1:17" x14ac:dyDescent="0.55000000000000004">
      <c r="A15">
        <v>29</v>
      </c>
      <c r="B15">
        <f t="shared" si="0"/>
        <v>3.0205814165395827E-4</v>
      </c>
      <c r="C15">
        <f t="shared" si="1"/>
        <v>3.3226395581935413E-4</v>
      </c>
      <c r="D15">
        <f t="shared" si="2"/>
        <v>3.6549035140128958E-4</v>
      </c>
      <c r="E15">
        <f t="shared" si="3"/>
        <v>4.0203938654141859E-4</v>
      </c>
      <c r="F15">
        <f t="shared" si="4"/>
        <v>4.4224332519556046E-4</v>
      </c>
      <c r="G15">
        <f t="shared" si="5"/>
        <v>4.8646765771511656E-4</v>
      </c>
      <c r="K15">
        <f t="shared" si="6"/>
        <v>29</v>
      </c>
      <c r="L15">
        <f t="shared" si="7"/>
        <v>3.0205814165395827E-4</v>
      </c>
      <c r="M15">
        <f t="shared" ref="M15:Q15" si="19">L15*1.1</f>
        <v>3.3226395581935413E-4</v>
      </c>
      <c r="N15">
        <f t="shared" si="19"/>
        <v>3.6549035140128958E-4</v>
      </c>
      <c r="O15">
        <f t="shared" si="19"/>
        <v>4.0203938654141859E-4</v>
      </c>
      <c r="P15">
        <f t="shared" si="19"/>
        <v>4.4224332519556046E-4</v>
      </c>
      <c r="Q15">
        <f t="shared" si="19"/>
        <v>4.8646765771511656E-4</v>
      </c>
    </row>
    <row r="16" spans="1:17" x14ac:dyDescent="0.55000000000000004">
      <c r="A16">
        <v>30</v>
      </c>
      <c r="B16">
        <f t="shared" si="0"/>
        <v>3.1185746044209083E-4</v>
      </c>
      <c r="C16">
        <f t="shared" si="1"/>
        <v>3.4304320648629997E-4</v>
      </c>
      <c r="D16">
        <f t="shared" si="2"/>
        <v>3.7734752713492999E-4</v>
      </c>
      <c r="E16">
        <f t="shared" si="3"/>
        <v>4.1508227984842302E-4</v>
      </c>
      <c r="F16">
        <f t="shared" si="4"/>
        <v>4.5659050783326534E-4</v>
      </c>
      <c r="G16">
        <f t="shared" si="5"/>
        <v>5.0224955861659186E-4</v>
      </c>
      <c r="K16">
        <f t="shared" si="6"/>
        <v>30</v>
      </c>
      <c r="L16">
        <f t="shared" si="7"/>
        <v>3.1185746044209083E-4</v>
      </c>
      <c r="M16">
        <f t="shared" ref="M16:Q16" si="20">L16*1.1</f>
        <v>3.4304320648629997E-4</v>
      </c>
      <c r="N16">
        <f t="shared" si="20"/>
        <v>3.7734752713492999E-4</v>
      </c>
      <c r="O16">
        <f t="shared" si="20"/>
        <v>4.1508227984842302E-4</v>
      </c>
      <c r="P16">
        <f t="shared" si="20"/>
        <v>4.5659050783326534E-4</v>
      </c>
      <c r="Q16">
        <f t="shared" si="20"/>
        <v>5.0224955861659186E-4</v>
      </c>
    </row>
    <row r="17" spans="1:17" x14ac:dyDescent="0.55000000000000004">
      <c r="A17">
        <v>31</v>
      </c>
      <c r="B17">
        <f t="shared" si="0"/>
        <v>3.2239451029165961E-4</v>
      </c>
      <c r="C17">
        <f t="shared" si="1"/>
        <v>3.546339613208256E-4</v>
      </c>
      <c r="D17">
        <f t="shared" si="2"/>
        <v>3.900973574529082E-4</v>
      </c>
      <c r="E17">
        <f t="shared" si="3"/>
        <v>4.2910709319819907E-4</v>
      </c>
      <c r="F17">
        <f t="shared" si="4"/>
        <v>4.7201780251801903E-4</v>
      </c>
      <c r="G17">
        <f t="shared" si="5"/>
        <v>5.1921958276982102E-4</v>
      </c>
      <c r="K17">
        <f t="shared" si="6"/>
        <v>31</v>
      </c>
      <c r="L17">
        <f t="shared" si="7"/>
        <v>3.2239451029165961E-4</v>
      </c>
      <c r="M17">
        <f t="shared" ref="M17:Q17" si="21">L17*1.1</f>
        <v>3.546339613208256E-4</v>
      </c>
      <c r="N17">
        <f t="shared" si="21"/>
        <v>3.900973574529082E-4</v>
      </c>
      <c r="O17">
        <f t="shared" si="21"/>
        <v>4.2910709319819907E-4</v>
      </c>
      <c r="P17">
        <f t="shared" si="21"/>
        <v>4.7201780251801903E-4</v>
      </c>
      <c r="Q17">
        <f t="shared" si="21"/>
        <v>5.1921958276982102E-4</v>
      </c>
    </row>
    <row r="18" spans="1:17" x14ac:dyDescent="0.55000000000000004">
      <c r="A18">
        <v>32</v>
      </c>
      <c r="B18">
        <f t="shared" si="0"/>
        <v>3.3372502202793356E-4</v>
      </c>
      <c r="C18">
        <f t="shared" si="1"/>
        <v>3.6709752423072696E-4</v>
      </c>
      <c r="D18">
        <f t="shared" si="2"/>
        <v>4.038072766537997E-4</v>
      </c>
      <c r="E18">
        <f t="shared" si="3"/>
        <v>4.4418800431917971E-4</v>
      </c>
      <c r="F18">
        <f t="shared" si="4"/>
        <v>4.8860680475109773E-4</v>
      </c>
      <c r="G18">
        <f t="shared" si="5"/>
        <v>5.3746748522620754E-4</v>
      </c>
      <c r="K18">
        <f t="shared" si="6"/>
        <v>32</v>
      </c>
      <c r="L18">
        <f t="shared" si="7"/>
        <v>3.3372502202793356E-4</v>
      </c>
      <c r="M18">
        <f t="shared" ref="M18:Q18" si="22">L18*1.1</f>
        <v>3.6709752423072696E-4</v>
      </c>
      <c r="N18">
        <f t="shared" si="22"/>
        <v>4.038072766537997E-4</v>
      </c>
      <c r="O18">
        <f t="shared" si="22"/>
        <v>4.4418800431917971E-4</v>
      </c>
      <c r="P18">
        <f t="shared" si="22"/>
        <v>4.8860680475109773E-4</v>
      </c>
      <c r="Q18">
        <f t="shared" si="22"/>
        <v>5.3746748522620754E-4</v>
      </c>
    </row>
    <row r="19" spans="1:17" x14ac:dyDescent="0.55000000000000004">
      <c r="A19">
        <v>33</v>
      </c>
      <c r="B19">
        <f t="shared" si="0"/>
        <v>3.4591003716274765E-4</v>
      </c>
      <c r="C19">
        <f t="shared" si="1"/>
        <v>3.8050104087902244E-4</v>
      </c>
      <c r="D19">
        <f t="shared" si="2"/>
        <v>4.1855114496692472E-4</v>
      </c>
      <c r="E19">
        <f t="shared" si="3"/>
        <v>4.6040625946361721E-4</v>
      </c>
      <c r="F19">
        <f t="shared" si="4"/>
        <v>5.0644688540997897E-4</v>
      </c>
      <c r="G19">
        <f t="shared" si="5"/>
        <v>5.5709157395097692E-4</v>
      </c>
      <c r="K19">
        <f t="shared" si="6"/>
        <v>33</v>
      </c>
      <c r="L19">
        <f t="shared" si="7"/>
        <v>3.4591003716274765E-4</v>
      </c>
      <c r="M19">
        <f t="shared" ref="M19:Q19" si="23">L19*1.1</f>
        <v>3.8050104087902244E-4</v>
      </c>
      <c r="N19">
        <f t="shared" si="23"/>
        <v>4.1855114496692472E-4</v>
      </c>
      <c r="O19">
        <f t="shared" si="23"/>
        <v>4.6040625946361721E-4</v>
      </c>
      <c r="P19">
        <f t="shared" si="23"/>
        <v>5.0644688540997897E-4</v>
      </c>
      <c r="Q19">
        <f t="shared" si="23"/>
        <v>5.5709157395097692E-4</v>
      </c>
    </row>
    <row r="20" spans="1:17" x14ac:dyDescent="0.55000000000000004">
      <c r="A20">
        <v>34</v>
      </c>
      <c r="B20">
        <f t="shared" si="0"/>
        <v>3.5901645821752364E-4</v>
      </c>
      <c r="C20">
        <f t="shared" si="1"/>
        <v>3.9491810403927602E-4</v>
      </c>
      <c r="D20">
        <f t="shared" si="2"/>
        <v>4.3440991444320363E-4</v>
      </c>
      <c r="E20">
        <f t="shared" si="3"/>
        <v>4.7785090588752405E-4</v>
      </c>
      <c r="F20">
        <f t="shared" si="4"/>
        <v>5.2563599647627648E-4</v>
      </c>
      <c r="G20">
        <f t="shared" si="5"/>
        <v>5.781995961239042E-4</v>
      </c>
      <c r="K20">
        <f t="shared" si="6"/>
        <v>34</v>
      </c>
      <c r="L20">
        <f t="shared" si="7"/>
        <v>3.5901645821752364E-4</v>
      </c>
      <c r="M20">
        <f t="shared" ref="M20:Q20" si="24">L20*1.1</f>
        <v>3.9491810403927602E-4</v>
      </c>
      <c r="N20">
        <f t="shared" si="24"/>
        <v>4.3440991444320363E-4</v>
      </c>
      <c r="O20">
        <f t="shared" si="24"/>
        <v>4.7785090588752405E-4</v>
      </c>
      <c r="P20">
        <f t="shared" si="24"/>
        <v>5.2563599647627648E-4</v>
      </c>
      <c r="Q20">
        <f t="shared" si="24"/>
        <v>5.781995961239042E-4</v>
      </c>
    </row>
    <row r="21" spans="1:17" x14ac:dyDescent="0.55000000000000004">
      <c r="A21">
        <v>35</v>
      </c>
      <c r="B21">
        <f t="shared" si="0"/>
        <v>3.7311766212959709E-4</v>
      </c>
      <c r="C21">
        <f t="shared" si="1"/>
        <v>4.1042942834255681E-4</v>
      </c>
      <c r="D21">
        <f t="shared" si="2"/>
        <v>4.5147237117681256E-4</v>
      </c>
      <c r="E21">
        <f t="shared" si="3"/>
        <v>4.9661960829449389E-4</v>
      </c>
      <c r="F21">
        <f t="shared" si="4"/>
        <v>5.4628156912394331E-4</v>
      </c>
      <c r="G21">
        <f t="shared" si="5"/>
        <v>6.0090972603633766E-4</v>
      </c>
      <c r="K21">
        <f t="shared" si="6"/>
        <v>35</v>
      </c>
      <c r="L21">
        <f t="shared" si="7"/>
        <v>3.7311766212959709E-4</v>
      </c>
      <c r="M21">
        <f t="shared" ref="M21:Q21" si="25">L21*1.1</f>
        <v>4.1042942834255681E-4</v>
      </c>
      <c r="N21">
        <f t="shared" si="25"/>
        <v>4.5147237117681256E-4</v>
      </c>
      <c r="O21">
        <f t="shared" si="25"/>
        <v>4.9661960829449389E-4</v>
      </c>
      <c r="P21">
        <f t="shared" si="25"/>
        <v>5.4628156912394331E-4</v>
      </c>
      <c r="Q21">
        <f t="shared" si="25"/>
        <v>6.0090972603633766E-4</v>
      </c>
    </row>
    <row r="22" spans="1:17" x14ac:dyDescent="0.55000000000000004">
      <c r="A22">
        <v>36</v>
      </c>
      <c r="B22">
        <f t="shared" si="0"/>
        <v>3.8829418462979932E-4</v>
      </c>
      <c r="C22">
        <f t="shared" si="1"/>
        <v>4.2712360309277929E-4</v>
      </c>
      <c r="D22">
        <f t="shared" si="2"/>
        <v>4.6983596340205723E-4</v>
      </c>
      <c r="E22">
        <f t="shared" si="3"/>
        <v>5.1681955974226302E-4</v>
      </c>
      <c r="F22">
        <f t="shared" si="4"/>
        <v>5.6850151571648938E-4</v>
      </c>
      <c r="G22">
        <f t="shared" si="5"/>
        <v>6.2535166728813838E-4</v>
      </c>
      <c r="K22">
        <f t="shared" si="6"/>
        <v>36</v>
      </c>
      <c r="L22">
        <f t="shared" si="7"/>
        <v>3.8829418462979932E-4</v>
      </c>
      <c r="M22">
        <f t="shared" ref="M22:Q22" si="26">L22*1.1</f>
        <v>4.2712360309277929E-4</v>
      </c>
      <c r="N22">
        <f t="shared" si="26"/>
        <v>4.6983596340205723E-4</v>
      </c>
      <c r="O22">
        <f t="shared" si="26"/>
        <v>5.1681955974226302E-4</v>
      </c>
      <c r="P22">
        <f t="shared" si="26"/>
        <v>5.6850151571648938E-4</v>
      </c>
      <c r="Q22">
        <f t="shared" si="26"/>
        <v>6.2535166728813838E-4</v>
      </c>
    </row>
    <row r="23" spans="1:17" x14ac:dyDescent="0.55000000000000004">
      <c r="A23">
        <v>37</v>
      </c>
      <c r="B23">
        <f t="shared" si="0"/>
        <v>4.0463448452577157E-4</v>
      </c>
      <c r="C23">
        <f t="shared" si="1"/>
        <v>4.4509793297834875E-4</v>
      </c>
      <c r="D23">
        <f t="shared" si="2"/>
        <v>4.896077262761837E-4</v>
      </c>
      <c r="E23">
        <f t="shared" si="3"/>
        <v>5.3856849890380207E-4</v>
      </c>
      <c r="F23">
        <f t="shared" si="4"/>
        <v>5.9242534879418228E-4</v>
      </c>
      <c r="G23">
        <f t="shared" si="5"/>
        <v>6.5166788367360053E-4</v>
      </c>
      <c r="K23">
        <f t="shared" si="6"/>
        <v>37</v>
      </c>
      <c r="L23">
        <f t="shared" si="7"/>
        <v>4.0463448452577157E-4</v>
      </c>
      <c r="M23">
        <f t="shared" ref="M23:Q23" si="27">L23*1.1</f>
        <v>4.4509793297834875E-4</v>
      </c>
      <c r="N23">
        <f t="shared" si="27"/>
        <v>4.896077262761837E-4</v>
      </c>
      <c r="O23">
        <f t="shared" si="27"/>
        <v>5.3856849890380207E-4</v>
      </c>
      <c r="P23">
        <f t="shared" si="27"/>
        <v>5.9242534879418228E-4</v>
      </c>
      <c r="Q23">
        <f t="shared" si="27"/>
        <v>6.5166788367360053E-4</v>
      </c>
    </row>
    <row r="24" spans="1:17" x14ac:dyDescent="0.55000000000000004">
      <c r="A24">
        <v>38</v>
      </c>
      <c r="B24">
        <f t="shared" si="0"/>
        <v>4.2223579802206138E-4</v>
      </c>
      <c r="C24">
        <f t="shared" si="1"/>
        <v>4.6445937782426755E-4</v>
      </c>
      <c r="D24">
        <f t="shared" si="2"/>
        <v>5.109053156066944E-4</v>
      </c>
      <c r="E24">
        <f t="shared" si="3"/>
        <v>5.6199584716736385E-4</v>
      </c>
      <c r="F24">
        <f t="shared" si="4"/>
        <v>6.181954318841003E-4</v>
      </c>
      <c r="G24">
        <f t="shared" si="5"/>
        <v>6.8001497507251042E-4</v>
      </c>
      <c r="K24">
        <f t="shared" si="6"/>
        <v>38</v>
      </c>
      <c r="L24">
        <f t="shared" si="7"/>
        <v>4.2223579802206138E-4</v>
      </c>
      <c r="M24">
        <f t="shared" ref="M24:Q24" si="28">L24*1.1</f>
        <v>4.6445937782426755E-4</v>
      </c>
      <c r="N24">
        <f t="shared" si="28"/>
        <v>5.109053156066944E-4</v>
      </c>
      <c r="O24">
        <f t="shared" si="28"/>
        <v>5.6199584716736385E-4</v>
      </c>
      <c r="P24">
        <f t="shared" si="28"/>
        <v>6.181954318841003E-4</v>
      </c>
      <c r="Q24">
        <f t="shared" si="28"/>
        <v>6.8001497507251042E-4</v>
      </c>
    </row>
    <row r="25" spans="1:17" x14ac:dyDescent="0.55000000000000004">
      <c r="A25">
        <v>39</v>
      </c>
      <c r="B25">
        <f t="shared" si="0"/>
        <v>4.4120509457706652E-4</v>
      </c>
      <c r="C25">
        <f t="shared" si="1"/>
        <v>4.853256040347732E-4</v>
      </c>
      <c r="D25">
        <f t="shared" si="2"/>
        <v>5.3385816443825057E-4</v>
      </c>
      <c r="E25">
        <f t="shared" si="3"/>
        <v>5.8724398088207564E-4</v>
      </c>
      <c r="F25">
        <f t="shared" si="4"/>
        <v>6.4596837897028323E-4</v>
      </c>
      <c r="G25">
        <f t="shared" si="5"/>
        <v>7.1056521686731157E-4</v>
      </c>
      <c r="K25">
        <f t="shared" si="6"/>
        <v>39</v>
      </c>
      <c r="L25">
        <f t="shared" si="7"/>
        <v>4.4120509457706652E-4</v>
      </c>
      <c r="M25">
        <f t="shared" ref="M25:Q25" si="29">L25*1.1</f>
        <v>4.853256040347732E-4</v>
      </c>
      <c r="N25">
        <f t="shared" si="29"/>
        <v>5.3385816443825057E-4</v>
      </c>
      <c r="O25">
        <f t="shared" si="29"/>
        <v>5.8724398088207564E-4</v>
      </c>
      <c r="P25">
        <f t="shared" si="29"/>
        <v>6.4596837897028323E-4</v>
      </c>
      <c r="Q25">
        <f t="shared" si="29"/>
        <v>7.1056521686731157E-4</v>
      </c>
    </row>
    <row r="26" spans="1:17" x14ac:dyDescent="0.55000000000000004">
      <c r="A26">
        <v>40</v>
      </c>
      <c r="B26">
        <f t="shared" si="0"/>
        <v>4.6166014736429792E-4</v>
      </c>
      <c r="C26">
        <f t="shared" si="1"/>
        <v>5.0782616210072776E-4</v>
      </c>
      <c r="D26">
        <f t="shared" si="2"/>
        <v>5.5860877831080062E-4</v>
      </c>
      <c r="E26">
        <f t="shared" si="3"/>
        <v>6.1446965614188071E-4</v>
      </c>
      <c r="F26">
        <f t="shared" si="4"/>
        <v>6.7591662175606887E-4</v>
      </c>
      <c r="G26">
        <f t="shared" si="5"/>
        <v>7.4350828393167584E-4</v>
      </c>
      <c r="K26">
        <f t="shared" si="6"/>
        <v>40</v>
      </c>
      <c r="L26">
        <f t="shared" si="7"/>
        <v>4.6166014736429792E-4</v>
      </c>
      <c r="M26">
        <f t="shared" ref="M26:Q26" si="30">L26*1.1</f>
        <v>5.0782616210072776E-4</v>
      </c>
      <c r="N26">
        <f t="shared" si="30"/>
        <v>5.5860877831080062E-4</v>
      </c>
      <c r="O26">
        <f t="shared" si="30"/>
        <v>6.1446965614188071E-4</v>
      </c>
      <c r="P26">
        <f t="shared" si="30"/>
        <v>6.7591662175606887E-4</v>
      </c>
      <c r="Q26">
        <f t="shared" si="30"/>
        <v>7.4350828393167584E-4</v>
      </c>
    </row>
    <row r="27" spans="1:17" x14ac:dyDescent="0.55000000000000004">
      <c r="A27">
        <v>41</v>
      </c>
      <c r="B27">
        <f t="shared" si="0"/>
        <v>4.8373073320142024E-4</v>
      </c>
      <c r="C27">
        <f t="shared" si="1"/>
        <v>5.3210380652156234E-4</v>
      </c>
      <c r="D27">
        <f t="shared" si="2"/>
        <v>5.8531418717371866E-4</v>
      </c>
      <c r="E27">
        <f t="shared" si="3"/>
        <v>6.4384560589109054E-4</v>
      </c>
      <c r="F27">
        <f t="shared" si="4"/>
        <v>7.0823016648019965E-4</v>
      </c>
      <c r="G27">
        <f t="shared" si="5"/>
        <v>7.7905318312821966E-4</v>
      </c>
      <c r="K27">
        <f t="shared" si="6"/>
        <v>41</v>
      </c>
      <c r="L27">
        <f t="shared" si="7"/>
        <v>4.8373073320142024E-4</v>
      </c>
      <c r="M27">
        <f t="shared" ref="M27:Q27" si="31">L27*1.1</f>
        <v>5.3210380652156234E-4</v>
      </c>
      <c r="N27">
        <f t="shared" si="31"/>
        <v>5.8531418717371866E-4</v>
      </c>
      <c r="O27">
        <f t="shared" si="31"/>
        <v>6.4384560589109054E-4</v>
      </c>
      <c r="P27">
        <f t="shared" si="31"/>
        <v>7.0823016648019965E-4</v>
      </c>
      <c r="Q27">
        <f t="shared" si="31"/>
        <v>7.7905318312821966E-4</v>
      </c>
    </row>
    <row r="28" spans="1:17" x14ac:dyDescent="0.55000000000000004">
      <c r="A28">
        <v>42</v>
      </c>
      <c r="B28">
        <f t="shared" si="0"/>
        <v>5.0755997887010627E-4</v>
      </c>
      <c r="C28">
        <f t="shared" si="1"/>
        <v>5.583159767571169E-4</v>
      </c>
      <c r="D28">
        <f t="shared" si="2"/>
        <v>6.1414757443282867E-4</v>
      </c>
      <c r="E28">
        <f t="shared" si="3"/>
        <v>6.7556233187611155E-4</v>
      </c>
      <c r="F28">
        <f t="shared" si="4"/>
        <v>7.4311856506372278E-4</v>
      </c>
      <c r="G28">
        <f t="shared" si="5"/>
        <v>8.1743042157009509E-4</v>
      </c>
      <c r="K28">
        <f t="shared" si="6"/>
        <v>42</v>
      </c>
      <c r="L28">
        <f t="shared" si="7"/>
        <v>5.0755997887010627E-4</v>
      </c>
      <c r="M28">
        <f t="shared" ref="M28:Q28" si="32">L28*1.1</f>
        <v>5.583159767571169E-4</v>
      </c>
      <c r="N28">
        <f t="shared" si="32"/>
        <v>6.1414757443282867E-4</v>
      </c>
      <c r="O28">
        <f t="shared" si="32"/>
        <v>6.7556233187611155E-4</v>
      </c>
      <c r="P28">
        <f t="shared" si="32"/>
        <v>7.4311856506372278E-4</v>
      </c>
      <c r="Q28">
        <f t="shared" si="32"/>
        <v>8.1743042157009509E-4</v>
      </c>
    </row>
    <row r="29" spans="1:17" x14ac:dyDescent="0.55000000000000004">
      <c r="A29">
        <v>43</v>
      </c>
      <c r="B29">
        <f t="shared" si="0"/>
        <v>5.3330587311359475E-4</v>
      </c>
      <c r="C29">
        <f t="shared" si="1"/>
        <v>5.8663646042495432E-4</v>
      </c>
      <c r="D29">
        <f t="shared" si="2"/>
        <v>6.4530010646744978E-4</v>
      </c>
      <c r="E29">
        <f t="shared" si="3"/>
        <v>7.0983011711419481E-4</v>
      </c>
      <c r="F29">
        <f t="shared" si="4"/>
        <v>7.8081312882561434E-4</v>
      </c>
      <c r="G29">
        <f t="shared" si="5"/>
        <v>8.5889444170817581E-4</v>
      </c>
      <c r="K29">
        <f t="shared" si="6"/>
        <v>43</v>
      </c>
      <c r="L29">
        <f t="shared" si="7"/>
        <v>5.3330587311359475E-4</v>
      </c>
      <c r="M29">
        <f t="shared" ref="M29:Q29" si="33">L29*1.1</f>
        <v>5.8663646042495432E-4</v>
      </c>
      <c r="N29">
        <f t="shared" si="33"/>
        <v>6.4530010646744978E-4</v>
      </c>
      <c r="O29">
        <f t="shared" si="33"/>
        <v>7.0983011711419481E-4</v>
      </c>
      <c r="P29">
        <f t="shared" si="33"/>
        <v>7.8081312882561434E-4</v>
      </c>
      <c r="Q29">
        <f t="shared" si="33"/>
        <v>8.5889444170817581E-4</v>
      </c>
    </row>
    <row r="30" spans="1:17" x14ac:dyDescent="0.55000000000000004">
      <c r="A30">
        <v>44</v>
      </c>
      <c r="B30">
        <f t="shared" si="0"/>
        <v>5.6114296631440722E-4</v>
      </c>
      <c r="C30">
        <f t="shared" si="1"/>
        <v>6.17257262945848E-4</v>
      </c>
      <c r="D30">
        <f t="shared" si="2"/>
        <v>6.7898298924043291E-4</v>
      </c>
      <c r="E30">
        <f t="shared" si="3"/>
        <v>7.4688128816447624E-4</v>
      </c>
      <c r="F30">
        <f t="shared" si="4"/>
        <v>8.2156941698092393E-4</v>
      </c>
      <c r="G30">
        <f t="shared" si="5"/>
        <v>9.0372635867901638E-4</v>
      </c>
      <c r="K30">
        <f t="shared" si="6"/>
        <v>44</v>
      </c>
      <c r="L30">
        <f t="shared" si="7"/>
        <v>5.6114296631440722E-4</v>
      </c>
      <c r="M30">
        <f t="shared" ref="M30:Q30" si="34">L30*1.1</f>
        <v>6.17257262945848E-4</v>
      </c>
      <c r="N30">
        <f t="shared" si="34"/>
        <v>6.7898298924043291E-4</v>
      </c>
      <c r="O30">
        <f t="shared" si="34"/>
        <v>7.4688128816447624E-4</v>
      </c>
      <c r="P30">
        <f t="shared" si="34"/>
        <v>8.2156941698092393E-4</v>
      </c>
      <c r="Q30">
        <f t="shared" si="34"/>
        <v>9.0372635867901638E-4</v>
      </c>
    </row>
    <row r="31" spans="1:17" x14ac:dyDescent="0.55000000000000004">
      <c r="A31">
        <v>45</v>
      </c>
      <c r="B31">
        <f t="shared" si="0"/>
        <v>5.9126428297699089E-4</v>
      </c>
      <c r="C31">
        <f t="shared" si="1"/>
        <v>6.5039071127469001E-4</v>
      </c>
      <c r="D31">
        <f t="shared" si="2"/>
        <v>7.1542978240215908E-4</v>
      </c>
      <c r="E31">
        <f t="shared" si="3"/>
        <v>7.8697276064237508E-4</v>
      </c>
      <c r="F31">
        <f t="shared" si="4"/>
        <v>8.6567003670661271E-4</v>
      </c>
      <c r="G31">
        <f t="shared" si="5"/>
        <v>9.522370403772741E-4</v>
      </c>
      <c r="K31">
        <f t="shared" si="6"/>
        <v>45</v>
      </c>
      <c r="L31">
        <f t="shared" si="7"/>
        <v>5.9126428297699089E-4</v>
      </c>
      <c r="M31">
        <f t="shared" ref="M31:Q31" si="35">L31*1.1</f>
        <v>6.5039071127469001E-4</v>
      </c>
      <c r="N31">
        <f t="shared" si="35"/>
        <v>7.1542978240215908E-4</v>
      </c>
      <c r="O31">
        <f t="shared" si="35"/>
        <v>7.8697276064237508E-4</v>
      </c>
      <c r="P31">
        <f t="shared" si="35"/>
        <v>8.6567003670661271E-4</v>
      </c>
      <c r="Q31">
        <f t="shared" si="35"/>
        <v>9.522370403772741E-4</v>
      </c>
    </row>
    <row r="32" spans="1:17" x14ac:dyDescent="0.55000000000000004">
      <c r="A32">
        <v>46</v>
      </c>
      <c r="B32">
        <f t="shared" si="0"/>
        <v>6.2388347573344438E-4</v>
      </c>
      <c r="C32">
        <f t="shared" si="1"/>
        <v>6.8627182330678886E-4</v>
      </c>
      <c r="D32">
        <f t="shared" si="2"/>
        <v>7.5489900563746777E-4</v>
      </c>
      <c r="E32">
        <f t="shared" si="3"/>
        <v>8.3038890620121459E-4</v>
      </c>
      <c r="F32">
        <f t="shared" si="4"/>
        <v>9.1342779682133609E-4</v>
      </c>
      <c r="G32">
        <f t="shared" si="5"/>
        <v>1.0047705765034698E-3</v>
      </c>
      <c r="K32">
        <f t="shared" si="6"/>
        <v>46</v>
      </c>
      <c r="L32">
        <f t="shared" si="7"/>
        <v>6.2388347573344438E-4</v>
      </c>
      <c r="M32">
        <f t="shared" ref="M32:Q32" si="36">L32*1.1</f>
        <v>6.8627182330678886E-4</v>
      </c>
      <c r="N32">
        <f t="shared" si="36"/>
        <v>7.5489900563746777E-4</v>
      </c>
      <c r="O32">
        <f t="shared" si="36"/>
        <v>8.3038890620121459E-4</v>
      </c>
      <c r="P32">
        <f t="shared" si="36"/>
        <v>9.1342779682133609E-4</v>
      </c>
      <c r="Q32">
        <f t="shared" si="36"/>
        <v>1.0047705765034698E-3</v>
      </c>
    </row>
    <row r="33" spans="1:17" x14ac:dyDescent="0.55000000000000004">
      <c r="A33">
        <v>47</v>
      </c>
      <c r="B33">
        <f t="shared" si="0"/>
        <v>6.5923725372987361E-4</v>
      </c>
      <c r="C33">
        <f t="shared" si="1"/>
        <v>7.2516097910286105E-4</v>
      </c>
      <c r="D33">
        <f t="shared" si="2"/>
        <v>7.9767707701314716E-4</v>
      </c>
      <c r="E33">
        <f t="shared" si="3"/>
        <v>8.7744478471446193E-4</v>
      </c>
      <c r="F33">
        <f t="shared" si="4"/>
        <v>9.6518926318590816E-4</v>
      </c>
      <c r="G33">
        <f t="shared" si="5"/>
        <v>1.0617081895044991E-3</v>
      </c>
      <c r="K33">
        <f t="shared" si="6"/>
        <v>47</v>
      </c>
      <c r="L33">
        <f t="shared" si="7"/>
        <v>6.5923725372987361E-4</v>
      </c>
      <c r="M33">
        <f t="shared" ref="M33:Q33" si="37">L33*1.1</f>
        <v>7.2516097910286105E-4</v>
      </c>
      <c r="N33">
        <f t="shared" si="37"/>
        <v>7.9767707701314716E-4</v>
      </c>
      <c r="O33">
        <f t="shared" si="37"/>
        <v>8.7744478471446193E-4</v>
      </c>
      <c r="P33">
        <f t="shared" si="37"/>
        <v>9.6518926318590816E-4</v>
      </c>
      <c r="Q33">
        <f t="shared" si="37"/>
        <v>1.0617081895044991E-3</v>
      </c>
    </row>
    <row r="34" spans="1:17" x14ac:dyDescent="0.55000000000000004">
      <c r="A34">
        <v>48</v>
      </c>
      <c r="B34">
        <f t="shared" si="0"/>
        <v>6.9758812302372409E-4</v>
      </c>
      <c r="C34">
        <f t="shared" si="1"/>
        <v>7.6734693532609654E-4</v>
      </c>
      <c r="D34">
        <f t="shared" si="2"/>
        <v>8.4408162885870632E-4</v>
      </c>
      <c r="E34">
        <f t="shared" si="3"/>
        <v>9.2848979174457703E-4</v>
      </c>
      <c r="F34">
        <f t="shared" si="4"/>
        <v>1.0213387709190349E-3</v>
      </c>
      <c r="G34">
        <f t="shared" si="5"/>
        <v>1.1234726480109385E-3</v>
      </c>
      <c r="K34">
        <f t="shared" si="6"/>
        <v>48</v>
      </c>
      <c r="L34">
        <f t="shared" si="7"/>
        <v>6.9758812302372409E-4</v>
      </c>
      <c r="M34">
        <f t="shared" ref="M34:Q34" si="38">L34*1.1</f>
        <v>7.6734693532609654E-4</v>
      </c>
      <c r="N34">
        <f t="shared" si="38"/>
        <v>8.4408162885870632E-4</v>
      </c>
      <c r="O34">
        <f t="shared" si="38"/>
        <v>9.2848979174457703E-4</v>
      </c>
      <c r="P34">
        <f t="shared" si="38"/>
        <v>1.0213387709190349E-3</v>
      </c>
      <c r="Q34">
        <f t="shared" si="38"/>
        <v>1.1234726480109385E-3</v>
      </c>
    </row>
    <row r="35" spans="1:17" x14ac:dyDescent="0.55000000000000004">
      <c r="A35">
        <v>49</v>
      </c>
      <c r="B35">
        <f t="shared" si="0"/>
        <v>7.3922748213094309E-4</v>
      </c>
      <c r="C35">
        <f t="shared" si="1"/>
        <v>8.1315023034403747E-4</v>
      </c>
      <c r="D35">
        <f t="shared" si="2"/>
        <v>8.9446525337844127E-4</v>
      </c>
      <c r="E35">
        <f t="shared" si="3"/>
        <v>9.8391177871628554E-4</v>
      </c>
      <c r="F35">
        <f t="shared" si="4"/>
        <v>1.0823029565879142E-3</v>
      </c>
      <c r="G35">
        <f t="shared" si="5"/>
        <v>1.1905332522467056E-3</v>
      </c>
      <c r="K35">
        <f t="shared" si="6"/>
        <v>49</v>
      </c>
      <c r="L35">
        <f t="shared" si="7"/>
        <v>7.3922748213094309E-4</v>
      </c>
      <c r="M35">
        <f t="shared" ref="M35:Q35" si="39">L35*1.1</f>
        <v>8.1315023034403747E-4</v>
      </c>
      <c r="N35">
        <f t="shared" si="39"/>
        <v>8.9446525337844127E-4</v>
      </c>
      <c r="O35">
        <f t="shared" si="39"/>
        <v>9.8391177871628554E-4</v>
      </c>
      <c r="P35">
        <f t="shared" si="39"/>
        <v>1.0823029565879142E-3</v>
      </c>
      <c r="Q35">
        <f t="shared" si="39"/>
        <v>1.1905332522467056E-3</v>
      </c>
    </row>
    <row r="36" spans="1:17" x14ac:dyDescent="0.55000000000000004">
      <c r="A36">
        <v>50</v>
      </c>
      <c r="B36">
        <f t="shared" ref="B36:B67" si="40">L36</f>
        <v>7.8447912222558863E-4</v>
      </c>
      <c r="C36">
        <f t="shared" ref="C36:C67" si="41">M36</f>
        <v>8.6292703444814755E-4</v>
      </c>
      <c r="D36">
        <f t="shared" ref="D36:D67" si="42">N36</f>
        <v>9.492197378929624E-4</v>
      </c>
      <c r="E36">
        <f t="shared" ref="E36:E67" si="43">O36</f>
        <v>1.0441417116822586E-3</v>
      </c>
      <c r="F36">
        <f t="shared" ref="F36:F67" si="44">P36</f>
        <v>1.1485558828504847E-3</v>
      </c>
      <c r="G36">
        <f t="shared" ref="G36:G67" si="45">Q36</f>
        <v>1.2634114711355332E-3</v>
      </c>
      <c r="K36">
        <f t="shared" ref="K36:K67" si="46">A36</f>
        <v>50</v>
      </c>
      <c r="L36">
        <f t="shared" ref="L36:L67" si="47">$L$1*EXP($L$2*K36^$O$1)</f>
        <v>7.8447912222558863E-4</v>
      </c>
      <c r="M36">
        <f t="shared" ref="M36:Q36" si="48">L36*1.1</f>
        <v>8.6292703444814755E-4</v>
      </c>
      <c r="N36">
        <f t="shared" si="48"/>
        <v>9.492197378929624E-4</v>
      </c>
      <c r="O36">
        <f t="shared" si="48"/>
        <v>1.0441417116822586E-3</v>
      </c>
      <c r="P36">
        <f t="shared" si="48"/>
        <v>1.1485558828504847E-3</v>
      </c>
      <c r="Q36">
        <f t="shared" si="48"/>
        <v>1.2634114711355332E-3</v>
      </c>
    </row>
    <row r="37" spans="1:17" x14ac:dyDescent="0.55000000000000004">
      <c r="A37">
        <v>51</v>
      </c>
      <c r="B37">
        <f t="shared" si="40"/>
        <v>8.3370318885332044E-4</v>
      </c>
      <c r="C37">
        <f t="shared" si="41"/>
        <v>9.1707350773865257E-4</v>
      </c>
      <c r="D37">
        <f t="shared" si="42"/>
        <v>1.0087808585125179E-3</v>
      </c>
      <c r="E37">
        <f t="shared" si="43"/>
        <v>1.1096589443637698E-3</v>
      </c>
      <c r="F37">
        <f t="shared" si="44"/>
        <v>1.220624838800147E-3</v>
      </c>
      <c r="G37">
        <f t="shared" si="45"/>
        <v>1.3426873226801618E-3</v>
      </c>
      <c r="K37">
        <f t="shared" si="46"/>
        <v>51</v>
      </c>
      <c r="L37">
        <f t="shared" si="47"/>
        <v>8.3370318885332044E-4</v>
      </c>
      <c r="M37">
        <f t="shared" ref="M37:Q37" si="49">L37*1.1</f>
        <v>9.1707350773865257E-4</v>
      </c>
      <c r="N37">
        <f t="shared" si="49"/>
        <v>1.0087808585125179E-3</v>
      </c>
      <c r="O37">
        <f t="shared" si="49"/>
        <v>1.1096589443637698E-3</v>
      </c>
      <c r="P37">
        <f t="shared" si="49"/>
        <v>1.220624838800147E-3</v>
      </c>
      <c r="Q37">
        <f t="shared" si="49"/>
        <v>1.3426873226801618E-3</v>
      </c>
    </row>
    <row r="38" spans="1:17" x14ac:dyDescent="0.55000000000000004">
      <c r="A38">
        <v>52</v>
      </c>
      <c r="B38">
        <f t="shared" si="40"/>
        <v>8.8730067053835319E-4</v>
      </c>
      <c r="C38">
        <f t="shared" si="41"/>
        <v>9.7603073759218863E-4</v>
      </c>
      <c r="D38">
        <f t="shared" si="42"/>
        <v>1.0736338113514076E-3</v>
      </c>
      <c r="E38">
        <f t="shared" si="43"/>
        <v>1.1809971924865484E-3</v>
      </c>
      <c r="F38">
        <f t="shared" si="44"/>
        <v>1.2990969117352034E-3</v>
      </c>
      <c r="G38">
        <f t="shared" si="45"/>
        <v>1.4290066029087238E-3</v>
      </c>
      <c r="K38">
        <f t="shared" si="46"/>
        <v>52</v>
      </c>
      <c r="L38">
        <f t="shared" si="47"/>
        <v>8.8730067053835319E-4</v>
      </c>
      <c r="M38">
        <f t="shared" ref="M38:Q38" si="50">L38*1.1</f>
        <v>9.7603073759218863E-4</v>
      </c>
      <c r="N38">
        <f t="shared" si="50"/>
        <v>1.0736338113514076E-3</v>
      </c>
      <c r="O38">
        <f t="shared" si="50"/>
        <v>1.1809971924865484E-3</v>
      </c>
      <c r="P38">
        <f t="shared" si="50"/>
        <v>1.2990969117352034E-3</v>
      </c>
      <c r="Q38">
        <f t="shared" si="50"/>
        <v>1.4290066029087238E-3</v>
      </c>
    </row>
    <row r="39" spans="1:17" x14ac:dyDescent="0.55000000000000004">
      <c r="A39">
        <v>53</v>
      </c>
      <c r="B39">
        <f t="shared" si="40"/>
        <v>9.4571848953304985E-4</v>
      </c>
      <c r="C39">
        <f t="shared" si="41"/>
        <v>1.040290338486355E-3</v>
      </c>
      <c r="D39">
        <f t="shared" si="42"/>
        <v>1.1443193723349905E-3</v>
      </c>
      <c r="E39">
        <f t="shared" si="43"/>
        <v>1.2587513095684896E-3</v>
      </c>
      <c r="F39">
        <f t="shared" si="44"/>
        <v>1.3846264405253386E-3</v>
      </c>
      <c r="G39">
        <f t="shared" si="45"/>
        <v>1.5230890845778725E-3</v>
      </c>
      <c r="K39">
        <f t="shared" si="46"/>
        <v>53</v>
      </c>
      <c r="L39">
        <f t="shared" si="47"/>
        <v>9.4571848953304985E-4</v>
      </c>
      <c r="M39">
        <f t="shared" ref="M39:Q39" si="51">L39*1.1</f>
        <v>1.040290338486355E-3</v>
      </c>
      <c r="N39">
        <f t="shared" si="51"/>
        <v>1.1443193723349905E-3</v>
      </c>
      <c r="O39">
        <f t="shared" si="51"/>
        <v>1.2587513095684896E-3</v>
      </c>
      <c r="P39">
        <f t="shared" si="51"/>
        <v>1.3846264405253386E-3</v>
      </c>
      <c r="Q39">
        <f t="shared" si="51"/>
        <v>1.5230890845778725E-3</v>
      </c>
    </row>
    <row r="40" spans="1:17" x14ac:dyDescent="0.55000000000000004">
      <c r="A40">
        <v>54</v>
      </c>
      <c r="B40">
        <f t="shared" si="40"/>
        <v>1.0094552814063624E-3</v>
      </c>
      <c r="C40">
        <f t="shared" si="41"/>
        <v>1.1104008095469988E-3</v>
      </c>
      <c r="D40">
        <f t="shared" si="42"/>
        <v>1.2214408905016987E-3</v>
      </c>
      <c r="E40">
        <f t="shared" si="43"/>
        <v>1.3435849795518688E-3</v>
      </c>
      <c r="F40">
        <f t="shared" si="44"/>
        <v>1.4779434775070558E-3</v>
      </c>
      <c r="G40">
        <f t="shared" si="45"/>
        <v>1.6257378252577616E-3</v>
      </c>
      <c r="K40">
        <f t="shared" si="46"/>
        <v>54</v>
      </c>
      <c r="L40">
        <f t="shared" si="47"/>
        <v>1.0094552814063624E-3</v>
      </c>
      <c r="M40">
        <f t="shared" ref="M40:Q40" si="52">L40*1.1</f>
        <v>1.1104008095469988E-3</v>
      </c>
      <c r="N40">
        <f t="shared" si="52"/>
        <v>1.2214408905016987E-3</v>
      </c>
      <c r="O40">
        <f t="shared" si="52"/>
        <v>1.3435849795518688E-3</v>
      </c>
      <c r="P40">
        <f t="shared" si="52"/>
        <v>1.4779434775070558E-3</v>
      </c>
      <c r="Q40">
        <f t="shared" si="52"/>
        <v>1.6257378252577616E-3</v>
      </c>
    </row>
    <row r="41" spans="1:17" x14ac:dyDescent="0.55000000000000004">
      <c r="A41">
        <v>55</v>
      </c>
      <c r="B41">
        <f t="shared" si="40"/>
        <v>1.0790679634573403E-3</v>
      </c>
      <c r="C41">
        <f t="shared" si="41"/>
        <v>1.1869747598030746E-3</v>
      </c>
      <c r="D41">
        <f t="shared" si="42"/>
        <v>1.3056722357833821E-3</v>
      </c>
      <c r="E41">
        <f t="shared" si="43"/>
        <v>1.4362394593617205E-3</v>
      </c>
      <c r="F41">
        <f t="shared" si="44"/>
        <v>1.5798634052978926E-3</v>
      </c>
      <c r="G41">
        <f t="shared" si="45"/>
        <v>1.737849745827682E-3</v>
      </c>
      <c r="K41">
        <f t="shared" si="46"/>
        <v>55</v>
      </c>
      <c r="L41">
        <f t="shared" si="47"/>
        <v>1.0790679634573403E-3</v>
      </c>
      <c r="M41">
        <f t="shared" ref="M41:Q41" si="53">L41*1.1</f>
        <v>1.1869747598030746E-3</v>
      </c>
      <c r="N41">
        <f t="shared" si="53"/>
        <v>1.3056722357833821E-3</v>
      </c>
      <c r="O41">
        <f t="shared" si="53"/>
        <v>1.4362394593617205E-3</v>
      </c>
      <c r="P41">
        <f t="shared" si="53"/>
        <v>1.5798634052978926E-3</v>
      </c>
      <c r="Q41">
        <f t="shared" si="53"/>
        <v>1.737849745827682E-3</v>
      </c>
    </row>
    <row r="42" spans="1:17" x14ac:dyDescent="0.55000000000000004">
      <c r="A42">
        <v>56</v>
      </c>
      <c r="B42">
        <f t="shared" si="40"/>
        <v>1.1551792073849836E-3</v>
      </c>
      <c r="C42">
        <f t="shared" si="41"/>
        <v>1.2706971281234822E-3</v>
      </c>
      <c r="D42">
        <f t="shared" si="42"/>
        <v>1.3977668409358305E-3</v>
      </c>
      <c r="E42">
        <f t="shared" si="43"/>
        <v>1.5375435250294135E-3</v>
      </c>
      <c r="F42">
        <f t="shared" si="44"/>
        <v>1.691297877532355E-3</v>
      </c>
      <c r="G42">
        <f t="shared" si="45"/>
        <v>1.8604276652855905E-3</v>
      </c>
      <c r="K42">
        <f t="shared" si="46"/>
        <v>56</v>
      </c>
      <c r="L42">
        <f t="shared" si="47"/>
        <v>1.1551792073849836E-3</v>
      </c>
      <c r="M42">
        <f t="shared" ref="M42:Q42" si="54">L42*1.1</f>
        <v>1.2706971281234822E-3</v>
      </c>
      <c r="N42">
        <f t="shared" si="54"/>
        <v>1.3977668409358305E-3</v>
      </c>
      <c r="O42">
        <f t="shared" si="54"/>
        <v>1.5375435250294135E-3</v>
      </c>
      <c r="P42">
        <f t="shared" si="54"/>
        <v>1.691297877532355E-3</v>
      </c>
      <c r="Q42">
        <f t="shared" si="54"/>
        <v>1.8604276652855905E-3</v>
      </c>
    </row>
    <row r="43" spans="1:17" x14ac:dyDescent="0.55000000000000004">
      <c r="A43">
        <v>57</v>
      </c>
      <c r="B43">
        <f t="shared" si="40"/>
        <v>1.2384859496140804E-3</v>
      </c>
      <c r="C43">
        <f t="shared" si="41"/>
        <v>1.3623345445754886E-3</v>
      </c>
      <c r="D43">
        <f t="shared" si="42"/>
        <v>1.4985679990330376E-3</v>
      </c>
      <c r="E43">
        <f t="shared" si="43"/>
        <v>1.6484247989363415E-3</v>
      </c>
      <c r="F43">
        <f t="shared" si="44"/>
        <v>1.8132672788299757E-3</v>
      </c>
      <c r="G43">
        <f t="shared" si="45"/>
        <v>1.9945940067129736E-3</v>
      </c>
      <c r="K43">
        <f t="shared" si="46"/>
        <v>57</v>
      </c>
      <c r="L43">
        <f t="shared" si="47"/>
        <v>1.2384859496140804E-3</v>
      </c>
      <c r="M43">
        <f t="shared" ref="M43:Q43" si="55">L43*1.1</f>
        <v>1.3623345445754886E-3</v>
      </c>
      <c r="N43">
        <f t="shared" si="55"/>
        <v>1.4985679990330376E-3</v>
      </c>
      <c r="O43">
        <f t="shared" si="55"/>
        <v>1.6484247989363415E-3</v>
      </c>
      <c r="P43">
        <f t="shared" si="55"/>
        <v>1.8132672788299757E-3</v>
      </c>
      <c r="Q43">
        <f t="shared" si="55"/>
        <v>1.9945940067129736E-3</v>
      </c>
    </row>
    <row r="44" spans="1:17" x14ac:dyDescent="0.55000000000000004">
      <c r="A44">
        <v>58</v>
      </c>
      <c r="B44">
        <f t="shared" si="40"/>
        <v>1.3297690936013775E-3</v>
      </c>
      <c r="C44">
        <f t="shared" si="41"/>
        <v>1.4627460029615154E-3</v>
      </c>
      <c r="D44">
        <f t="shared" si="42"/>
        <v>1.609020603257667E-3</v>
      </c>
      <c r="E44">
        <f t="shared" si="43"/>
        <v>1.7699226635834338E-3</v>
      </c>
      <c r="F44">
        <f t="shared" si="44"/>
        <v>1.9469149299417773E-3</v>
      </c>
      <c r="G44">
        <f t="shared" si="45"/>
        <v>2.1416064229359552E-3</v>
      </c>
      <c r="K44">
        <f t="shared" si="46"/>
        <v>58</v>
      </c>
      <c r="L44">
        <f t="shared" si="47"/>
        <v>1.3297690936013775E-3</v>
      </c>
      <c r="M44">
        <f t="shared" ref="M44:Q44" si="56">L44*1.1</f>
        <v>1.4627460029615154E-3</v>
      </c>
      <c r="N44">
        <f t="shared" si="56"/>
        <v>1.609020603257667E-3</v>
      </c>
      <c r="O44">
        <f t="shared" si="56"/>
        <v>1.7699226635834338E-3</v>
      </c>
      <c r="P44">
        <f t="shared" si="56"/>
        <v>1.9469149299417773E-3</v>
      </c>
      <c r="Q44">
        <f t="shared" si="56"/>
        <v>2.1416064229359552E-3</v>
      </c>
    </row>
    <row r="45" spans="1:17" x14ac:dyDescent="0.55000000000000004">
      <c r="A45">
        <v>59</v>
      </c>
      <c r="B45">
        <f t="shared" si="40"/>
        <v>1.429904582839669E-3</v>
      </c>
      <c r="C45">
        <f t="shared" si="41"/>
        <v>1.5728950411236359E-3</v>
      </c>
      <c r="D45">
        <f t="shared" si="42"/>
        <v>1.7301845452359996E-3</v>
      </c>
      <c r="E45">
        <f t="shared" si="43"/>
        <v>1.9032029997595999E-3</v>
      </c>
      <c r="F45">
        <f t="shared" si="44"/>
        <v>2.0935232997355601E-3</v>
      </c>
      <c r="G45">
        <f t="shared" si="45"/>
        <v>2.3028756297091162E-3</v>
      </c>
      <c r="K45">
        <f t="shared" si="46"/>
        <v>59</v>
      </c>
      <c r="L45">
        <f t="shared" si="47"/>
        <v>1.429904582839669E-3</v>
      </c>
      <c r="M45">
        <f t="shared" ref="M45:Q45" si="57">L45*1.1</f>
        <v>1.5728950411236359E-3</v>
      </c>
      <c r="N45">
        <f t="shared" si="57"/>
        <v>1.7301845452359996E-3</v>
      </c>
      <c r="O45">
        <f t="shared" si="57"/>
        <v>1.9032029997595999E-3</v>
      </c>
      <c r="P45">
        <f t="shared" si="57"/>
        <v>2.0935232997355601E-3</v>
      </c>
      <c r="Q45">
        <f t="shared" si="57"/>
        <v>2.3028756297091162E-3</v>
      </c>
    </row>
    <row r="46" spans="1:17" x14ac:dyDescent="0.55000000000000004">
      <c r="A46">
        <v>60</v>
      </c>
      <c r="B46">
        <f t="shared" si="40"/>
        <v>1.5398760517432186E-3</v>
      </c>
      <c r="C46">
        <f t="shared" si="41"/>
        <v>1.6938636569175406E-3</v>
      </c>
      <c r="D46">
        <f t="shared" si="42"/>
        <v>1.8632500226092948E-3</v>
      </c>
      <c r="E46">
        <f t="shared" si="43"/>
        <v>2.0495750248702245E-3</v>
      </c>
      <c r="F46">
        <f t="shared" si="44"/>
        <v>2.2545325273572469E-3</v>
      </c>
      <c r="G46">
        <f t="shared" si="45"/>
        <v>2.4799857800929716E-3</v>
      </c>
      <c r="K46">
        <f t="shared" si="46"/>
        <v>60</v>
      </c>
      <c r="L46">
        <f t="shared" si="47"/>
        <v>1.5398760517432186E-3</v>
      </c>
      <c r="M46">
        <f t="shared" ref="M46:Q46" si="58">L46*1.1</f>
        <v>1.6938636569175406E-3</v>
      </c>
      <c r="N46">
        <f t="shared" si="58"/>
        <v>1.8632500226092948E-3</v>
      </c>
      <c r="O46">
        <f t="shared" si="58"/>
        <v>2.0495750248702245E-3</v>
      </c>
      <c r="P46">
        <f t="shared" si="58"/>
        <v>2.2545325273572469E-3</v>
      </c>
      <c r="Q46">
        <f t="shared" si="58"/>
        <v>2.4799857800929716E-3</v>
      </c>
    </row>
    <row r="47" spans="1:17" x14ac:dyDescent="0.55000000000000004">
      <c r="A47">
        <v>61</v>
      </c>
      <c r="B47">
        <f t="shared" si="40"/>
        <v>1.6607892948515396E-3</v>
      </c>
      <c r="C47">
        <f t="shared" si="41"/>
        <v>1.8268682243366937E-3</v>
      </c>
      <c r="D47">
        <f t="shared" si="42"/>
        <v>2.0095550467703633E-3</v>
      </c>
      <c r="E47">
        <f t="shared" si="43"/>
        <v>2.2105105514473996E-3</v>
      </c>
      <c r="F47">
        <f t="shared" si="44"/>
        <v>2.4315616065921399E-3</v>
      </c>
      <c r="G47">
        <f t="shared" si="45"/>
        <v>2.6747177672513541E-3</v>
      </c>
      <c r="K47">
        <f t="shared" si="46"/>
        <v>61</v>
      </c>
      <c r="L47">
        <f t="shared" si="47"/>
        <v>1.6607892948515396E-3</v>
      </c>
      <c r="M47">
        <f t="shared" ref="M47:Q47" si="59">L47*1.1</f>
        <v>1.8268682243366937E-3</v>
      </c>
      <c r="N47">
        <f t="shared" si="59"/>
        <v>2.0095550467703633E-3</v>
      </c>
      <c r="O47">
        <f t="shared" si="59"/>
        <v>2.2105105514473996E-3</v>
      </c>
      <c r="P47">
        <f t="shared" si="59"/>
        <v>2.4315616065921399E-3</v>
      </c>
      <c r="Q47">
        <f t="shared" si="59"/>
        <v>2.6747177672513541E-3</v>
      </c>
    </row>
    <row r="48" spans="1:17" x14ac:dyDescent="0.55000000000000004">
      <c r="A48">
        <v>62</v>
      </c>
      <c r="B48">
        <f t="shared" si="40"/>
        <v>1.7938888336750474E-3</v>
      </c>
      <c r="C48">
        <f t="shared" si="41"/>
        <v>1.9732777170425523E-3</v>
      </c>
      <c r="D48">
        <f t="shared" si="42"/>
        <v>2.1706054887468077E-3</v>
      </c>
      <c r="E48">
        <f t="shared" si="43"/>
        <v>2.3876660376214885E-3</v>
      </c>
      <c r="F48">
        <f t="shared" si="44"/>
        <v>2.6264326413836373E-3</v>
      </c>
      <c r="G48">
        <f t="shared" si="45"/>
        <v>2.8890759055220012E-3</v>
      </c>
      <c r="K48">
        <f t="shared" si="46"/>
        <v>62</v>
      </c>
      <c r="L48">
        <f t="shared" si="47"/>
        <v>1.7938888336750474E-3</v>
      </c>
      <c r="M48">
        <f t="shared" ref="M48:Q48" si="60">L48*1.1</f>
        <v>1.9732777170425523E-3</v>
      </c>
      <c r="N48">
        <f t="shared" si="60"/>
        <v>2.1706054887468077E-3</v>
      </c>
      <c r="O48">
        <f t="shared" si="60"/>
        <v>2.3876660376214885E-3</v>
      </c>
      <c r="P48">
        <f t="shared" si="60"/>
        <v>2.6264326413836373E-3</v>
      </c>
      <c r="Q48">
        <f t="shared" si="60"/>
        <v>2.8890759055220012E-3</v>
      </c>
    </row>
    <row r="49" spans="1:17" x14ac:dyDescent="0.55000000000000004">
      <c r="A49">
        <v>63</v>
      </c>
      <c r="B49">
        <f t="shared" si="40"/>
        <v>1.9405769060295659E-3</v>
      </c>
      <c r="C49">
        <f t="shared" si="41"/>
        <v>2.1346345966325227E-3</v>
      </c>
      <c r="D49">
        <f t="shared" si="42"/>
        <v>2.3480980562957752E-3</v>
      </c>
      <c r="E49">
        <f t="shared" si="43"/>
        <v>2.5829078619253529E-3</v>
      </c>
      <c r="F49">
        <f t="shared" si="44"/>
        <v>2.8411986481178884E-3</v>
      </c>
      <c r="G49">
        <f t="shared" si="45"/>
        <v>3.1253185129296777E-3</v>
      </c>
      <c r="K49">
        <f t="shared" si="46"/>
        <v>63</v>
      </c>
      <c r="L49">
        <f t="shared" si="47"/>
        <v>1.9405769060295659E-3</v>
      </c>
      <c r="M49">
        <f t="shared" ref="M49:Q49" si="61">L49*1.1</f>
        <v>2.1346345966325227E-3</v>
      </c>
      <c r="N49">
        <f t="shared" si="61"/>
        <v>2.3480980562957752E-3</v>
      </c>
      <c r="O49">
        <f t="shared" si="61"/>
        <v>2.5829078619253529E-3</v>
      </c>
      <c r="P49">
        <f t="shared" si="61"/>
        <v>2.8411986481178884E-3</v>
      </c>
      <c r="Q49">
        <f t="shared" si="61"/>
        <v>3.1253185129296777E-3</v>
      </c>
    </row>
    <row r="50" spans="1:17" x14ac:dyDescent="0.55000000000000004">
      <c r="A50">
        <v>64</v>
      </c>
      <c r="B50">
        <f t="shared" si="40"/>
        <v>2.1024352560544187E-3</v>
      </c>
      <c r="C50">
        <f t="shared" si="41"/>
        <v>2.3126787816598608E-3</v>
      </c>
      <c r="D50">
        <f t="shared" si="42"/>
        <v>2.5439466598258472E-3</v>
      </c>
      <c r="E50">
        <f t="shared" si="43"/>
        <v>2.7983413258084321E-3</v>
      </c>
      <c r="F50">
        <f t="shared" si="44"/>
        <v>3.0781754583892756E-3</v>
      </c>
      <c r="G50">
        <f t="shared" si="45"/>
        <v>3.3859930042282036E-3</v>
      </c>
      <c r="K50">
        <f t="shared" si="46"/>
        <v>64</v>
      </c>
      <c r="L50">
        <f t="shared" si="47"/>
        <v>2.1024352560544187E-3</v>
      </c>
      <c r="M50">
        <f t="shared" ref="M50:Q50" si="62">L50*1.1</f>
        <v>2.3126787816598608E-3</v>
      </c>
      <c r="N50">
        <f t="shared" si="62"/>
        <v>2.5439466598258472E-3</v>
      </c>
      <c r="O50">
        <f t="shared" si="62"/>
        <v>2.7983413258084321E-3</v>
      </c>
      <c r="P50">
        <f t="shared" si="62"/>
        <v>3.0781754583892756E-3</v>
      </c>
      <c r="Q50">
        <f t="shared" si="62"/>
        <v>3.3859930042282036E-3</v>
      </c>
    </row>
    <row r="51" spans="1:17" x14ac:dyDescent="0.55000000000000004">
      <c r="A51">
        <v>65</v>
      </c>
      <c r="B51">
        <f t="shared" si="40"/>
        <v>2.2812501656946016E-3</v>
      </c>
      <c r="C51">
        <f t="shared" si="41"/>
        <v>2.5093751822640618E-3</v>
      </c>
      <c r="D51">
        <f t="shared" si="42"/>
        <v>2.7603127004904682E-3</v>
      </c>
      <c r="E51">
        <f t="shared" si="43"/>
        <v>3.036343970539515E-3</v>
      </c>
      <c r="F51">
        <f t="shared" si="44"/>
        <v>3.3399783675934669E-3</v>
      </c>
      <c r="G51">
        <f t="shared" si="45"/>
        <v>3.673976204352814E-3</v>
      </c>
      <c r="K51">
        <f t="shared" si="46"/>
        <v>65</v>
      </c>
      <c r="L51">
        <f t="shared" si="47"/>
        <v>2.2812501656946016E-3</v>
      </c>
      <c r="M51">
        <f t="shared" ref="M51:Q51" si="63">L51*1.1</f>
        <v>2.5093751822640618E-3</v>
      </c>
      <c r="N51">
        <f t="shared" si="63"/>
        <v>2.7603127004904682E-3</v>
      </c>
      <c r="O51">
        <f t="shared" si="63"/>
        <v>3.036343970539515E-3</v>
      </c>
      <c r="P51">
        <f t="shared" si="63"/>
        <v>3.3399783675934669E-3</v>
      </c>
      <c r="Q51">
        <f t="shared" si="63"/>
        <v>3.673976204352814E-3</v>
      </c>
    </row>
    <row r="52" spans="1:17" x14ac:dyDescent="0.55000000000000004">
      <c r="A52">
        <v>66</v>
      </c>
      <c r="B52">
        <f t="shared" si="40"/>
        <v>2.4790412419286958E-3</v>
      </c>
      <c r="C52">
        <f t="shared" si="41"/>
        <v>2.7269453661215655E-3</v>
      </c>
      <c r="D52">
        <f t="shared" si="42"/>
        <v>2.9996399027337221E-3</v>
      </c>
      <c r="E52">
        <f t="shared" si="43"/>
        <v>3.2996038930070944E-3</v>
      </c>
      <c r="F52">
        <f t="shared" si="44"/>
        <v>3.6295642823078039E-3</v>
      </c>
      <c r="G52">
        <f t="shared" si="45"/>
        <v>3.9925207105385848E-3</v>
      </c>
      <c r="K52">
        <f t="shared" si="46"/>
        <v>66</v>
      </c>
      <c r="L52">
        <f t="shared" si="47"/>
        <v>2.4790412419286958E-3</v>
      </c>
      <c r="M52">
        <f t="shared" ref="M52:Q52" si="64">L52*1.1</f>
        <v>2.7269453661215655E-3</v>
      </c>
      <c r="N52">
        <f t="shared" si="64"/>
        <v>2.9996399027337221E-3</v>
      </c>
      <c r="O52">
        <f t="shared" si="64"/>
        <v>3.2996038930070944E-3</v>
      </c>
      <c r="P52">
        <f t="shared" si="64"/>
        <v>3.6295642823078039E-3</v>
      </c>
      <c r="Q52">
        <f t="shared" si="64"/>
        <v>3.9925207105385848E-3</v>
      </c>
    </row>
    <row r="53" spans="1:17" x14ac:dyDescent="0.55000000000000004">
      <c r="A53">
        <v>67</v>
      </c>
      <c r="B53">
        <f t="shared" si="40"/>
        <v>2.6980945604392105E-3</v>
      </c>
      <c r="C53">
        <f t="shared" si="41"/>
        <v>2.9679040164831316E-3</v>
      </c>
      <c r="D53">
        <f t="shared" si="42"/>
        <v>3.2646944181314451E-3</v>
      </c>
      <c r="E53">
        <f t="shared" si="43"/>
        <v>3.59116385994459E-3</v>
      </c>
      <c r="F53">
        <f t="shared" si="44"/>
        <v>3.9502802459390491E-3</v>
      </c>
      <c r="G53">
        <f t="shared" si="45"/>
        <v>4.3453082705329545E-3</v>
      </c>
      <c r="K53">
        <f t="shared" si="46"/>
        <v>67</v>
      </c>
      <c r="L53">
        <f t="shared" si="47"/>
        <v>2.6980945604392105E-3</v>
      </c>
      <c r="M53">
        <f t="shared" ref="M53:Q53" si="65">L53*1.1</f>
        <v>2.9679040164831316E-3</v>
      </c>
      <c r="N53">
        <f t="shared" si="65"/>
        <v>3.2646944181314451E-3</v>
      </c>
      <c r="O53">
        <f t="shared" si="65"/>
        <v>3.59116385994459E-3</v>
      </c>
      <c r="P53">
        <f t="shared" si="65"/>
        <v>3.9502802459390491E-3</v>
      </c>
      <c r="Q53">
        <f t="shared" si="65"/>
        <v>4.3453082705329545E-3</v>
      </c>
    </row>
    <row r="54" spans="1:17" x14ac:dyDescent="0.55000000000000004">
      <c r="A54">
        <v>68</v>
      </c>
      <c r="B54">
        <f t="shared" si="40"/>
        <v>2.9410008681289971E-3</v>
      </c>
      <c r="C54">
        <f t="shared" si="41"/>
        <v>3.2351009549418971E-3</v>
      </c>
      <c r="D54">
        <f t="shared" si="42"/>
        <v>3.5586110504360873E-3</v>
      </c>
      <c r="E54">
        <f t="shared" si="43"/>
        <v>3.9144721554796964E-3</v>
      </c>
      <c r="F54">
        <f t="shared" si="44"/>
        <v>4.3059193710276661E-3</v>
      </c>
      <c r="G54">
        <f t="shared" si="45"/>
        <v>4.7365113081304332E-3</v>
      </c>
      <c r="K54">
        <f t="shared" si="46"/>
        <v>68</v>
      </c>
      <c r="L54">
        <f t="shared" si="47"/>
        <v>2.9410008681289971E-3</v>
      </c>
      <c r="M54">
        <f t="shared" ref="M54:Q54" si="66">L54*1.1</f>
        <v>3.2351009549418971E-3</v>
      </c>
      <c r="N54">
        <f t="shared" si="66"/>
        <v>3.5586110504360873E-3</v>
      </c>
      <c r="O54">
        <f t="shared" si="66"/>
        <v>3.9144721554796964E-3</v>
      </c>
      <c r="P54">
        <f t="shared" si="66"/>
        <v>4.3059193710276661E-3</v>
      </c>
      <c r="Q54">
        <f t="shared" si="66"/>
        <v>4.7365113081304332E-3</v>
      </c>
    </row>
    <row r="55" spans="1:17" x14ac:dyDescent="0.55000000000000004">
      <c r="A55">
        <v>69</v>
      </c>
      <c r="B55">
        <f t="shared" si="40"/>
        <v>3.2106996667257285E-3</v>
      </c>
      <c r="C55">
        <f t="shared" si="41"/>
        <v>3.5317696333983014E-3</v>
      </c>
      <c r="D55">
        <f t="shared" si="42"/>
        <v>3.8849465967381318E-3</v>
      </c>
      <c r="E55">
        <f t="shared" si="43"/>
        <v>4.2734412564119457E-3</v>
      </c>
      <c r="F55">
        <f t="shared" si="44"/>
        <v>4.7007853820531407E-3</v>
      </c>
      <c r="G55">
        <f t="shared" si="45"/>
        <v>5.1708639202584549E-3</v>
      </c>
      <c r="K55">
        <f t="shared" si="46"/>
        <v>69</v>
      </c>
      <c r="L55">
        <f t="shared" si="47"/>
        <v>3.2106996667257285E-3</v>
      </c>
      <c r="M55">
        <f t="shared" ref="M55:Q55" si="67">L55*1.1</f>
        <v>3.5317696333983014E-3</v>
      </c>
      <c r="N55">
        <f t="shared" si="67"/>
        <v>3.8849465967381318E-3</v>
      </c>
      <c r="O55">
        <f t="shared" si="67"/>
        <v>4.2734412564119457E-3</v>
      </c>
      <c r="P55">
        <f t="shared" si="67"/>
        <v>4.7007853820531407E-3</v>
      </c>
      <c r="Q55">
        <f t="shared" si="67"/>
        <v>5.1708639202584549E-3</v>
      </c>
    </row>
    <row r="56" spans="1:17" x14ac:dyDescent="0.55000000000000004">
      <c r="A56">
        <v>70</v>
      </c>
      <c r="B56">
        <f t="shared" si="40"/>
        <v>3.510530141071987E-3</v>
      </c>
      <c r="C56">
        <f t="shared" si="41"/>
        <v>3.8615831551791859E-3</v>
      </c>
      <c r="D56">
        <f t="shared" si="42"/>
        <v>4.2477414706971047E-3</v>
      </c>
      <c r="E56">
        <f t="shared" si="43"/>
        <v>4.6725156177668155E-3</v>
      </c>
      <c r="F56">
        <f t="shared" si="44"/>
        <v>5.1397671795434972E-3</v>
      </c>
      <c r="G56">
        <f t="shared" si="45"/>
        <v>5.653743897497847E-3</v>
      </c>
      <c r="K56">
        <f t="shared" si="46"/>
        <v>70</v>
      </c>
      <c r="L56">
        <f t="shared" si="47"/>
        <v>3.510530141071987E-3</v>
      </c>
      <c r="M56">
        <f t="shared" ref="M56:Q56" si="68">L56*1.1</f>
        <v>3.8615831551791859E-3</v>
      </c>
      <c r="N56">
        <f t="shared" si="68"/>
        <v>4.2477414706971047E-3</v>
      </c>
      <c r="O56">
        <f t="shared" si="68"/>
        <v>4.6725156177668155E-3</v>
      </c>
      <c r="P56">
        <f t="shared" si="68"/>
        <v>5.1397671795434972E-3</v>
      </c>
      <c r="Q56">
        <f t="shared" si="68"/>
        <v>5.653743897497847E-3</v>
      </c>
    </row>
    <row r="57" spans="1:17" x14ac:dyDescent="0.55000000000000004">
      <c r="A57">
        <v>71</v>
      </c>
      <c r="B57">
        <f t="shared" si="40"/>
        <v>3.8442900626206055E-3</v>
      </c>
      <c r="C57">
        <f t="shared" si="41"/>
        <v>4.2287190688826666E-3</v>
      </c>
      <c r="D57">
        <f t="shared" si="42"/>
        <v>4.6515909757709334E-3</v>
      </c>
      <c r="E57">
        <f t="shared" si="43"/>
        <v>5.1167500733480271E-3</v>
      </c>
      <c r="F57">
        <f t="shared" si="44"/>
        <v>5.6284250806828305E-3</v>
      </c>
      <c r="G57">
        <f t="shared" si="45"/>
        <v>6.1912675887511141E-3</v>
      </c>
      <c r="K57">
        <f t="shared" si="46"/>
        <v>71</v>
      </c>
      <c r="L57">
        <f t="shared" si="47"/>
        <v>3.8442900626206055E-3</v>
      </c>
      <c r="M57">
        <f t="shared" ref="M57:Q57" si="69">L57*1.1</f>
        <v>4.2287190688826666E-3</v>
      </c>
      <c r="N57">
        <f t="shared" si="69"/>
        <v>4.6515909757709334E-3</v>
      </c>
      <c r="O57">
        <f t="shared" si="69"/>
        <v>5.1167500733480271E-3</v>
      </c>
      <c r="P57">
        <f t="shared" si="69"/>
        <v>5.6284250806828305E-3</v>
      </c>
      <c r="Q57">
        <f t="shared" si="69"/>
        <v>6.1912675887511141E-3</v>
      </c>
    </row>
    <row r="58" spans="1:17" x14ac:dyDescent="0.55000000000000004">
      <c r="A58">
        <v>72</v>
      </c>
      <c r="B58">
        <f t="shared" si="40"/>
        <v>4.2163039959880536E-3</v>
      </c>
      <c r="C58">
        <f t="shared" si="41"/>
        <v>4.6379343955868591E-3</v>
      </c>
      <c r="D58">
        <f t="shared" si="42"/>
        <v>5.1017278351455451E-3</v>
      </c>
      <c r="E58">
        <f t="shared" si="43"/>
        <v>5.6119006186601001E-3</v>
      </c>
      <c r="F58">
        <f t="shared" si="44"/>
        <v>6.1730906805261103E-3</v>
      </c>
      <c r="G58">
        <f t="shared" si="45"/>
        <v>6.7903997485787215E-3</v>
      </c>
      <c r="K58">
        <f t="shared" si="46"/>
        <v>72</v>
      </c>
      <c r="L58">
        <f t="shared" si="47"/>
        <v>4.2163039959880536E-3</v>
      </c>
      <c r="M58">
        <f t="shared" ref="M58:Q58" si="70">L58*1.1</f>
        <v>4.6379343955868591E-3</v>
      </c>
      <c r="N58">
        <f t="shared" si="70"/>
        <v>5.1017278351455451E-3</v>
      </c>
      <c r="O58">
        <f t="shared" si="70"/>
        <v>5.6119006186601001E-3</v>
      </c>
      <c r="P58">
        <f t="shared" si="70"/>
        <v>6.1730906805261103E-3</v>
      </c>
      <c r="Q58">
        <f t="shared" si="70"/>
        <v>6.7903997485787215E-3</v>
      </c>
    </row>
    <row r="59" spans="1:17" x14ac:dyDescent="0.55000000000000004">
      <c r="A59">
        <v>73</v>
      </c>
      <c r="B59">
        <f t="shared" si="40"/>
        <v>4.6315023699631157E-3</v>
      </c>
      <c r="C59">
        <f t="shared" si="41"/>
        <v>5.0946526069594279E-3</v>
      </c>
      <c r="D59">
        <f t="shared" si="42"/>
        <v>5.6041178676553708E-3</v>
      </c>
      <c r="E59">
        <f t="shared" si="43"/>
        <v>6.1645296544209083E-3</v>
      </c>
      <c r="F59">
        <f t="shared" si="44"/>
        <v>6.780982619863E-3</v>
      </c>
      <c r="G59">
        <f t="shared" si="45"/>
        <v>7.4590808818493009E-3</v>
      </c>
      <c r="K59">
        <f t="shared" si="46"/>
        <v>73</v>
      </c>
      <c r="L59">
        <f t="shared" si="47"/>
        <v>4.6315023699631157E-3</v>
      </c>
      <c r="M59">
        <f t="shared" ref="M59:Q59" si="71">L59*1.1</f>
        <v>5.0946526069594279E-3</v>
      </c>
      <c r="N59">
        <f t="shared" si="71"/>
        <v>5.6041178676553708E-3</v>
      </c>
      <c r="O59">
        <f t="shared" si="71"/>
        <v>6.1645296544209083E-3</v>
      </c>
      <c r="P59">
        <f t="shared" si="71"/>
        <v>6.780982619863E-3</v>
      </c>
      <c r="Q59">
        <f t="shared" si="71"/>
        <v>7.4590808818493009E-3</v>
      </c>
    </row>
    <row r="60" spans="1:17" x14ac:dyDescent="0.55000000000000004">
      <c r="A60">
        <v>74</v>
      </c>
      <c r="B60">
        <f t="shared" si="40"/>
        <v>5.0955132510828137E-3</v>
      </c>
      <c r="C60">
        <f t="shared" si="41"/>
        <v>5.6050645761910956E-3</v>
      </c>
      <c r="D60">
        <f t="shared" si="42"/>
        <v>6.1655710338102054E-3</v>
      </c>
      <c r="E60">
        <f t="shared" si="43"/>
        <v>6.7821281371912264E-3</v>
      </c>
      <c r="F60">
        <f t="shared" si="44"/>
        <v>7.4603409509103498E-3</v>
      </c>
      <c r="G60">
        <f t="shared" si="45"/>
        <v>8.2063750460013851E-3</v>
      </c>
      <c r="K60">
        <f t="shared" si="46"/>
        <v>74</v>
      </c>
      <c r="L60">
        <f t="shared" si="47"/>
        <v>5.0955132510828137E-3</v>
      </c>
      <c r="M60">
        <f t="shared" ref="M60:Q60" si="72">L60*1.1</f>
        <v>5.6050645761910956E-3</v>
      </c>
      <c r="N60">
        <f t="shared" si="72"/>
        <v>6.1655710338102054E-3</v>
      </c>
      <c r="O60">
        <f t="shared" si="72"/>
        <v>6.7821281371912264E-3</v>
      </c>
      <c r="P60">
        <f t="shared" si="72"/>
        <v>7.4603409509103498E-3</v>
      </c>
      <c r="Q60">
        <f t="shared" si="72"/>
        <v>8.2063750460013851E-3</v>
      </c>
    </row>
    <row r="61" spans="1:17" x14ac:dyDescent="0.55000000000000004">
      <c r="A61">
        <v>75</v>
      </c>
      <c r="B61">
        <f t="shared" si="40"/>
        <v>5.6147689861203503E-3</v>
      </c>
      <c r="C61">
        <f t="shared" si="41"/>
        <v>6.1762458847323858E-3</v>
      </c>
      <c r="D61">
        <f t="shared" si="42"/>
        <v>6.7938704732056253E-3</v>
      </c>
      <c r="E61">
        <f t="shared" si="43"/>
        <v>7.4732575205261886E-3</v>
      </c>
      <c r="F61">
        <f t="shared" si="44"/>
        <v>8.2205832725788085E-3</v>
      </c>
      <c r="G61">
        <f t="shared" si="45"/>
        <v>9.0426415998366896E-3</v>
      </c>
      <c r="K61">
        <f t="shared" si="46"/>
        <v>75</v>
      </c>
      <c r="L61">
        <f t="shared" si="47"/>
        <v>5.6147689861203503E-3</v>
      </c>
      <c r="M61">
        <f t="shared" ref="M61:Q61" si="73">L61*1.1</f>
        <v>6.1762458847323858E-3</v>
      </c>
      <c r="N61">
        <f t="shared" si="73"/>
        <v>6.7938704732056253E-3</v>
      </c>
      <c r="O61">
        <f t="shared" si="73"/>
        <v>7.4732575205261886E-3</v>
      </c>
      <c r="P61">
        <f t="shared" si="73"/>
        <v>8.2205832725788085E-3</v>
      </c>
      <c r="Q61">
        <f t="shared" si="73"/>
        <v>9.0426415998366896E-3</v>
      </c>
    </row>
    <row r="62" spans="1:17" x14ac:dyDescent="0.55000000000000004">
      <c r="A62">
        <v>76</v>
      </c>
      <c r="B62">
        <f t="shared" si="40"/>
        <v>6.1966302696224657E-3</v>
      </c>
      <c r="C62">
        <f t="shared" si="41"/>
        <v>6.8162932965847127E-3</v>
      </c>
      <c r="D62">
        <f t="shared" si="42"/>
        <v>7.4979226262431847E-3</v>
      </c>
      <c r="E62">
        <f t="shared" si="43"/>
        <v>8.2477148888675036E-3</v>
      </c>
      <c r="F62">
        <f t="shared" si="44"/>
        <v>9.0724863777542544E-3</v>
      </c>
      <c r="G62">
        <f t="shared" si="45"/>
        <v>9.97973501552968E-3</v>
      </c>
      <c r="K62">
        <f t="shared" si="46"/>
        <v>76</v>
      </c>
      <c r="L62">
        <f t="shared" si="47"/>
        <v>6.1966302696224657E-3</v>
      </c>
      <c r="M62">
        <f t="shared" ref="M62:Q62" si="74">L62*1.1</f>
        <v>6.8162932965847127E-3</v>
      </c>
      <c r="N62">
        <f t="shared" si="74"/>
        <v>7.4979226262431847E-3</v>
      </c>
      <c r="O62">
        <f t="shared" si="74"/>
        <v>8.2477148888675036E-3</v>
      </c>
      <c r="P62">
        <f t="shared" si="74"/>
        <v>9.0724863777542544E-3</v>
      </c>
      <c r="Q62">
        <f t="shared" si="74"/>
        <v>9.97973501552968E-3</v>
      </c>
    </row>
    <row r="63" spans="1:17" x14ac:dyDescent="0.55000000000000004">
      <c r="A63">
        <v>77</v>
      </c>
      <c r="B63">
        <f t="shared" si="40"/>
        <v>6.8495306560512293E-3</v>
      </c>
      <c r="C63">
        <f t="shared" si="41"/>
        <v>7.5344837216563525E-3</v>
      </c>
      <c r="D63">
        <f t="shared" si="42"/>
        <v>8.287932093821988E-3</v>
      </c>
      <c r="E63">
        <f t="shared" si="43"/>
        <v>9.1167253032041883E-3</v>
      </c>
      <c r="F63">
        <f t="shared" si="44"/>
        <v>1.0028397833524608E-2</v>
      </c>
      <c r="G63">
        <f t="shared" si="45"/>
        <v>1.103123761687707E-2</v>
      </c>
      <c r="K63">
        <f t="shared" si="46"/>
        <v>77</v>
      </c>
      <c r="L63">
        <f t="shared" si="47"/>
        <v>6.8495306560512293E-3</v>
      </c>
      <c r="M63">
        <f t="shared" ref="M63:Q63" si="75">L63*1.1</f>
        <v>7.5344837216563525E-3</v>
      </c>
      <c r="N63">
        <f t="shared" si="75"/>
        <v>8.287932093821988E-3</v>
      </c>
      <c r="O63">
        <f t="shared" si="75"/>
        <v>9.1167253032041883E-3</v>
      </c>
      <c r="P63">
        <f t="shared" si="75"/>
        <v>1.0028397833524608E-2</v>
      </c>
      <c r="Q63">
        <f t="shared" si="75"/>
        <v>1.103123761687707E-2</v>
      </c>
    </row>
    <row r="64" spans="1:17" x14ac:dyDescent="0.55000000000000004">
      <c r="A64">
        <v>78</v>
      </c>
      <c r="B64">
        <f t="shared" si="40"/>
        <v>7.5831450876836003E-3</v>
      </c>
      <c r="C64">
        <f t="shared" si="41"/>
        <v>8.3414595964519615E-3</v>
      </c>
      <c r="D64">
        <f t="shared" si="42"/>
        <v>9.1756055560971578E-3</v>
      </c>
      <c r="E64">
        <f t="shared" si="43"/>
        <v>1.0093166111706874E-2</v>
      </c>
      <c r="F64">
        <f t="shared" si="44"/>
        <v>1.1102482722877562E-2</v>
      </c>
      <c r="G64">
        <f t="shared" si="45"/>
        <v>1.221273099516532E-2</v>
      </c>
      <c r="K64">
        <f t="shared" si="46"/>
        <v>78</v>
      </c>
      <c r="L64">
        <f t="shared" si="47"/>
        <v>7.5831450876836003E-3</v>
      </c>
      <c r="M64">
        <f t="shared" ref="M64:Q64" si="76">L64*1.1</f>
        <v>8.3414595964519615E-3</v>
      </c>
      <c r="N64">
        <f t="shared" si="76"/>
        <v>9.1756055560971578E-3</v>
      </c>
      <c r="O64">
        <f t="shared" si="76"/>
        <v>1.0093166111706874E-2</v>
      </c>
      <c r="P64">
        <f t="shared" si="76"/>
        <v>1.1102482722877562E-2</v>
      </c>
      <c r="Q64">
        <f t="shared" si="76"/>
        <v>1.221273099516532E-2</v>
      </c>
    </row>
    <row r="65" spans="1:17" x14ac:dyDescent="0.55000000000000004">
      <c r="A65">
        <v>79</v>
      </c>
      <c r="B65">
        <f t="shared" si="40"/>
        <v>8.4085866667251135E-3</v>
      </c>
      <c r="C65">
        <f t="shared" si="41"/>
        <v>9.2494453333976257E-3</v>
      </c>
      <c r="D65">
        <f t="shared" si="42"/>
        <v>1.0174389866737389E-2</v>
      </c>
      <c r="E65">
        <f t="shared" si="43"/>
        <v>1.1191828853411129E-2</v>
      </c>
      <c r="F65">
        <f t="shared" si="44"/>
        <v>1.2311011738752244E-2</v>
      </c>
      <c r="G65">
        <f t="shared" si="45"/>
        <v>1.3542112912627469E-2</v>
      </c>
      <c r="K65">
        <f t="shared" si="46"/>
        <v>79</v>
      </c>
      <c r="L65">
        <f t="shared" si="47"/>
        <v>8.4085866667251135E-3</v>
      </c>
      <c r="M65">
        <f t="shared" ref="M65:Q65" si="77">L65*1.1</f>
        <v>9.2494453333976257E-3</v>
      </c>
      <c r="N65">
        <f t="shared" si="77"/>
        <v>1.0174389866737389E-2</v>
      </c>
      <c r="O65">
        <f t="shared" si="77"/>
        <v>1.1191828853411129E-2</v>
      </c>
      <c r="P65">
        <f t="shared" si="77"/>
        <v>1.2311011738752244E-2</v>
      </c>
      <c r="Q65">
        <f t="shared" si="77"/>
        <v>1.3542112912627469E-2</v>
      </c>
    </row>
    <row r="66" spans="1:17" x14ac:dyDescent="0.55000000000000004">
      <c r="A66">
        <v>80</v>
      </c>
      <c r="B66">
        <f t="shared" si="40"/>
        <v>9.3386366842819341E-3</v>
      </c>
      <c r="C66">
        <f t="shared" si="41"/>
        <v>1.0272500352710129E-2</v>
      </c>
      <c r="D66">
        <f t="shared" si="42"/>
        <v>1.1299750387981143E-2</v>
      </c>
      <c r="E66">
        <f t="shared" si="43"/>
        <v>1.2429725426779259E-2</v>
      </c>
      <c r="F66">
        <f t="shared" si="44"/>
        <v>1.3672697969457186E-2</v>
      </c>
      <c r="G66">
        <f t="shared" si="45"/>
        <v>1.5039967766402906E-2</v>
      </c>
      <c r="K66">
        <f t="shared" si="46"/>
        <v>80</v>
      </c>
      <c r="L66">
        <f t="shared" si="47"/>
        <v>9.3386366842819341E-3</v>
      </c>
      <c r="M66">
        <f t="shared" ref="M66:Q66" si="78">L66*1.1</f>
        <v>1.0272500352710129E-2</v>
      </c>
      <c r="N66">
        <f t="shared" si="78"/>
        <v>1.1299750387981143E-2</v>
      </c>
      <c r="O66">
        <f t="shared" si="78"/>
        <v>1.2429725426779259E-2</v>
      </c>
      <c r="P66">
        <f t="shared" si="78"/>
        <v>1.3672697969457186E-2</v>
      </c>
      <c r="Q66">
        <f t="shared" si="78"/>
        <v>1.5039967766402906E-2</v>
      </c>
    </row>
    <row r="67" spans="1:17" x14ac:dyDescent="0.55000000000000004">
      <c r="A67">
        <v>81</v>
      </c>
      <c r="B67">
        <f t="shared" si="40"/>
        <v>1.0388013855493081E-2</v>
      </c>
      <c r="C67">
        <f t="shared" si="41"/>
        <v>1.1426815241042389E-2</v>
      </c>
      <c r="D67">
        <f t="shared" si="42"/>
        <v>1.256949676514663E-2</v>
      </c>
      <c r="E67">
        <f t="shared" si="43"/>
        <v>1.3826446441661294E-2</v>
      </c>
      <c r="F67">
        <f t="shared" si="44"/>
        <v>1.5209091085827424E-2</v>
      </c>
      <c r="G67">
        <f t="shared" si="45"/>
        <v>1.6730000194410167E-2</v>
      </c>
      <c r="K67">
        <f t="shared" si="46"/>
        <v>81</v>
      </c>
      <c r="L67">
        <f t="shared" si="47"/>
        <v>1.0388013855493081E-2</v>
      </c>
      <c r="M67">
        <f t="shared" ref="M67:Q67" si="79">L67*1.1</f>
        <v>1.1426815241042389E-2</v>
      </c>
      <c r="N67">
        <f t="shared" si="79"/>
        <v>1.256949676514663E-2</v>
      </c>
      <c r="O67">
        <f t="shared" si="79"/>
        <v>1.3826446441661294E-2</v>
      </c>
      <c r="P67">
        <f t="shared" si="79"/>
        <v>1.5209091085827424E-2</v>
      </c>
      <c r="Q67">
        <f t="shared" si="79"/>
        <v>1.6730000194410167E-2</v>
      </c>
    </row>
    <row r="68" spans="1:17" x14ac:dyDescent="0.55000000000000004">
      <c r="A68">
        <v>82</v>
      </c>
      <c r="B68">
        <f t="shared" ref="B68:B76" si="80">L68</f>
        <v>1.1573689830205423E-2</v>
      </c>
      <c r="C68">
        <f t="shared" ref="C68:C76" si="81">M68</f>
        <v>1.2731058813225967E-2</v>
      </c>
      <c r="D68">
        <f t="shared" ref="D68:D76" si="82">N68</f>
        <v>1.4004164694548566E-2</v>
      </c>
      <c r="E68">
        <f t="shared" ref="E68:E76" si="83">O68</f>
        <v>1.5404581164003424E-2</v>
      </c>
      <c r="F68">
        <f t="shared" ref="F68:F76" si="84">P68</f>
        <v>1.6945039280403768E-2</v>
      </c>
      <c r="G68">
        <f t="shared" ref="G68:G76" si="85">Q68</f>
        <v>1.8639543208444145E-2</v>
      </c>
      <c r="K68">
        <f t="shared" ref="K68:K76" si="86">A68</f>
        <v>82</v>
      </c>
      <c r="L68">
        <f t="shared" ref="L68:L76" si="87">$L$1*EXP($L$2*K68^$O$1)</f>
        <v>1.1573689830205423E-2</v>
      </c>
      <c r="M68">
        <f t="shared" ref="M68:Q68" si="88">L68*1.1</f>
        <v>1.2731058813225967E-2</v>
      </c>
      <c r="N68">
        <f t="shared" si="88"/>
        <v>1.4004164694548566E-2</v>
      </c>
      <c r="O68">
        <f t="shared" si="88"/>
        <v>1.5404581164003424E-2</v>
      </c>
      <c r="P68">
        <f t="shared" si="88"/>
        <v>1.6945039280403768E-2</v>
      </c>
      <c r="Q68">
        <f t="shared" si="88"/>
        <v>1.8639543208444145E-2</v>
      </c>
    </row>
    <row r="69" spans="1:17" x14ac:dyDescent="0.55000000000000004">
      <c r="A69">
        <v>83</v>
      </c>
      <c r="B69">
        <f t="shared" si="80"/>
        <v>1.2915259389598773E-2</v>
      </c>
      <c r="C69">
        <f t="shared" si="81"/>
        <v>1.4206785328558652E-2</v>
      </c>
      <c r="D69">
        <f t="shared" si="82"/>
        <v>1.5627463861414517E-2</v>
      </c>
      <c r="E69">
        <f t="shared" si="83"/>
        <v>1.719021024755597E-2</v>
      </c>
      <c r="F69">
        <f t="shared" si="84"/>
        <v>1.8909231272311568E-2</v>
      </c>
      <c r="G69">
        <f t="shared" si="85"/>
        <v>2.0800154399542727E-2</v>
      </c>
      <c r="K69">
        <f t="shared" si="86"/>
        <v>83</v>
      </c>
      <c r="L69">
        <f t="shared" si="87"/>
        <v>1.2915259389598773E-2</v>
      </c>
      <c r="M69">
        <f t="shared" ref="M69:Q69" si="89">L69*1.1</f>
        <v>1.4206785328558652E-2</v>
      </c>
      <c r="N69">
        <f t="shared" si="89"/>
        <v>1.5627463861414517E-2</v>
      </c>
      <c r="O69">
        <f t="shared" si="89"/>
        <v>1.719021024755597E-2</v>
      </c>
      <c r="P69">
        <f t="shared" si="89"/>
        <v>1.8909231272311568E-2</v>
      </c>
      <c r="Q69">
        <f t="shared" si="89"/>
        <v>2.0800154399542727E-2</v>
      </c>
    </row>
    <row r="70" spans="1:17" x14ac:dyDescent="0.55000000000000004">
      <c r="A70">
        <v>84</v>
      </c>
      <c r="B70">
        <f t="shared" si="80"/>
        <v>1.4435375346602134E-2</v>
      </c>
      <c r="C70">
        <f t="shared" si="81"/>
        <v>1.587891288126235E-2</v>
      </c>
      <c r="D70">
        <f t="shared" si="82"/>
        <v>1.7466804169388585E-2</v>
      </c>
      <c r="E70">
        <f t="shared" si="83"/>
        <v>1.9213484586327444E-2</v>
      </c>
      <c r="F70">
        <f t="shared" si="84"/>
        <v>2.1134833044960191E-2</v>
      </c>
      <c r="G70">
        <f t="shared" si="85"/>
        <v>2.3248316349456212E-2</v>
      </c>
      <c r="K70">
        <f t="shared" si="86"/>
        <v>84</v>
      </c>
      <c r="L70">
        <f t="shared" si="87"/>
        <v>1.4435375346602134E-2</v>
      </c>
      <c r="M70">
        <f t="shared" ref="M70:Q70" si="90">L70*1.1</f>
        <v>1.587891288126235E-2</v>
      </c>
      <c r="N70">
        <f t="shared" si="90"/>
        <v>1.7466804169388585E-2</v>
      </c>
      <c r="O70">
        <f t="shared" si="90"/>
        <v>1.9213484586327444E-2</v>
      </c>
      <c r="P70">
        <f t="shared" si="90"/>
        <v>2.1134833044960191E-2</v>
      </c>
      <c r="Q70">
        <f t="shared" si="90"/>
        <v>2.3248316349456212E-2</v>
      </c>
    </row>
    <row r="71" spans="1:17" x14ac:dyDescent="0.55000000000000004">
      <c r="A71">
        <v>85</v>
      </c>
      <c r="B71">
        <f t="shared" si="80"/>
        <v>1.6160260097038037E-2</v>
      </c>
      <c r="C71">
        <f t="shared" si="81"/>
        <v>1.7776286106741843E-2</v>
      </c>
      <c r="D71">
        <f t="shared" si="82"/>
        <v>1.9553914717416028E-2</v>
      </c>
      <c r="E71">
        <f t="shared" si="83"/>
        <v>2.1509306189157633E-2</v>
      </c>
      <c r="F71">
        <f t="shared" si="84"/>
        <v>2.3660236808073398E-2</v>
      </c>
      <c r="G71">
        <f t="shared" si="85"/>
        <v>2.602626048888074E-2</v>
      </c>
      <c r="K71">
        <f t="shared" si="86"/>
        <v>85</v>
      </c>
      <c r="L71">
        <f t="shared" si="87"/>
        <v>1.6160260097038037E-2</v>
      </c>
      <c r="M71">
        <f t="shared" ref="M71:Q71" si="91">L71*1.1</f>
        <v>1.7776286106741843E-2</v>
      </c>
      <c r="N71">
        <f t="shared" si="91"/>
        <v>1.9553914717416028E-2</v>
      </c>
      <c r="O71">
        <f t="shared" si="91"/>
        <v>2.1509306189157633E-2</v>
      </c>
      <c r="P71">
        <f t="shared" si="91"/>
        <v>2.3660236808073398E-2</v>
      </c>
      <c r="Q71">
        <f t="shared" si="91"/>
        <v>2.602626048888074E-2</v>
      </c>
    </row>
    <row r="72" spans="1:17" x14ac:dyDescent="0.55000000000000004">
      <c r="A72">
        <v>86</v>
      </c>
      <c r="B72">
        <f t="shared" si="80"/>
        <v>1.8120308086311685E-2</v>
      </c>
      <c r="C72">
        <f t="shared" si="81"/>
        <v>1.9932338894942857E-2</v>
      </c>
      <c r="D72">
        <f t="shared" si="82"/>
        <v>2.1925572784437145E-2</v>
      </c>
      <c r="E72">
        <f t="shared" si="83"/>
        <v>2.4118130062880862E-2</v>
      </c>
      <c r="F72">
        <f t="shared" si="84"/>
        <v>2.6529943069168949E-2</v>
      </c>
      <c r="G72">
        <f t="shared" si="85"/>
        <v>2.9182937376085846E-2</v>
      </c>
      <c r="K72">
        <f t="shared" si="86"/>
        <v>86</v>
      </c>
      <c r="L72">
        <f t="shared" si="87"/>
        <v>1.8120308086311685E-2</v>
      </c>
      <c r="M72">
        <f t="shared" ref="M72:Q72" si="92">L72*1.1</f>
        <v>1.9932338894942857E-2</v>
      </c>
      <c r="N72">
        <f t="shared" si="92"/>
        <v>2.1925572784437145E-2</v>
      </c>
      <c r="O72">
        <f t="shared" si="92"/>
        <v>2.4118130062880862E-2</v>
      </c>
      <c r="P72">
        <f t="shared" si="92"/>
        <v>2.6529943069168949E-2</v>
      </c>
      <c r="Q72">
        <f t="shared" si="92"/>
        <v>2.9182937376085846E-2</v>
      </c>
    </row>
    <row r="73" spans="1:17" x14ac:dyDescent="0.55000000000000004">
      <c r="A73">
        <v>87</v>
      </c>
      <c r="B73">
        <f t="shared" si="80"/>
        <v>2.0350796244866059E-2</v>
      </c>
      <c r="C73">
        <f t="shared" si="81"/>
        <v>2.2385875869352666E-2</v>
      </c>
      <c r="D73">
        <f t="shared" si="82"/>
        <v>2.4624463456287934E-2</v>
      </c>
      <c r="E73">
        <f t="shared" si="83"/>
        <v>2.708690980191673E-2</v>
      </c>
      <c r="F73">
        <f t="shared" si="84"/>
        <v>2.9795600782108404E-2</v>
      </c>
      <c r="G73">
        <f t="shared" si="85"/>
        <v>3.2775160860319244E-2</v>
      </c>
      <c r="K73">
        <f t="shared" si="86"/>
        <v>87</v>
      </c>
      <c r="L73">
        <f t="shared" si="87"/>
        <v>2.0350796244866059E-2</v>
      </c>
      <c r="M73">
        <f t="shared" ref="M73:Q73" si="93">L73*1.1</f>
        <v>2.2385875869352666E-2</v>
      </c>
      <c r="N73">
        <f t="shared" si="93"/>
        <v>2.4624463456287934E-2</v>
      </c>
      <c r="O73">
        <f t="shared" si="93"/>
        <v>2.708690980191673E-2</v>
      </c>
      <c r="P73">
        <f t="shared" si="93"/>
        <v>2.9795600782108404E-2</v>
      </c>
      <c r="Q73">
        <f t="shared" si="93"/>
        <v>3.2775160860319244E-2</v>
      </c>
    </row>
    <row r="74" spans="1:17" x14ac:dyDescent="0.55000000000000004">
      <c r="A74">
        <v>88</v>
      </c>
      <c r="B74">
        <f t="shared" si="80"/>
        <v>2.2892722804094726E-2</v>
      </c>
      <c r="C74">
        <f t="shared" si="81"/>
        <v>2.5181995084504201E-2</v>
      </c>
      <c r="D74">
        <f t="shared" si="82"/>
        <v>2.7700194592954624E-2</v>
      </c>
      <c r="E74">
        <f t="shared" si="83"/>
        <v>3.0470214052250089E-2</v>
      </c>
      <c r="F74">
        <f t="shared" si="84"/>
        <v>3.3517235457475099E-2</v>
      </c>
      <c r="G74">
        <f t="shared" si="85"/>
        <v>3.6868959003222609E-2</v>
      </c>
      <c r="K74">
        <f t="shared" si="86"/>
        <v>88</v>
      </c>
      <c r="L74">
        <f t="shared" si="87"/>
        <v>2.2892722804094726E-2</v>
      </c>
      <c r="M74">
        <f t="shared" ref="M74:Q74" si="94">L74*1.1</f>
        <v>2.5181995084504201E-2</v>
      </c>
      <c r="N74">
        <f t="shared" si="94"/>
        <v>2.7700194592954624E-2</v>
      </c>
      <c r="O74">
        <f t="shared" si="94"/>
        <v>3.0470214052250089E-2</v>
      </c>
      <c r="P74">
        <f t="shared" si="94"/>
        <v>3.3517235457475099E-2</v>
      </c>
      <c r="Q74">
        <f t="shared" si="94"/>
        <v>3.6868959003222609E-2</v>
      </c>
    </row>
    <row r="75" spans="1:17" x14ac:dyDescent="0.55000000000000004">
      <c r="A75">
        <v>89</v>
      </c>
      <c r="B75">
        <f t="shared" si="80"/>
        <v>2.5793798954470391E-2</v>
      </c>
      <c r="C75">
        <f t="shared" si="81"/>
        <v>2.8373178849917434E-2</v>
      </c>
      <c r="D75">
        <f t="shared" si="82"/>
        <v>3.1210496734909179E-2</v>
      </c>
      <c r="E75">
        <f t="shared" si="83"/>
        <v>3.4331546408400103E-2</v>
      </c>
      <c r="F75">
        <f t="shared" si="84"/>
        <v>3.7764701049240117E-2</v>
      </c>
      <c r="G75">
        <f t="shared" si="85"/>
        <v>4.1541171154164135E-2</v>
      </c>
      <c r="K75">
        <f t="shared" si="86"/>
        <v>89</v>
      </c>
      <c r="L75">
        <f t="shared" si="87"/>
        <v>2.5793798954470391E-2</v>
      </c>
      <c r="M75">
        <f t="shared" ref="M75:Q75" si="95">L75*1.1</f>
        <v>2.8373178849917434E-2</v>
      </c>
      <c r="N75">
        <f t="shared" si="95"/>
        <v>3.1210496734909179E-2</v>
      </c>
      <c r="O75">
        <f t="shared" si="95"/>
        <v>3.4331546408400103E-2</v>
      </c>
      <c r="P75">
        <f t="shared" si="95"/>
        <v>3.7764701049240117E-2</v>
      </c>
      <c r="Q75">
        <f t="shared" si="95"/>
        <v>4.1541171154164135E-2</v>
      </c>
    </row>
    <row r="76" spans="1:17" x14ac:dyDescent="0.55000000000000004">
      <c r="A76">
        <v>90</v>
      </c>
      <c r="B76">
        <f t="shared" si="80"/>
        <v>2.9109622697643698E-2</v>
      </c>
      <c r="C76">
        <f t="shared" si="81"/>
        <v>3.2020584967408068E-2</v>
      </c>
      <c r="D76">
        <f t="shared" si="82"/>
        <v>3.5222643464148877E-2</v>
      </c>
      <c r="E76">
        <f t="shared" si="83"/>
        <v>3.8744907810563771E-2</v>
      </c>
      <c r="F76">
        <f t="shared" si="84"/>
        <v>4.2619398591620151E-2</v>
      </c>
      <c r="G76">
        <f t="shared" si="85"/>
        <v>4.688133845078217E-2</v>
      </c>
      <c r="K76">
        <f t="shared" si="86"/>
        <v>90</v>
      </c>
      <c r="L76">
        <f t="shared" si="87"/>
        <v>2.9109622697643698E-2</v>
      </c>
      <c r="M76">
        <f t="shared" ref="M76:Q76" si="96">L76*1.1</f>
        <v>3.2020584967408068E-2</v>
      </c>
      <c r="N76">
        <f t="shared" si="96"/>
        <v>3.5222643464148877E-2</v>
      </c>
      <c r="O76">
        <f t="shared" si="96"/>
        <v>3.8744907810563771E-2</v>
      </c>
      <c r="P76">
        <f t="shared" si="96"/>
        <v>4.2619398591620151E-2</v>
      </c>
      <c r="Q76">
        <f t="shared" si="96"/>
        <v>4.688133845078217E-2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C134"/>
  <sheetViews>
    <sheetView topLeftCell="A3" workbookViewId="0">
      <selection activeCell="B5" sqref="B5"/>
    </sheetView>
  </sheetViews>
  <sheetFormatPr defaultRowHeight="18" x14ac:dyDescent="0.55000000000000004"/>
  <sheetData>
    <row r="3" spans="2:3" x14ac:dyDescent="0.55000000000000004">
      <c r="B3" t="s">
        <v>75</v>
      </c>
      <c r="C3" t="s">
        <v>76</v>
      </c>
    </row>
    <row r="4" spans="2:3" x14ac:dyDescent="0.55000000000000004">
      <c r="B4">
        <v>0</v>
      </c>
      <c r="C4" s="7">
        <v>0.1</v>
      </c>
    </row>
    <row r="5" spans="2:3" x14ac:dyDescent="0.55000000000000004">
      <c r="B5">
        <f>B4+1</f>
        <v>1</v>
      </c>
      <c r="C5" s="3">
        <f>MAX(C4-1%, 1%)</f>
        <v>9.0000000000000011E-2</v>
      </c>
    </row>
    <row r="6" spans="2:3" x14ac:dyDescent="0.55000000000000004">
      <c r="B6">
        <f t="shared" ref="B6:B34" si="0">B5+1</f>
        <v>2</v>
      </c>
      <c r="C6" s="3">
        <f t="shared" ref="C6:C34" si="1">MAX(C5-1%, 1%)</f>
        <v>8.0000000000000016E-2</v>
      </c>
    </row>
    <row r="7" spans="2:3" x14ac:dyDescent="0.55000000000000004">
      <c r="B7">
        <f t="shared" si="0"/>
        <v>3</v>
      </c>
      <c r="C7" s="3">
        <f t="shared" si="1"/>
        <v>7.0000000000000021E-2</v>
      </c>
    </row>
    <row r="8" spans="2:3" x14ac:dyDescent="0.55000000000000004">
      <c r="B8">
        <f t="shared" si="0"/>
        <v>4</v>
      </c>
      <c r="C8" s="3">
        <f t="shared" si="1"/>
        <v>6.0000000000000019E-2</v>
      </c>
    </row>
    <row r="9" spans="2:3" x14ac:dyDescent="0.55000000000000004">
      <c r="B9">
        <f t="shared" si="0"/>
        <v>5</v>
      </c>
      <c r="C9" s="3">
        <f t="shared" si="1"/>
        <v>5.0000000000000017E-2</v>
      </c>
    </row>
    <row r="10" spans="2:3" x14ac:dyDescent="0.55000000000000004">
      <c r="B10">
        <f t="shared" si="0"/>
        <v>6</v>
      </c>
      <c r="C10" s="3">
        <f t="shared" si="1"/>
        <v>4.0000000000000015E-2</v>
      </c>
    </row>
    <row r="11" spans="2:3" x14ac:dyDescent="0.55000000000000004">
      <c r="B11">
        <f t="shared" si="0"/>
        <v>7</v>
      </c>
      <c r="C11" s="3">
        <f t="shared" si="1"/>
        <v>3.0000000000000013E-2</v>
      </c>
    </row>
    <row r="12" spans="2:3" x14ac:dyDescent="0.55000000000000004">
      <c r="B12">
        <f t="shared" si="0"/>
        <v>8</v>
      </c>
      <c r="C12" s="3">
        <f t="shared" si="1"/>
        <v>2.0000000000000011E-2</v>
      </c>
    </row>
    <row r="13" spans="2:3" x14ac:dyDescent="0.55000000000000004">
      <c r="B13">
        <f t="shared" si="0"/>
        <v>9</v>
      </c>
      <c r="C13" s="3">
        <f t="shared" si="1"/>
        <v>1.0000000000000011E-2</v>
      </c>
    </row>
    <row r="14" spans="2:3" x14ac:dyDescent="0.55000000000000004">
      <c r="B14">
        <f t="shared" si="0"/>
        <v>10</v>
      </c>
      <c r="C14" s="3">
        <f t="shared" si="1"/>
        <v>0.01</v>
      </c>
    </row>
    <row r="15" spans="2:3" x14ac:dyDescent="0.55000000000000004">
      <c r="B15">
        <f t="shared" si="0"/>
        <v>11</v>
      </c>
      <c r="C15" s="3">
        <f t="shared" si="1"/>
        <v>0.01</v>
      </c>
    </row>
    <row r="16" spans="2:3" x14ac:dyDescent="0.55000000000000004">
      <c r="B16">
        <f t="shared" si="0"/>
        <v>12</v>
      </c>
      <c r="C16" s="3">
        <f t="shared" si="1"/>
        <v>0.01</v>
      </c>
    </row>
    <row r="17" spans="2:3" x14ac:dyDescent="0.55000000000000004">
      <c r="B17">
        <f t="shared" si="0"/>
        <v>13</v>
      </c>
      <c r="C17" s="3">
        <f t="shared" si="1"/>
        <v>0.01</v>
      </c>
    </row>
    <row r="18" spans="2:3" x14ac:dyDescent="0.55000000000000004">
      <c r="B18">
        <f t="shared" si="0"/>
        <v>14</v>
      </c>
      <c r="C18" s="3">
        <f t="shared" si="1"/>
        <v>0.01</v>
      </c>
    </row>
    <row r="19" spans="2:3" x14ac:dyDescent="0.55000000000000004">
      <c r="B19">
        <f t="shared" si="0"/>
        <v>15</v>
      </c>
      <c r="C19" s="3">
        <f t="shared" si="1"/>
        <v>0.01</v>
      </c>
    </row>
    <row r="20" spans="2:3" x14ac:dyDescent="0.55000000000000004">
      <c r="B20">
        <f t="shared" si="0"/>
        <v>16</v>
      </c>
      <c r="C20" s="3">
        <f t="shared" si="1"/>
        <v>0.01</v>
      </c>
    </row>
    <row r="21" spans="2:3" x14ac:dyDescent="0.55000000000000004">
      <c r="B21">
        <f t="shared" si="0"/>
        <v>17</v>
      </c>
      <c r="C21" s="3">
        <f t="shared" si="1"/>
        <v>0.01</v>
      </c>
    </row>
    <row r="22" spans="2:3" x14ac:dyDescent="0.55000000000000004">
      <c r="B22">
        <f t="shared" si="0"/>
        <v>18</v>
      </c>
      <c r="C22" s="3">
        <f t="shared" si="1"/>
        <v>0.01</v>
      </c>
    </row>
    <row r="23" spans="2:3" x14ac:dyDescent="0.55000000000000004">
      <c r="B23">
        <f t="shared" si="0"/>
        <v>19</v>
      </c>
      <c r="C23" s="3">
        <f t="shared" si="1"/>
        <v>0.01</v>
      </c>
    </row>
    <row r="24" spans="2:3" x14ac:dyDescent="0.55000000000000004">
      <c r="B24">
        <f t="shared" si="0"/>
        <v>20</v>
      </c>
      <c r="C24" s="3">
        <f t="shared" si="1"/>
        <v>0.01</v>
      </c>
    </row>
    <row r="25" spans="2:3" x14ac:dyDescent="0.55000000000000004">
      <c r="B25">
        <f t="shared" si="0"/>
        <v>21</v>
      </c>
      <c r="C25" s="3">
        <f t="shared" si="1"/>
        <v>0.01</v>
      </c>
    </row>
    <row r="26" spans="2:3" x14ac:dyDescent="0.55000000000000004">
      <c r="B26">
        <f t="shared" si="0"/>
        <v>22</v>
      </c>
      <c r="C26" s="3">
        <f t="shared" si="1"/>
        <v>0.01</v>
      </c>
    </row>
    <row r="27" spans="2:3" x14ac:dyDescent="0.55000000000000004">
      <c r="B27">
        <f t="shared" si="0"/>
        <v>23</v>
      </c>
      <c r="C27" s="3">
        <f t="shared" si="1"/>
        <v>0.01</v>
      </c>
    </row>
    <row r="28" spans="2:3" x14ac:dyDescent="0.55000000000000004">
      <c r="B28">
        <f t="shared" si="0"/>
        <v>24</v>
      </c>
      <c r="C28" s="3">
        <f t="shared" si="1"/>
        <v>0.01</v>
      </c>
    </row>
    <row r="29" spans="2:3" x14ac:dyDescent="0.55000000000000004">
      <c r="B29">
        <f t="shared" si="0"/>
        <v>25</v>
      </c>
      <c r="C29" s="3">
        <f t="shared" si="1"/>
        <v>0.01</v>
      </c>
    </row>
    <row r="30" spans="2:3" x14ac:dyDescent="0.55000000000000004">
      <c r="B30">
        <f t="shared" si="0"/>
        <v>26</v>
      </c>
      <c r="C30" s="3">
        <f t="shared" si="1"/>
        <v>0.01</v>
      </c>
    </row>
    <row r="31" spans="2:3" x14ac:dyDescent="0.55000000000000004">
      <c r="B31">
        <f t="shared" si="0"/>
        <v>27</v>
      </c>
      <c r="C31" s="3">
        <f t="shared" si="1"/>
        <v>0.01</v>
      </c>
    </row>
    <row r="32" spans="2:3" x14ac:dyDescent="0.55000000000000004">
      <c r="B32">
        <f t="shared" si="0"/>
        <v>28</v>
      </c>
      <c r="C32" s="3">
        <f t="shared" si="1"/>
        <v>0.01</v>
      </c>
    </row>
    <row r="33" spans="2:3" x14ac:dyDescent="0.55000000000000004">
      <c r="B33">
        <f t="shared" si="0"/>
        <v>29</v>
      </c>
      <c r="C33" s="3">
        <f t="shared" si="1"/>
        <v>0.01</v>
      </c>
    </row>
    <row r="34" spans="2:3" x14ac:dyDescent="0.55000000000000004">
      <c r="B34">
        <f t="shared" si="0"/>
        <v>30</v>
      </c>
      <c r="C34" s="3">
        <f t="shared" si="1"/>
        <v>0.01</v>
      </c>
    </row>
    <row r="35" spans="2:3" x14ac:dyDescent="0.55000000000000004">
      <c r="B35">
        <f t="shared" ref="B35:B98" si="2">B34+1</f>
        <v>31</v>
      </c>
      <c r="C35" s="3">
        <f t="shared" ref="C35:C98" si="3">MAX(C34-1%, 1%)</f>
        <v>0.01</v>
      </c>
    </row>
    <row r="36" spans="2:3" x14ac:dyDescent="0.55000000000000004">
      <c r="B36">
        <f t="shared" si="2"/>
        <v>32</v>
      </c>
      <c r="C36" s="3">
        <f t="shared" si="3"/>
        <v>0.01</v>
      </c>
    </row>
    <row r="37" spans="2:3" x14ac:dyDescent="0.55000000000000004">
      <c r="B37">
        <f t="shared" si="2"/>
        <v>33</v>
      </c>
      <c r="C37" s="3">
        <f t="shared" si="3"/>
        <v>0.01</v>
      </c>
    </row>
    <row r="38" spans="2:3" x14ac:dyDescent="0.55000000000000004">
      <c r="B38">
        <f t="shared" si="2"/>
        <v>34</v>
      </c>
      <c r="C38" s="3">
        <f t="shared" si="3"/>
        <v>0.01</v>
      </c>
    </row>
    <row r="39" spans="2:3" x14ac:dyDescent="0.55000000000000004">
      <c r="B39">
        <f t="shared" si="2"/>
        <v>35</v>
      </c>
      <c r="C39" s="3">
        <f t="shared" si="3"/>
        <v>0.01</v>
      </c>
    </row>
    <row r="40" spans="2:3" x14ac:dyDescent="0.55000000000000004">
      <c r="B40">
        <f t="shared" si="2"/>
        <v>36</v>
      </c>
      <c r="C40" s="3">
        <f t="shared" si="3"/>
        <v>0.01</v>
      </c>
    </row>
    <row r="41" spans="2:3" x14ac:dyDescent="0.55000000000000004">
      <c r="B41">
        <f t="shared" si="2"/>
        <v>37</v>
      </c>
      <c r="C41" s="3">
        <f t="shared" si="3"/>
        <v>0.01</v>
      </c>
    </row>
    <row r="42" spans="2:3" x14ac:dyDescent="0.55000000000000004">
      <c r="B42">
        <f t="shared" si="2"/>
        <v>38</v>
      </c>
      <c r="C42" s="3">
        <f t="shared" si="3"/>
        <v>0.01</v>
      </c>
    </row>
    <row r="43" spans="2:3" x14ac:dyDescent="0.55000000000000004">
      <c r="B43">
        <f t="shared" si="2"/>
        <v>39</v>
      </c>
      <c r="C43" s="3">
        <f t="shared" si="3"/>
        <v>0.01</v>
      </c>
    </row>
    <row r="44" spans="2:3" x14ac:dyDescent="0.55000000000000004">
      <c r="B44">
        <f t="shared" si="2"/>
        <v>40</v>
      </c>
      <c r="C44" s="3">
        <f t="shared" si="3"/>
        <v>0.01</v>
      </c>
    </row>
    <row r="45" spans="2:3" x14ac:dyDescent="0.55000000000000004">
      <c r="B45">
        <f t="shared" si="2"/>
        <v>41</v>
      </c>
      <c r="C45" s="3">
        <f t="shared" si="3"/>
        <v>0.01</v>
      </c>
    </row>
    <row r="46" spans="2:3" x14ac:dyDescent="0.55000000000000004">
      <c r="B46">
        <f t="shared" si="2"/>
        <v>42</v>
      </c>
      <c r="C46" s="3">
        <f t="shared" si="3"/>
        <v>0.01</v>
      </c>
    </row>
    <row r="47" spans="2:3" x14ac:dyDescent="0.55000000000000004">
      <c r="B47">
        <f t="shared" si="2"/>
        <v>43</v>
      </c>
      <c r="C47" s="3">
        <f t="shared" si="3"/>
        <v>0.01</v>
      </c>
    </row>
    <row r="48" spans="2:3" x14ac:dyDescent="0.55000000000000004">
      <c r="B48">
        <f t="shared" si="2"/>
        <v>44</v>
      </c>
      <c r="C48" s="3">
        <f t="shared" si="3"/>
        <v>0.01</v>
      </c>
    </row>
    <row r="49" spans="2:3" x14ac:dyDescent="0.55000000000000004">
      <c r="B49">
        <f t="shared" si="2"/>
        <v>45</v>
      </c>
      <c r="C49" s="3">
        <f t="shared" si="3"/>
        <v>0.01</v>
      </c>
    </row>
    <row r="50" spans="2:3" x14ac:dyDescent="0.55000000000000004">
      <c r="B50">
        <f t="shared" si="2"/>
        <v>46</v>
      </c>
      <c r="C50" s="3">
        <f t="shared" si="3"/>
        <v>0.01</v>
      </c>
    </row>
    <row r="51" spans="2:3" x14ac:dyDescent="0.55000000000000004">
      <c r="B51">
        <f t="shared" si="2"/>
        <v>47</v>
      </c>
      <c r="C51" s="3">
        <f t="shared" si="3"/>
        <v>0.01</v>
      </c>
    </row>
    <row r="52" spans="2:3" x14ac:dyDescent="0.55000000000000004">
      <c r="B52">
        <f t="shared" si="2"/>
        <v>48</v>
      </c>
      <c r="C52" s="3">
        <f t="shared" si="3"/>
        <v>0.01</v>
      </c>
    </row>
    <row r="53" spans="2:3" x14ac:dyDescent="0.55000000000000004">
      <c r="B53">
        <f t="shared" si="2"/>
        <v>49</v>
      </c>
      <c r="C53" s="3">
        <f t="shared" si="3"/>
        <v>0.01</v>
      </c>
    </row>
    <row r="54" spans="2:3" x14ac:dyDescent="0.55000000000000004">
      <c r="B54">
        <f t="shared" si="2"/>
        <v>50</v>
      </c>
      <c r="C54" s="3">
        <f t="shared" si="3"/>
        <v>0.01</v>
      </c>
    </row>
    <row r="55" spans="2:3" x14ac:dyDescent="0.55000000000000004">
      <c r="B55">
        <f t="shared" si="2"/>
        <v>51</v>
      </c>
      <c r="C55" s="3">
        <f t="shared" si="3"/>
        <v>0.01</v>
      </c>
    </row>
    <row r="56" spans="2:3" x14ac:dyDescent="0.55000000000000004">
      <c r="B56">
        <f t="shared" si="2"/>
        <v>52</v>
      </c>
      <c r="C56" s="3">
        <f t="shared" si="3"/>
        <v>0.01</v>
      </c>
    </row>
    <row r="57" spans="2:3" x14ac:dyDescent="0.55000000000000004">
      <c r="B57">
        <f t="shared" si="2"/>
        <v>53</v>
      </c>
      <c r="C57" s="3">
        <f t="shared" si="3"/>
        <v>0.01</v>
      </c>
    </row>
    <row r="58" spans="2:3" x14ac:dyDescent="0.55000000000000004">
      <c r="B58">
        <f t="shared" si="2"/>
        <v>54</v>
      </c>
      <c r="C58" s="3">
        <f t="shared" si="3"/>
        <v>0.01</v>
      </c>
    </row>
    <row r="59" spans="2:3" x14ac:dyDescent="0.55000000000000004">
      <c r="B59">
        <f t="shared" si="2"/>
        <v>55</v>
      </c>
      <c r="C59" s="3">
        <f t="shared" si="3"/>
        <v>0.01</v>
      </c>
    </row>
    <row r="60" spans="2:3" x14ac:dyDescent="0.55000000000000004">
      <c r="B60">
        <f t="shared" si="2"/>
        <v>56</v>
      </c>
      <c r="C60" s="3">
        <f t="shared" si="3"/>
        <v>0.01</v>
      </c>
    </row>
    <row r="61" spans="2:3" x14ac:dyDescent="0.55000000000000004">
      <c r="B61">
        <f t="shared" si="2"/>
        <v>57</v>
      </c>
      <c r="C61" s="3">
        <f t="shared" si="3"/>
        <v>0.01</v>
      </c>
    </row>
    <row r="62" spans="2:3" x14ac:dyDescent="0.55000000000000004">
      <c r="B62">
        <f t="shared" si="2"/>
        <v>58</v>
      </c>
      <c r="C62" s="3">
        <f t="shared" si="3"/>
        <v>0.01</v>
      </c>
    </row>
    <row r="63" spans="2:3" x14ac:dyDescent="0.55000000000000004">
      <c r="B63">
        <f t="shared" si="2"/>
        <v>59</v>
      </c>
      <c r="C63" s="3">
        <f t="shared" si="3"/>
        <v>0.01</v>
      </c>
    </row>
    <row r="64" spans="2:3" x14ac:dyDescent="0.55000000000000004">
      <c r="B64">
        <f t="shared" si="2"/>
        <v>60</v>
      </c>
      <c r="C64" s="3">
        <f t="shared" si="3"/>
        <v>0.01</v>
      </c>
    </row>
    <row r="65" spans="2:3" x14ac:dyDescent="0.55000000000000004">
      <c r="B65">
        <f t="shared" si="2"/>
        <v>61</v>
      </c>
      <c r="C65" s="3">
        <f t="shared" si="3"/>
        <v>0.01</v>
      </c>
    </row>
    <row r="66" spans="2:3" x14ac:dyDescent="0.55000000000000004">
      <c r="B66">
        <f t="shared" si="2"/>
        <v>62</v>
      </c>
      <c r="C66" s="3">
        <f t="shared" si="3"/>
        <v>0.01</v>
      </c>
    </row>
    <row r="67" spans="2:3" x14ac:dyDescent="0.55000000000000004">
      <c r="B67">
        <f t="shared" si="2"/>
        <v>63</v>
      </c>
      <c r="C67" s="3">
        <f t="shared" si="3"/>
        <v>0.01</v>
      </c>
    </row>
    <row r="68" spans="2:3" x14ac:dyDescent="0.55000000000000004">
      <c r="B68">
        <f t="shared" si="2"/>
        <v>64</v>
      </c>
      <c r="C68" s="3">
        <f t="shared" si="3"/>
        <v>0.01</v>
      </c>
    </row>
    <row r="69" spans="2:3" x14ac:dyDescent="0.55000000000000004">
      <c r="B69">
        <f t="shared" si="2"/>
        <v>65</v>
      </c>
      <c r="C69" s="3">
        <f t="shared" si="3"/>
        <v>0.01</v>
      </c>
    </row>
    <row r="70" spans="2:3" x14ac:dyDescent="0.55000000000000004">
      <c r="B70">
        <f t="shared" si="2"/>
        <v>66</v>
      </c>
      <c r="C70" s="3">
        <f t="shared" si="3"/>
        <v>0.01</v>
      </c>
    </row>
    <row r="71" spans="2:3" x14ac:dyDescent="0.55000000000000004">
      <c r="B71">
        <f t="shared" si="2"/>
        <v>67</v>
      </c>
      <c r="C71" s="3">
        <f t="shared" si="3"/>
        <v>0.01</v>
      </c>
    </row>
    <row r="72" spans="2:3" x14ac:dyDescent="0.55000000000000004">
      <c r="B72">
        <f t="shared" si="2"/>
        <v>68</v>
      </c>
      <c r="C72" s="3">
        <f t="shared" si="3"/>
        <v>0.01</v>
      </c>
    </row>
    <row r="73" spans="2:3" x14ac:dyDescent="0.55000000000000004">
      <c r="B73">
        <f t="shared" si="2"/>
        <v>69</v>
      </c>
      <c r="C73" s="3">
        <f t="shared" si="3"/>
        <v>0.01</v>
      </c>
    </row>
    <row r="74" spans="2:3" x14ac:dyDescent="0.55000000000000004">
      <c r="B74">
        <f t="shared" si="2"/>
        <v>70</v>
      </c>
      <c r="C74" s="3">
        <f t="shared" si="3"/>
        <v>0.01</v>
      </c>
    </row>
    <row r="75" spans="2:3" x14ac:dyDescent="0.55000000000000004">
      <c r="B75">
        <f t="shared" si="2"/>
        <v>71</v>
      </c>
      <c r="C75" s="3">
        <f t="shared" si="3"/>
        <v>0.01</v>
      </c>
    </row>
    <row r="76" spans="2:3" x14ac:dyDescent="0.55000000000000004">
      <c r="B76">
        <f t="shared" si="2"/>
        <v>72</v>
      </c>
      <c r="C76" s="3">
        <f t="shared" si="3"/>
        <v>0.01</v>
      </c>
    </row>
    <row r="77" spans="2:3" x14ac:dyDescent="0.55000000000000004">
      <c r="B77">
        <f t="shared" si="2"/>
        <v>73</v>
      </c>
      <c r="C77" s="3">
        <f t="shared" si="3"/>
        <v>0.01</v>
      </c>
    </row>
    <row r="78" spans="2:3" x14ac:dyDescent="0.55000000000000004">
      <c r="B78">
        <f t="shared" si="2"/>
        <v>74</v>
      </c>
      <c r="C78" s="3">
        <f t="shared" si="3"/>
        <v>0.01</v>
      </c>
    </row>
    <row r="79" spans="2:3" x14ac:dyDescent="0.55000000000000004">
      <c r="B79">
        <f t="shared" si="2"/>
        <v>75</v>
      </c>
      <c r="C79" s="3">
        <f t="shared" si="3"/>
        <v>0.01</v>
      </c>
    </row>
    <row r="80" spans="2:3" x14ac:dyDescent="0.55000000000000004">
      <c r="B80">
        <f t="shared" si="2"/>
        <v>76</v>
      </c>
      <c r="C80" s="3">
        <f t="shared" si="3"/>
        <v>0.01</v>
      </c>
    </row>
    <row r="81" spans="2:3" x14ac:dyDescent="0.55000000000000004">
      <c r="B81">
        <f t="shared" si="2"/>
        <v>77</v>
      </c>
      <c r="C81" s="3">
        <f t="shared" si="3"/>
        <v>0.01</v>
      </c>
    </row>
    <row r="82" spans="2:3" x14ac:dyDescent="0.55000000000000004">
      <c r="B82">
        <f t="shared" si="2"/>
        <v>78</v>
      </c>
      <c r="C82" s="3">
        <f t="shared" si="3"/>
        <v>0.01</v>
      </c>
    </row>
    <row r="83" spans="2:3" x14ac:dyDescent="0.55000000000000004">
      <c r="B83">
        <f t="shared" si="2"/>
        <v>79</v>
      </c>
      <c r="C83" s="3">
        <f t="shared" si="3"/>
        <v>0.01</v>
      </c>
    </row>
    <row r="84" spans="2:3" x14ac:dyDescent="0.55000000000000004">
      <c r="B84">
        <f t="shared" si="2"/>
        <v>80</v>
      </c>
      <c r="C84" s="3">
        <f t="shared" si="3"/>
        <v>0.01</v>
      </c>
    </row>
    <row r="85" spans="2:3" x14ac:dyDescent="0.55000000000000004">
      <c r="B85">
        <f t="shared" si="2"/>
        <v>81</v>
      </c>
      <c r="C85" s="3">
        <f t="shared" si="3"/>
        <v>0.01</v>
      </c>
    </row>
    <row r="86" spans="2:3" x14ac:dyDescent="0.55000000000000004">
      <c r="B86">
        <f t="shared" si="2"/>
        <v>82</v>
      </c>
      <c r="C86" s="3">
        <f t="shared" si="3"/>
        <v>0.01</v>
      </c>
    </row>
    <row r="87" spans="2:3" x14ac:dyDescent="0.55000000000000004">
      <c r="B87">
        <f t="shared" si="2"/>
        <v>83</v>
      </c>
      <c r="C87" s="3">
        <f t="shared" si="3"/>
        <v>0.01</v>
      </c>
    </row>
    <row r="88" spans="2:3" x14ac:dyDescent="0.55000000000000004">
      <c r="B88">
        <f t="shared" si="2"/>
        <v>84</v>
      </c>
      <c r="C88" s="3">
        <f t="shared" si="3"/>
        <v>0.01</v>
      </c>
    </row>
    <row r="89" spans="2:3" x14ac:dyDescent="0.55000000000000004">
      <c r="B89">
        <f t="shared" si="2"/>
        <v>85</v>
      </c>
      <c r="C89" s="3">
        <f t="shared" si="3"/>
        <v>0.01</v>
      </c>
    </row>
    <row r="90" spans="2:3" x14ac:dyDescent="0.55000000000000004">
      <c r="B90">
        <f t="shared" si="2"/>
        <v>86</v>
      </c>
      <c r="C90" s="3">
        <f t="shared" si="3"/>
        <v>0.01</v>
      </c>
    </row>
    <row r="91" spans="2:3" x14ac:dyDescent="0.55000000000000004">
      <c r="B91">
        <f t="shared" si="2"/>
        <v>87</v>
      </c>
      <c r="C91" s="3">
        <f t="shared" si="3"/>
        <v>0.01</v>
      </c>
    </row>
    <row r="92" spans="2:3" x14ac:dyDescent="0.55000000000000004">
      <c r="B92">
        <f t="shared" si="2"/>
        <v>88</v>
      </c>
      <c r="C92" s="3">
        <f t="shared" si="3"/>
        <v>0.01</v>
      </c>
    </row>
    <row r="93" spans="2:3" x14ac:dyDescent="0.55000000000000004">
      <c r="B93">
        <f t="shared" si="2"/>
        <v>89</v>
      </c>
      <c r="C93" s="3">
        <f t="shared" si="3"/>
        <v>0.01</v>
      </c>
    </row>
    <row r="94" spans="2:3" x14ac:dyDescent="0.55000000000000004">
      <c r="B94">
        <f t="shared" si="2"/>
        <v>90</v>
      </c>
      <c r="C94" s="3">
        <f t="shared" si="3"/>
        <v>0.01</v>
      </c>
    </row>
    <row r="95" spans="2:3" x14ac:dyDescent="0.55000000000000004">
      <c r="B95">
        <f t="shared" si="2"/>
        <v>91</v>
      </c>
      <c r="C95" s="3">
        <f t="shared" si="3"/>
        <v>0.01</v>
      </c>
    </row>
    <row r="96" spans="2:3" x14ac:dyDescent="0.55000000000000004">
      <c r="B96">
        <f t="shared" si="2"/>
        <v>92</v>
      </c>
      <c r="C96" s="3">
        <f t="shared" si="3"/>
        <v>0.01</v>
      </c>
    </row>
    <row r="97" spans="2:3" x14ac:dyDescent="0.55000000000000004">
      <c r="B97">
        <f t="shared" si="2"/>
        <v>93</v>
      </c>
      <c r="C97" s="3">
        <f t="shared" si="3"/>
        <v>0.01</v>
      </c>
    </row>
    <row r="98" spans="2:3" x14ac:dyDescent="0.55000000000000004">
      <c r="B98">
        <f t="shared" si="2"/>
        <v>94</v>
      </c>
      <c r="C98" s="3">
        <f t="shared" si="3"/>
        <v>0.01</v>
      </c>
    </row>
    <row r="99" spans="2:3" x14ac:dyDescent="0.55000000000000004">
      <c r="B99">
        <f t="shared" ref="B99:B134" si="4">B98+1</f>
        <v>95</v>
      </c>
      <c r="C99" s="3">
        <f t="shared" ref="C99:C134" si="5">MAX(C98-1%, 1%)</f>
        <v>0.01</v>
      </c>
    </row>
    <row r="100" spans="2:3" x14ac:dyDescent="0.55000000000000004">
      <c r="B100">
        <f t="shared" si="4"/>
        <v>96</v>
      </c>
      <c r="C100" s="3">
        <f t="shared" si="5"/>
        <v>0.01</v>
      </c>
    </row>
    <row r="101" spans="2:3" x14ac:dyDescent="0.55000000000000004">
      <c r="B101">
        <f t="shared" si="4"/>
        <v>97</v>
      </c>
      <c r="C101" s="3">
        <f t="shared" si="5"/>
        <v>0.01</v>
      </c>
    </row>
    <row r="102" spans="2:3" x14ac:dyDescent="0.55000000000000004">
      <c r="B102">
        <f t="shared" si="4"/>
        <v>98</v>
      </c>
      <c r="C102" s="3">
        <f t="shared" si="5"/>
        <v>0.01</v>
      </c>
    </row>
    <row r="103" spans="2:3" x14ac:dyDescent="0.55000000000000004">
      <c r="B103">
        <f t="shared" si="4"/>
        <v>99</v>
      </c>
      <c r="C103" s="3">
        <f t="shared" si="5"/>
        <v>0.01</v>
      </c>
    </row>
    <row r="104" spans="2:3" x14ac:dyDescent="0.55000000000000004">
      <c r="B104">
        <f t="shared" si="4"/>
        <v>100</v>
      </c>
      <c r="C104" s="3">
        <f t="shared" si="5"/>
        <v>0.01</v>
      </c>
    </row>
    <row r="105" spans="2:3" x14ac:dyDescent="0.55000000000000004">
      <c r="B105">
        <f t="shared" si="4"/>
        <v>101</v>
      </c>
      <c r="C105" s="3">
        <f t="shared" si="5"/>
        <v>0.01</v>
      </c>
    </row>
    <row r="106" spans="2:3" x14ac:dyDescent="0.55000000000000004">
      <c r="B106">
        <f t="shared" si="4"/>
        <v>102</v>
      </c>
      <c r="C106" s="3">
        <f t="shared" si="5"/>
        <v>0.01</v>
      </c>
    </row>
    <row r="107" spans="2:3" x14ac:dyDescent="0.55000000000000004">
      <c r="B107">
        <f t="shared" si="4"/>
        <v>103</v>
      </c>
      <c r="C107" s="3">
        <f t="shared" si="5"/>
        <v>0.01</v>
      </c>
    </row>
    <row r="108" spans="2:3" x14ac:dyDescent="0.55000000000000004">
      <c r="B108">
        <f t="shared" si="4"/>
        <v>104</v>
      </c>
      <c r="C108" s="3">
        <f t="shared" si="5"/>
        <v>0.01</v>
      </c>
    </row>
    <row r="109" spans="2:3" x14ac:dyDescent="0.55000000000000004">
      <c r="B109">
        <f t="shared" si="4"/>
        <v>105</v>
      </c>
      <c r="C109" s="3">
        <f t="shared" si="5"/>
        <v>0.01</v>
      </c>
    </row>
    <row r="110" spans="2:3" x14ac:dyDescent="0.55000000000000004">
      <c r="B110">
        <f t="shared" si="4"/>
        <v>106</v>
      </c>
      <c r="C110" s="3">
        <f t="shared" si="5"/>
        <v>0.01</v>
      </c>
    </row>
    <row r="111" spans="2:3" x14ac:dyDescent="0.55000000000000004">
      <c r="B111">
        <f t="shared" si="4"/>
        <v>107</v>
      </c>
      <c r="C111" s="3">
        <f t="shared" si="5"/>
        <v>0.01</v>
      </c>
    </row>
    <row r="112" spans="2:3" x14ac:dyDescent="0.55000000000000004">
      <c r="B112">
        <f t="shared" si="4"/>
        <v>108</v>
      </c>
      <c r="C112" s="3">
        <f t="shared" si="5"/>
        <v>0.01</v>
      </c>
    </row>
    <row r="113" spans="2:3" x14ac:dyDescent="0.55000000000000004">
      <c r="B113">
        <f t="shared" si="4"/>
        <v>109</v>
      </c>
      <c r="C113" s="3">
        <f t="shared" si="5"/>
        <v>0.01</v>
      </c>
    </row>
    <row r="114" spans="2:3" x14ac:dyDescent="0.55000000000000004">
      <c r="B114">
        <f t="shared" si="4"/>
        <v>110</v>
      </c>
      <c r="C114" s="3">
        <f t="shared" si="5"/>
        <v>0.01</v>
      </c>
    </row>
    <row r="115" spans="2:3" x14ac:dyDescent="0.55000000000000004">
      <c r="B115">
        <f t="shared" si="4"/>
        <v>111</v>
      </c>
      <c r="C115" s="3">
        <f t="shared" si="5"/>
        <v>0.01</v>
      </c>
    </row>
    <row r="116" spans="2:3" x14ac:dyDescent="0.55000000000000004">
      <c r="B116">
        <f t="shared" si="4"/>
        <v>112</v>
      </c>
      <c r="C116" s="3">
        <f t="shared" si="5"/>
        <v>0.01</v>
      </c>
    </row>
    <row r="117" spans="2:3" x14ac:dyDescent="0.55000000000000004">
      <c r="B117">
        <f t="shared" si="4"/>
        <v>113</v>
      </c>
      <c r="C117" s="3">
        <f t="shared" si="5"/>
        <v>0.01</v>
      </c>
    </row>
    <row r="118" spans="2:3" x14ac:dyDescent="0.55000000000000004">
      <c r="B118">
        <f t="shared" si="4"/>
        <v>114</v>
      </c>
      <c r="C118" s="3">
        <f t="shared" si="5"/>
        <v>0.01</v>
      </c>
    </row>
    <row r="119" spans="2:3" x14ac:dyDescent="0.55000000000000004">
      <c r="B119">
        <f t="shared" si="4"/>
        <v>115</v>
      </c>
      <c r="C119" s="3">
        <f t="shared" si="5"/>
        <v>0.01</v>
      </c>
    </row>
    <row r="120" spans="2:3" x14ac:dyDescent="0.55000000000000004">
      <c r="B120">
        <f t="shared" si="4"/>
        <v>116</v>
      </c>
      <c r="C120" s="3">
        <f t="shared" si="5"/>
        <v>0.01</v>
      </c>
    </row>
    <row r="121" spans="2:3" x14ac:dyDescent="0.55000000000000004">
      <c r="B121">
        <f t="shared" si="4"/>
        <v>117</v>
      </c>
      <c r="C121" s="3">
        <f t="shared" si="5"/>
        <v>0.01</v>
      </c>
    </row>
    <row r="122" spans="2:3" x14ac:dyDescent="0.55000000000000004">
      <c r="B122">
        <f t="shared" si="4"/>
        <v>118</v>
      </c>
      <c r="C122" s="3">
        <f t="shared" si="5"/>
        <v>0.01</v>
      </c>
    </row>
    <row r="123" spans="2:3" x14ac:dyDescent="0.55000000000000004">
      <c r="B123">
        <f t="shared" si="4"/>
        <v>119</v>
      </c>
      <c r="C123" s="3">
        <f t="shared" si="5"/>
        <v>0.01</v>
      </c>
    </row>
    <row r="124" spans="2:3" x14ac:dyDescent="0.55000000000000004">
      <c r="B124">
        <f t="shared" si="4"/>
        <v>120</v>
      </c>
      <c r="C124" s="3">
        <f t="shared" si="5"/>
        <v>0.01</v>
      </c>
    </row>
    <row r="125" spans="2:3" x14ac:dyDescent="0.55000000000000004">
      <c r="B125">
        <f t="shared" si="4"/>
        <v>121</v>
      </c>
      <c r="C125" s="3">
        <f t="shared" si="5"/>
        <v>0.01</v>
      </c>
    </row>
    <row r="126" spans="2:3" x14ac:dyDescent="0.55000000000000004">
      <c r="B126">
        <f t="shared" si="4"/>
        <v>122</v>
      </c>
      <c r="C126" s="3">
        <f t="shared" si="5"/>
        <v>0.01</v>
      </c>
    </row>
    <row r="127" spans="2:3" x14ac:dyDescent="0.55000000000000004">
      <c r="B127">
        <f t="shared" si="4"/>
        <v>123</v>
      </c>
      <c r="C127" s="3">
        <f t="shared" si="5"/>
        <v>0.01</v>
      </c>
    </row>
    <row r="128" spans="2:3" x14ac:dyDescent="0.55000000000000004">
      <c r="B128">
        <f t="shared" si="4"/>
        <v>124</v>
      </c>
      <c r="C128" s="3">
        <f t="shared" si="5"/>
        <v>0.01</v>
      </c>
    </row>
    <row r="129" spans="2:3" x14ac:dyDescent="0.55000000000000004">
      <c r="B129">
        <f t="shared" si="4"/>
        <v>125</v>
      </c>
      <c r="C129" s="3">
        <f t="shared" si="5"/>
        <v>0.01</v>
      </c>
    </row>
    <row r="130" spans="2:3" x14ac:dyDescent="0.55000000000000004">
      <c r="B130">
        <f t="shared" si="4"/>
        <v>126</v>
      </c>
      <c r="C130" s="3">
        <f t="shared" si="5"/>
        <v>0.01</v>
      </c>
    </row>
    <row r="131" spans="2:3" x14ac:dyDescent="0.55000000000000004">
      <c r="B131">
        <f t="shared" si="4"/>
        <v>127</v>
      </c>
      <c r="C131" s="3">
        <f t="shared" si="5"/>
        <v>0.01</v>
      </c>
    </row>
    <row r="132" spans="2:3" x14ac:dyDescent="0.55000000000000004">
      <c r="B132">
        <f t="shared" si="4"/>
        <v>128</v>
      </c>
      <c r="C132" s="3">
        <f t="shared" si="5"/>
        <v>0.01</v>
      </c>
    </row>
    <row r="133" spans="2:3" x14ac:dyDescent="0.55000000000000004">
      <c r="B133">
        <f t="shared" si="4"/>
        <v>129</v>
      </c>
      <c r="C133" s="3">
        <f t="shared" si="5"/>
        <v>0.01</v>
      </c>
    </row>
    <row r="134" spans="2:3" x14ac:dyDescent="0.55000000000000004">
      <c r="B134">
        <f t="shared" si="4"/>
        <v>130</v>
      </c>
      <c r="C134" s="3">
        <f t="shared" si="5"/>
        <v>0.01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68"/>
  <sheetViews>
    <sheetView workbookViewId="0">
      <selection activeCell="Q7" sqref="Q7"/>
    </sheetView>
  </sheetViews>
  <sheetFormatPr defaultRowHeight="18" x14ac:dyDescent="0.55000000000000004"/>
  <sheetData>
    <row r="3" spans="1:12" x14ac:dyDescent="0.55000000000000004">
      <c r="D3" t="s">
        <v>30</v>
      </c>
      <c r="K3" t="s">
        <v>31</v>
      </c>
    </row>
    <row r="6" spans="1:12" x14ac:dyDescent="0.55000000000000004">
      <c r="A6" t="s">
        <v>32</v>
      </c>
      <c r="B6" t="s">
        <v>28</v>
      </c>
      <c r="C6" t="s">
        <v>29</v>
      </c>
      <c r="D6" t="s">
        <v>33</v>
      </c>
      <c r="G6" t="s">
        <v>32</v>
      </c>
      <c r="H6" t="s">
        <v>28</v>
      </c>
      <c r="I6" t="s">
        <v>34</v>
      </c>
      <c r="J6" t="s">
        <v>35</v>
      </c>
      <c r="K6" t="s">
        <v>33</v>
      </c>
      <c r="L6" t="s">
        <v>36</v>
      </c>
    </row>
    <row r="7" spans="1:12" x14ac:dyDescent="0.55000000000000004">
      <c r="A7">
        <f>B7*12</f>
        <v>0</v>
      </c>
      <c r="B7">
        <v>0</v>
      </c>
      <c r="C7" s="9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 x14ac:dyDescent="0.55000000000000004">
      <c r="A8">
        <f t="shared" ref="A8:A71" si="0">B8*12</f>
        <v>12</v>
      </c>
      <c r="B8">
        <v>1</v>
      </c>
      <c r="C8" s="9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 x14ac:dyDescent="0.55000000000000004">
      <c r="A9">
        <f t="shared" si="0"/>
        <v>24</v>
      </c>
      <c r="B9">
        <v>2</v>
      </c>
      <c r="C9" s="9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 x14ac:dyDescent="0.55000000000000004">
      <c r="A10">
        <f t="shared" si="0"/>
        <v>36</v>
      </c>
      <c r="B10">
        <v>3</v>
      </c>
      <c r="C10" s="9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 x14ac:dyDescent="0.55000000000000004">
      <c r="A11">
        <f t="shared" si="0"/>
        <v>48</v>
      </c>
      <c r="B11">
        <v>4</v>
      </c>
      <c r="C11" s="9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 x14ac:dyDescent="0.55000000000000004">
      <c r="A12">
        <f t="shared" si="0"/>
        <v>60</v>
      </c>
      <c r="B12">
        <v>5</v>
      </c>
      <c r="C12" s="9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 x14ac:dyDescent="0.55000000000000004">
      <c r="A13">
        <f t="shared" si="0"/>
        <v>72</v>
      </c>
      <c r="B13">
        <v>6</v>
      </c>
      <c r="C13" s="9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 x14ac:dyDescent="0.55000000000000004">
      <c r="A14">
        <f t="shared" si="0"/>
        <v>84</v>
      </c>
      <c r="B14">
        <v>7</v>
      </c>
      <c r="C14" s="9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 x14ac:dyDescent="0.55000000000000004">
      <c r="A15">
        <f t="shared" si="0"/>
        <v>96</v>
      </c>
      <c r="B15">
        <v>8</v>
      </c>
      <c r="C15" s="9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 x14ac:dyDescent="0.55000000000000004">
      <c r="A16">
        <f t="shared" si="0"/>
        <v>108</v>
      </c>
      <c r="B16">
        <v>9</v>
      </c>
      <c r="C16" s="9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 x14ac:dyDescent="0.55000000000000004">
      <c r="A17">
        <f t="shared" si="0"/>
        <v>120</v>
      </c>
      <c r="B17">
        <v>10</v>
      </c>
      <c r="C17" s="9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 x14ac:dyDescent="0.55000000000000004">
      <c r="A18">
        <f t="shared" si="0"/>
        <v>132</v>
      </c>
      <c r="B18">
        <v>11</v>
      </c>
      <c r="C18" s="9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 x14ac:dyDescent="0.55000000000000004">
      <c r="A19">
        <f t="shared" si="0"/>
        <v>144</v>
      </c>
      <c r="B19">
        <v>12</v>
      </c>
      <c r="C19" s="9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 x14ac:dyDescent="0.55000000000000004">
      <c r="A20">
        <f t="shared" si="0"/>
        <v>156</v>
      </c>
      <c r="B20">
        <v>13</v>
      </c>
      <c r="C20" s="9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 x14ac:dyDescent="0.55000000000000004">
      <c r="A21">
        <f t="shared" si="0"/>
        <v>168</v>
      </c>
      <c r="B21">
        <v>14</v>
      </c>
      <c r="C21" s="9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 x14ac:dyDescent="0.55000000000000004">
      <c r="A22">
        <f t="shared" si="0"/>
        <v>180</v>
      </c>
      <c r="B22">
        <v>15</v>
      </c>
      <c r="C22" s="9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 x14ac:dyDescent="0.55000000000000004">
      <c r="A23">
        <f t="shared" si="0"/>
        <v>192</v>
      </c>
      <c r="B23">
        <v>16</v>
      </c>
      <c r="C23" s="9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 x14ac:dyDescent="0.55000000000000004">
      <c r="A24">
        <f t="shared" si="0"/>
        <v>204</v>
      </c>
      <c r="B24">
        <v>17</v>
      </c>
      <c r="C24" s="9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 x14ac:dyDescent="0.55000000000000004">
      <c r="A25">
        <f t="shared" si="0"/>
        <v>216</v>
      </c>
      <c r="B25">
        <v>18</v>
      </c>
      <c r="C25" s="9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 x14ac:dyDescent="0.55000000000000004">
      <c r="A26">
        <f t="shared" si="0"/>
        <v>228</v>
      </c>
      <c r="B26">
        <v>19</v>
      </c>
      <c r="C26" s="9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 x14ac:dyDescent="0.55000000000000004">
      <c r="A27">
        <f t="shared" si="0"/>
        <v>240</v>
      </c>
      <c r="B27">
        <v>20</v>
      </c>
      <c r="C27" s="9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 x14ac:dyDescent="0.55000000000000004">
      <c r="A28">
        <f t="shared" si="0"/>
        <v>252</v>
      </c>
      <c r="B28">
        <v>21</v>
      </c>
      <c r="C28" s="9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 x14ac:dyDescent="0.55000000000000004">
      <c r="A29">
        <f t="shared" si="0"/>
        <v>264</v>
      </c>
      <c r="B29">
        <v>22</v>
      </c>
      <c r="C29" s="9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 x14ac:dyDescent="0.55000000000000004">
      <c r="A30">
        <f t="shared" si="0"/>
        <v>276</v>
      </c>
      <c r="B30">
        <v>23</v>
      </c>
      <c r="C30" s="9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 x14ac:dyDescent="0.55000000000000004">
      <c r="A31">
        <f t="shared" si="0"/>
        <v>288</v>
      </c>
      <c r="B31">
        <v>24</v>
      </c>
      <c r="C31" s="9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 x14ac:dyDescent="0.55000000000000004">
      <c r="A32">
        <f t="shared" si="0"/>
        <v>300</v>
      </c>
      <c r="B32">
        <v>25</v>
      </c>
      <c r="C32" s="9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 x14ac:dyDescent="0.55000000000000004">
      <c r="A33">
        <f t="shared" si="0"/>
        <v>312</v>
      </c>
      <c r="B33">
        <v>26</v>
      </c>
      <c r="C33" s="9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 x14ac:dyDescent="0.55000000000000004">
      <c r="A34">
        <f t="shared" si="0"/>
        <v>324</v>
      </c>
      <c r="B34">
        <v>27</v>
      </c>
      <c r="C34" s="9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 x14ac:dyDescent="0.55000000000000004">
      <c r="A35">
        <f t="shared" si="0"/>
        <v>336</v>
      </c>
      <c r="B35">
        <v>28</v>
      </c>
      <c r="C35" s="9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 x14ac:dyDescent="0.55000000000000004">
      <c r="A36">
        <f t="shared" si="0"/>
        <v>348</v>
      </c>
      <c r="B36">
        <v>29</v>
      </c>
      <c r="C36" s="9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 x14ac:dyDescent="0.55000000000000004">
      <c r="A37">
        <f t="shared" si="0"/>
        <v>360</v>
      </c>
      <c r="B37">
        <v>30</v>
      </c>
      <c r="C37" s="9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 x14ac:dyDescent="0.55000000000000004">
      <c r="A38">
        <f t="shared" si="0"/>
        <v>372</v>
      </c>
      <c r="B38">
        <v>31</v>
      </c>
      <c r="C38" s="9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 x14ac:dyDescent="0.55000000000000004">
      <c r="A39">
        <f t="shared" si="0"/>
        <v>384</v>
      </c>
      <c r="B39">
        <v>32</v>
      </c>
      <c r="C39" s="9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 x14ac:dyDescent="0.55000000000000004">
      <c r="A40">
        <f t="shared" si="0"/>
        <v>396</v>
      </c>
      <c r="B40">
        <v>33</v>
      </c>
      <c r="C40" s="9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 x14ac:dyDescent="0.55000000000000004">
      <c r="A41">
        <f t="shared" si="0"/>
        <v>408</v>
      </c>
      <c r="B41">
        <v>34</v>
      </c>
      <c r="C41" s="9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 x14ac:dyDescent="0.55000000000000004">
      <c r="A42">
        <f t="shared" si="0"/>
        <v>420</v>
      </c>
      <c r="B42">
        <v>35</v>
      </c>
      <c r="C42" s="9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 x14ac:dyDescent="0.55000000000000004">
      <c r="A43">
        <f t="shared" si="0"/>
        <v>432</v>
      </c>
      <c r="B43">
        <v>36</v>
      </c>
      <c r="C43" s="9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 x14ac:dyDescent="0.55000000000000004">
      <c r="A44">
        <f t="shared" si="0"/>
        <v>444</v>
      </c>
      <c r="B44">
        <v>37</v>
      </c>
      <c r="C44" s="9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 x14ac:dyDescent="0.55000000000000004">
      <c r="A45">
        <f t="shared" si="0"/>
        <v>456</v>
      </c>
      <c r="B45">
        <v>38</v>
      </c>
      <c r="C45" s="9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 x14ac:dyDescent="0.55000000000000004">
      <c r="A46">
        <f t="shared" si="0"/>
        <v>468</v>
      </c>
      <c r="B46">
        <v>39</v>
      </c>
      <c r="C46" s="9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 x14ac:dyDescent="0.55000000000000004">
      <c r="A47">
        <f t="shared" si="0"/>
        <v>480</v>
      </c>
      <c r="B47">
        <v>40</v>
      </c>
      <c r="C47" s="9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 x14ac:dyDescent="0.55000000000000004">
      <c r="A48">
        <f t="shared" si="0"/>
        <v>492</v>
      </c>
      <c r="B48">
        <v>41</v>
      </c>
      <c r="C48" s="9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 x14ac:dyDescent="0.55000000000000004">
      <c r="A49">
        <f t="shared" si="0"/>
        <v>504</v>
      </c>
      <c r="B49">
        <v>42</v>
      </c>
      <c r="C49" s="9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 x14ac:dyDescent="0.55000000000000004">
      <c r="A50">
        <f t="shared" si="0"/>
        <v>516</v>
      </c>
      <c r="B50">
        <v>43</v>
      </c>
      <c r="C50" s="9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 x14ac:dyDescent="0.55000000000000004">
      <c r="A51">
        <f t="shared" si="0"/>
        <v>528</v>
      </c>
      <c r="B51">
        <v>44</v>
      </c>
      <c r="C51" s="9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 x14ac:dyDescent="0.55000000000000004">
      <c r="A52">
        <f t="shared" si="0"/>
        <v>540</v>
      </c>
      <c r="B52">
        <v>45</v>
      </c>
      <c r="C52" s="9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 x14ac:dyDescent="0.55000000000000004">
      <c r="A53">
        <f t="shared" si="0"/>
        <v>552</v>
      </c>
      <c r="B53">
        <v>46</v>
      </c>
      <c r="C53" s="9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 x14ac:dyDescent="0.55000000000000004">
      <c r="A54">
        <f t="shared" si="0"/>
        <v>564</v>
      </c>
      <c r="B54">
        <v>47</v>
      </c>
      <c r="C54" s="9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 x14ac:dyDescent="0.55000000000000004">
      <c r="A55">
        <f t="shared" si="0"/>
        <v>576</v>
      </c>
      <c r="B55">
        <v>48</v>
      </c>
      <c r="C55" s="9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 x14ac:dyDescent="0.55000000000000004">
      <c r="A56">
        <f t="shared" si="0"/>
        <v>588</v>
      </c>
      <c r="B56">
        <v>49</v>
      </c>
      <c r="C56" s="9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 x14ac:dyDescent="0.55000000000000004">
      <c r="A57">
        <f t="shared" si="0"/>
        <v>600</v>
      </c>
      <c r="B57">
        <v>50</v>
      </c>
      <c r="C57" s="9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 x14ac:dyDescent="0.55000000000000004">
      <c r="A58">
        <f t="shared" si="0"/>
        <v>612</v>
      </c>
      <c r="B58">
        <v>51</v>
      </c>
      <c r="C58" s="9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 x14ac:dyDescent="0.55000000000000004">
      <c r="A59">
        <f t="shared" si="0"/>
        <v>624</v>
      </c>
      <c r="B59">
        <v>52</v>
      </c>
      <c r="C59" s="9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 x14ac:dyDescent="0.55000000000000004">
      <c r="A60">
        <f t="shared" si="0"/>
        <v>636</v>
      </c>
      <c r="B60">
        <v>53</v>
      </c>
      <c r="C60" s="9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 x14ac:dyDescent="0.55000000000000004">
      <c r="A61">
        <f t="shared" si="0"/>
        <v>648</v>
      </c>
      <c r="B61">
        <v>54</v>
      </c>
      <c r="C61" s="9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 x14ac:dyDescent="0.55000000000000004">
      <c r="A62">
        <f t="shared" si="0"/>
        <v>660</v>
      </c>
      <c r="B62">
        <v>55</v>
      </c>
      <c r="C62" s="9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 x14ac:dyDescent="0.55000000000000004">
      <c r="A63">
        <f t="shared" si="0"/>
        <v>672</v>
      </c>
      <c r="B63">
        <v>56</v>
      </c>
      <c r="C63" s="9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 x14ac:dyDescent="0.55000000000000004">
      <c r="A64">
        <f t="shared" si="0"/>
        <v>684</v>
      </c>
      <c r="B64">
        <v>57</v>
      </c>
      <c r="C64" s="9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 x14ac:dyDescent="0.55000000000000004">
      <c r="A65">
        <f t="shared" si="0"/>
        <v>696</v>
      </c>
      <c r="B65">
        <v>58</v>
      </c>
      <c r="C65" s="9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 x14ac:dyDescent="0.55000000000000004">
      <c r="A66">
        <f t="shared" si="0"/>
        <v>708</v>
      </c>
      <c r="B66">
        <v>59</v>
      </c>
      <c r="C66" s="9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 x14ac:dyDescent="0.55000000000000004">
      <c r="A67">
        <f t="shared" si="0"/>
        <v>720</v>
      </c>
      <c r="B67">
        <v>60</v>
      </c>
      <c r="C67" s="9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 x14ac:dyDescent="0.55000000000000004">
      <c r="A68">
        <f t="shared" si="0"/>
        <v>732</v>
      </c>
      <c r="B68">
        <v>61</v>
      </c>
      <c r="C68" s="9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 x14ac:dyDescent="0.55000000000000004">
      <c r="A69">
        <f t="shared" si="0"/>
        <v>744</v>
      </c>
      <c r="B69">
        <v>62</v>
      </c>
      <c r="C69" s="9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 x14ac:dyDescent="0.55000000000000004">
      <c r="A70">
        <f t="shared" si="0"/>
        <v>756</v>
      </c>
      <c r="B70">
        <v>63</v>
      </c>
      <c r="C70" s="9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 x14ac:dyDescent="0.55000000000000004">
      <c r="A71">
        <f t="shared" si="0"/>
        <v>768</v>
      </c>
      <c r="B71">
        <v>64</v>
      </c>
      <c r="C71" s="9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 x14ac:dyDescent="0.55000000000000004">
      <c r="A72">
        <f t="shared" ref="A72:A135" si="13">B72*12</f>
        <v>780</v>
      </c>
      <c r="B72">
        <v>65</v>
      </c>
      <c r="C72" s="9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 x14ac:dyDescent="0.55000000000000004">
      <c r="A73">
        <f t="shared" si="13"/>
        <v>792</v>
      </c>
      <c r="B73">
        <v>66</v>
      </c>
      <c r="C73" s="9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 x14ac:dyDescent="0.55000000000000004">
      <c r="A74">
        <f t="shared" si="13"/>
        <v>804</v>
      </c>
      <c r="B74">
        <v>67</v>
      </c>
      <c r="C74" s="9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 x14ac:dyDescent="0.55000000000000004">
      <c r="A75">
        <f t="shared" si="13"/>
        <v>816</v>
      </c>
      <c r="B75">
        <v>68</v>
      </c>
      <c r="C75" s="9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 x14ac:dyDescent="0.55000000000000004">
      <c r="A76">
        <f t="shared" si="13"/>
        <v>828</v>
      </c>
      <c r="B76">
        <v>69</v>
      </c>
      <c r="C76" s="9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 x14ac:dyDescent="0.55000000000000004">
      <c r="A77">
        <f t="shared" si="13"/>
        <v>840</v>
      </c>
      <c r="B77">
        <v>70</v>
      </c>
      <c r="C77" s="9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 x14ac:dyDescent="0.55000000000000004">
      <c r="A78">
        <f t="shared" si="13"/>
        <v>852</v>
      </c>
      <c r="B78">
        <v>71</v>
      </c>
      <c r="C78" s="9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 x14ac:dyDescent="0.55000000000000004">
      <c r="A79">
        <f t="shared" si="13"/>
        <v>864</v>
      </c>
      <c r="B79">
        <v>72</v>
      </c>
      <c r="C79" s="9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 x14ac:dyDescent="0.55000000000000004">
      <c r="A80">
        <f t="shared" si="13"/>
        <v>876</v>
      </c>
      <c r="B80">
        <v>73</v>
      </c>
      <c r="C80" s="9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 x14ac:dyDescent="0.55000000000000004">
      <c r="A81">
        <f t="shared" si="13"/>
        <v>888</v>
      </c>
      <c r="B81">
        <v>74</v>
      </c>
      <c r="C81" s="9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 x14ac:dyDescent="0.55000000000000004">
      <c r="A82">
        <f t="shared" si="13"/>
        <v>900</v>
      </c>
      <c r="B82">
        <v>75</v>
      </c>
      <c r="C82" s="9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 x14ac:dyDescent="0.55000000000000004">
      <c r="A83">
        <f t="shared" si="13"/>
        <v>912</v>
      </c>
      <c r="B83">
        <v>76</v>
      </c>
      <c r="C83" s="9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 x14ac:dyDescent="0.55000000000000004">
      <c r="A84">
        <f t="shared" si="13"/>
        <v>924</v>
      </c>
      <c r="B84">
        <v>77</v>
      </c>
      <c r="C84" s="9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 x14ac:dyDescent="0.55000000000000004">
      <c r="A85">
        <f t="shared" si="13"/>
        <v>936</v>
      </c>
      <c r="B85">
        <v>78</v>
      </c>
      <c r="C85" s="9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 x14ac:dyDescent="0.55000000000000004">
      <c r="A86">
        <f t="shared" si="13"/>
        <v>948</v>
      </c>
      <c r="B86">
        <v>79</v>
      </c>
      <c r="C86" s="9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 x14ac:dyDescent="0.55000000000000004">
      <c r="A87">
        <f t="shared" si="13"/>
        <v>960</v>
      </c>
      <c r="B87">
        <v>80</v>
      </c>
      <c r="C87" s="9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 x14ac:dyDescent="0.55000000000000004">
      <c r="A88">
        <f t="shared" si="13"/>
        <v>972</v>
      </c>
      <c r="B88">
        <v>81</v>
      </c>
      <c r="C88" s="9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 x14ac:dyDescent="0.55000000000000004">
      <c r="A89">
        <f t="shared" si="13"/>
        <v>984</v>
      </c>
      <c r="B89">
        <v>82</v>
      </c>
      <c r="C89" s="9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 x14ac:dyDescent="0.55000000000000004">
      <c r="A90">
        <f t="shared" si="13"/>
        <v>996</v>
      </c>
      <c r="B90">
        <v>83</v>
      </c>
      <c r="C90" s="9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 x14ac:dyDescent="0.55000000000000004">
      <c r="A91">
        <f t="shared" si="13"/>
        <v>1008</v>
      </c>
      <c r="B91">
        <v>84</v>
      </c>
      <c r="C91" s="9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 x14ac:dyDescent="0.55000000000000004">
      <c r="A92">
        <f t="shared" si="13"/>
        <v>1020</v>
      </c>
      <c r="B92">
        <v>85</v>
      </c>
      <c r="C92" s="9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 x14ac:dyDescent="0.55000000000000004">
      <c r="A93">
        <f t="shared" si="13"/>
        <v>1032</v>
      </c>
      <c r="B93">
        <v>86</v>
      </c>
      <c r="C93" s="9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 x14ac:dyDescent="0.55000000000000004">
      <c r="A94">
        <f t="shared" si="13"/>
        <v>1044</v>
      </c>
      <c r="B94">
        <v>87</v>
      </c>
      <c r="C94" s="9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 x14ac:dyDescent="0.55000000000000004">
      <c r="A95">
        <f t="shared" si="13"/>
        <v>1056</v>
      </c>
      <c r="B95">
        <v>88</v>
      </c>
      <c r="C95" s="9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 x14ac:dyDescent="0.55000000000000004">
      <c r="A96">
        <f t="shared" si="13"/>
        <v>1068</v>
      </c>
      <c r="B96">
        <v>89</v>
      </c>
      <c r="C96" s="9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 x14ac:dyDescent="0.55000000000000004">
      <c r="A97">
        <f t="shared" si="13"/>
        <v>1080</v>
      </c>
      <c r="B97">
        <v>90</v>
      </c>
      <c r="C97" s="9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 x14ac:dyDescent="0.55000000000000004">
      <c r="A98">
        <f t="shared" si="13"/>
        <v>1092</v>
      </c>
      <c r="B98">
        <v>91</v>
      </c>
      <c r="C98" s="9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 x14ac:dyDescent="0.55000000000000004">
      <c r="A99">
        <f t="shared" si="13"/>
        <v>1104</v>
      </c>
      <c r="B99">
        <v>92</v>
      </c>
      <c r="C99" s="9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 x14ac:dyDescent="0.55000000000000004">
      <c r="A100">
        <f t="shared" si="13"/>
        <v>1116</v>
      </c>
      <c r="B100">
        <v>93</v>
      </c>
      <c r="C100" s="9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 x14ac:dyDescent="0.55000000000000004">
      <c r="A101">
        <f t="shared" si="13"/>
        <v>1128</v>
      </c>
      <c r="B101">
        <v>94</v>
      </c>
      <c r="C101" s="9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 x14ac:dyDescent="0.55000000000000004">
      <c r="A102">
        <f t="shared" si="13"/>
        <v>1140</v>
      </c>
      <c r="B102">
        <v>95</v>
      </c>
      <c r="C102" s="9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 x14ac:dyDescent="0.55000000000000004">
      <c r="A103">
        <f t="shared" si="13"/>
        <v>1152</v>
      </c>
      <c r="B103">
        <v>96</v>
      </c>
      <c r="C103" s="9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 x14ac:dyDescent="0.55000000000000004">
      <c r="A104">
        <f t="shared" si="13"/>
        <v>1164</v>
      </c>
      <c r="B104">
        <v>97</v>
      </c>
      <c r="C104" s="9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 x14ac:dyDescent="0.55000000000000004">
      <c r="A105">
        <f t="shared" si="13"/>
        <v>1176</v>
      </c>
      <c r="B105">
        <v>98</v>
      </c>
      <c r="C105" s="9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 x14ac:dyDescent="0.55000000000000004">
      <c r="A106">
        <f t="shared" si="13"/>
        <v>1188</v>
      </c>
      <c r="B106">
        <v>99</v>
      </c>
      <c r="C106" s="9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 x14ac:dyDescent="0.55000000000000004">
      <c r="A107">
        <f t="shared" si="13"/>
        <v>1200</v>
      </c>
      <c r="B107">
        <v>100</v>
      </c>
      <c r="C107" s="9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 x14ac:dyDescent="0.55000000000000004">
      <c r="A108">
        <f t="shared" si="13"/>
        <v>1212</v>
      </c>
      <c r="B108">
        <v>101</v>
      </c>
      <c r="C108" s="9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 x14ac:dyDescent="0.55000000000000004">
      <c r="A109">
        <f t="shared" si="13"/>
        <v>1224</v>
      </c>
      <c r="B109">
        <v>102</v>
      </c>
      <c r="C109" s="9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 x14ac:dyDescent="0.55000000000000004">
      <c r="A110">
        <f t="shared" si="13"/>
        <v>1236</v>
      </c>
      <c r="B110">
        <v>103</v>
      </c>
      <c r="C110" s="9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 x14ac:dyDescent="0.55000000000000004">
      <c r="A111">
        <f t="shared" si="13"/>
        <v>1248</v>
      </c>
      <c r="B111">
        <v>104</v>
      </c>
      <c r="C111" s="9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 x14ac:dyDescent="0.55000000000000004">
      <c r="A112">
        <f t="shared" si="13"/>
        <v>1260</v>
      </c>
      <c r="B112">
        <v>105</v>
      </c>
      <c r="C112" s="9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 x14ac:dyDescent="0.55000000000000004">
      <c r="A113">
        <f t="shared" si="13"/>
        <v>1272</v>
      </c>
      <c r="B113">
        <v>106</v>
      </c>
      <c r="C113" s="9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 x14ac:dyDescent="0.55000000000000004">
      <c r="A114">
        <f t="shared" si="13"/>
        <v>1284</v>
      </c>
      <c r="B114">
        <v>107</v>
      </c>
      <c r="C114" s="9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 x14ac:dyDescent="0.55000000000000004">
      <c r="A115">
        <f t="shared" si="13"/>
        <v>1296</v>
      </c>
      <c r="B115">
        <v>108</v>
      </c>
      <c r="C115" s="9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 x14ac:dyDescent="0.55000000000000004">
      <c r="A116">
        <f t="shared" si="13"/>
        <v>1308</v>
      </c>
      <c r="B116">
        <v>109</v>
      </c>
      <c r="C116" s="9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 x14ac:dyDescent="0.55000000000000004">
      <c r="A117">
        <f t="shared" si="13"/>
        <v>1320</v>
      </c>
      <c r="B117">
        <v>110</v>
      </c>
      <c r="C117" s="9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 x14ac:dyDescent="0.55000000000000004">
      <c r="A118">
        <f t="shared" si="13"/>
        <v>1332</v>
      </c>
      <c r="B118">
        <v>111</v>
      </c>
      <c r="C118" s="9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 x14ac:dyDescent="0.55000000000000004">
      <c r="A119">
        <f t="shared" si="13"/>
        <v>1344</v>
      </c>
      <c r="B119">
        <v>112</v>
      </c>
      <c r="C119" s="9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 x14ac:dyDescent="0.55000000000000004">
      <c r="A120">
        <f t="shared" si="13"/>
        <v>1356</v>
      </c>
      <c r="B120">
        <v>113</v>
      </c>
      <c r="C120" s="9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 x14ac:dyDescent="0.55000000000000004">
      <c r="A121">
        <f t="shared" si="13"/>
        <v>1368</v>
      </c>
      <c r="B121">
        <v>114</v>
      </c>
      <c r="C121" s="9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 x14ac:dyDescent="0.55000000000000004">
      <c r="A122">
        <f t="shared" si="13"/>
        <v>1380</v>
      </c>
      <c r="B122">
        <v>115</v>
      </c>
      <c r="C122" s="9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 x14ac:dyDescent="0.55000000000000004">
      <c r="A123">
        <f t="shared" si="13"/>
        <v>1392</v>
      </c>
      <c r="B123">
        <v>116</v>
      </c>
      <c r="C123" s="9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 x14ac:dyDescent="0.55000000000000004">
      <c r="A124">
        <f t="shared" si="13"/>
        <v>1404</v>
      </c>
      <c r="B124">
        <v>117</v>
      </c>
      <c r="C124" s="9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 x14ac:dyDescent="0.55000000000000004">
      <c r="A125">
        <f t="shared" si="13"/>
        <v>1416</v>
      </c>
      <c r="B125">
        <v>118</v>
      </c>
      <c r="C125" s="9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 x14ac:dyDescent="0.55000000000000004">
      <c r="A126">
        <f t="shared" si="13"/>
        <v>1428</v>
      </c>
      <c r="B126">
        <v>119</v>
      </c>
      <c r="C126" s="9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 x14ac:dyDescent="0.55000000000000004">
      <c r="A127">
        <f t="shared" si="13"/>
        <v>1440</v>
      </c>
      <c r="B127">
        <v>120</v>
      </c>
      <c r="C127" s="9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 x14ac:dyDescent="0.55000000000000004">
      <c r="A128">
        <f t="shared" si="13"/>
        <v>1452</v>
      </c>
      <c r="B128">
        <v>121</v>
      </c>
      <c r="C128" s="9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 x14ac:dyDescent="0.55000000000000004">
      <c r="A129">
        <f t="shared" si="13"/>
        <v>1464</v>
      </c>
      <c r="B129">
        <v>122</v>
      </c>
      <c r="C129" s="9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 x14ac:dyDescent="0.55000000000000004">
      <c r="A130">
        <f t="shared" si="13"/>
        <v>1476</v>
      </c>
      <c r="B130">
        <v>123</v>
      </c>
      <c r="C130" s="9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 x14ac:dyDescent="0.55000000000000004">
      <c r="A131">
        <f t="shared" si="13"/>
        <v>1488</v>
      </c>
      <c r="B131">
        <v>124</v>
      </c>
      <c r="C131" s="9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 x14ac:dyDescent="0.55000000000000004">
      <c r="A132">
        <f t="shared" si="13"/>
        <v>1500</v>
      </c>
      <c r="B132">
        <v>125</v>
      </c>
      <c r="C132" s="9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 x14ac:dyDescent="0.55000000000000004">
      <c r="A133">
        <f t="shared" si="13"/>
        <v>1512</v>
      </c>
      <c r="B133">
        <v>126</v>
      </c>
      <c r="C133" s="9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 x14ac:dyDescent="0.55000000000000004">
      <c r="A134">
        <f t="shared" si="13"/>
        <v>1524</v>
      </c>
      <c r="B134">
        <v>127</v>
      </c>
      <c r="C134" s="9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 x14ac:dyDescent="0.55000000000000004">
      <c r="A135">
        <f t="shared" si="13"/>
        <v>1536</v>
      </c>
      <c r="B135">
        <v>128</v>
      </c>
      <c r="C135" s="9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 x14ac:dyDescent="0.55000000000000004">
      <c r="A136">
        <f t="shared" ref="A136:A157" si="21">B136*12</f>
        <v>1548</v>
      </c>
      <c r="B136">
        <v>129</v>
      </c>
      <c r="C136" s="9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 x14ac:dyDescent="0.55000000000000004">
      <c r="A137">
        <f t="shared" si="21"/>
        <v>1560</v>
      </c>
      <c r="B137">
        <v>130</v>
      </c>
      <c r="C137" s="9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 x14ac:dyDescent="0.55000000000000004">
      <c r="A138">
        <f t="shared" si="21"/>
        <v>1572</v>
      </c>
      <c r="B138">
        <v>131</v>
      </c>
      <c r="C138" s="9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 x14ac:dyDescent="0.55000000000000004">
      <c r="A139">
        <f t="shared" si="21"/>
        <v>1584</v>
      </c>
      <c r="B139">
        <v>132</v>
      </c>
      <c r="C139" s="9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 x14ac:dyDescent="0.55000000000000004">
      <c r="A140">
        <f t="shared" si="21"/>
        <v>1596</v>
      </c>
      <c r="B140">
        <v>133</v>
      </c>
      <c r="C140" s="9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 x14ac:dyDescent="0.55000000000000004">
      <c r="A141">
        <f t="shared" si="21"/>
        <v>1608</v>
      </c>
      <c r="B141">
        <v>134</v>
      </c>
      <c r="C141" s="9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 x14ac:dyDescent="0.55000000000000004">
      <c r="A142">
        <f t="shared" si="21"/>
        <v>1620</v>
      </c>
      <c r="B142">
        <v>135</v>
      </c>
      <c r="C142" s="9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 x14ac:dyDescent="0.55000000000000004">
      <c r="A143">
        <f t="shared" si="21"/>
        <v>1632</v>
      </c>
      <c r="B143">
        <v>136</v>
      </c>
      <c r="C143" s="9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 x14ac:dyDescent="0.55000000000000004">
      <c r="A144">
        <f t="shared" si="21"/>
        <v>1644</v>
      </c>
      <c r="B144">
        <v>137</v>
      </c>
      <c r="C144" s="9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 x14ac:dyDescent="0.55000000000000004">
      <c r="A145">
        <f t="shared" si="21"/>
        <v>1656</v>
      </c>
      <c r="B145">
        <v>138</v>
      </c>
      <c r="C145" s="9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 x14ac:dyDescent="0.55000000000000004">
      <c r="A146">
        <f t="shared" si="21"/>
        <v>1668</v>
      </c>
      <c r="B146">
        <v>139</v>
      </c>
      <c r="C146" s="9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 x14ac:dyDescent="0.55000000000000004">
      <c r="A147">
        <f t="shared" si="21"/>
        <v>1680</v>
      </c>
      <c r="B147">
        <v>140</v>
      </c>
      <c r="C147" s="9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 x14ac:dyDescent="0.55000000000000004">
      <c r="A148">
        <f t="shared" si="21"/>
        <v>1692</v>
      </c>
      <c r="B148">
        <v>141</v>
      </c>
      <c r="C148" s="9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 x14ac:dyDescent="0.55000000000000004">
      <c r="A149">
        <f t="shared" si="21"/>
        <v>1704</v>
      </c>
      <c r="B149">
        <v>142</v>
      </c>
      <c r="C149" s="9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 x14ac:dyDescent="0.55000000000000004">
      <c r="A150">
        <f t="shared" si="21"/>
        <v>1716</v>
      </c>
      <c r="B150">
        <v>143</v>
      </c>
      <c r="C150" s="9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 x14ac:dyDescent="0.55000000000000004">
      <c r="A151">
        <f t="shared" si="21"/>
        <v>1728</v>
      </c>
      <c r="B151">
        <v>144</v>
      </c>
      <c r="C151" s="9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 x14ac:dyDescent="0.55000000000000004">
      <c r="A152">
        <f t="shared" si="21"/>
        <v>1740</v>
      </c>
      <c r="B152">
        <v>145</v>
      </c>
      <c r="C152" s="9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 x14ac:dyDescent="0.55000000000000004">
      <c r="A153">
        <f t="shared" si="21"/>
        <v>1752</v>
      </c>
      <c r="B153">
        <v>146</v>
      </c>
      <c r="C153" s="9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 x14ac:dyDescent="0.55000000000000004">
      <c r="A154">
        <f t="shared" si="21"/>
        <v>1764</v>
      </c>
      <c r="B154">
        <v>147</v>
      </c>
      <c r="C154" s="9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 x14ac:dyDescent="0.55000000000000004">
      <c r="A155">
        <f t="shared" si="21"/>
        <v>1776</v>
      </c>
      <c r="B155">
        <v>148</v>
      </c>
      <c r="C155" s="9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 x14ac:dyDescent="0.55000000000000004">
      <c r="A156">
        <f t="shared" si="21"/>
        <v>1788</v>
      </c>
      <c r="B156">
        <v>149</v>
      </c>
      <c r="C156" s="9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 x14ac:dyDescent="0.55000000000000004">
      <c r="A157">
        <f t="shared" si="21"/>
        <v>1800</v>
      </c>
      <c r="B157">
        <v>150</v>
      </c>
      <c r="C157" s="9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 x14ac:dyDescent="0.55000000000000004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 x14ac:dyDescent="0.55000000000000004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 x14ac:dyDescent="0.55000000000000004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 x14ac:dyDescent="0.55000000000000004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 x14ac:dyDescent="0.55000000000000004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 x14ac:dyDescent="0.55000000000000004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 x14ac:dyDescent="0.55000000000000004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 x14ac:dyDescent="0.55000000000000004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 x14ac:dyDescent="0.55000000000000004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 x14ac:dyDescent="0.55000000000000004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 x14ac:dyDescent="0.55000000000000004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 x14ac:dyDescent="0.55000000000000004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 x14ac:dyDescent="0.55000000000000004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 x14ac:dyDescent="0.55000000000000004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 x14ac:dyDescent="0.55000000000000004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 x14ac:dyDescent="0.55000000000000004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 x14ac:dyDescent="0.55000000000000004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 x14ac:dyDescent="0.55000000000000004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 x14ac:dyDescent="0.55000000000000004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 x14ac:dyDescent="0.55000000000000004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 x14ac:dyDescent="0.55000000000000004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 x14ac:dyDescent="0.55000000000000004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 x14ac:dyDescent="0.55000000000000004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 x14ac:dyDescent="0.55000000000000004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 x14ac:dyDescent="0.55000000000000004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 x14ac:dyDescent="0.55000000000000004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 x14ac:dyDescent="0.55000000000000004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 x14ac:dyDescent="0.55000000000000004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 x14ac:dyDescent="0.55000000000000004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 x14ac:dyDescent="0.55000000000000004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 x14ac:dyDescent="0.55000000000000004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 x14ac:dyDescent="0.55000000000000004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 x14ac:dyDescent="0.55000000000000004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 x14ac:dyDescent="0.55000000000000004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 x14ac:dyDescent="0.55000000000000004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 x14ac:dyDescent="0.55000000000000004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 x14ac:dyDescent="0.55000000000000004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 x14ac:dyDescent="0.55000000000000004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 x14ac:dyDescent="0.55000000000000004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 x14ac:dyDescent="0.55000000000000004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 x14ac:dyDescent="0.55000000000000004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 x14ac:dyDescent="0.55000000000000004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 x14ac:dyDescent="0.55000000000000004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 x14ac:dyDescent="0.55000000000000004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 x14ac:dyDescent="0.55000000000000004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 x14ac:dyDescent="0.55000000000000004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 x14ac:dyDescent="0.55000000000000004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 x14ac:dyDescent="0.55000000000000004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 x14ac:dyDescent="0.55000000000000004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 x14ac:dyDescent="0.55000000000000004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 x14ac:dyDescent="0.55000000000000004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 x14ac:dyDescent="0.55000000000000004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 x14ac:dyDescent="0.55000000000000004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 x14ac:dyDescent="0.55000000000000004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 x14ac:dyDescent="0.55000000000000004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 x14ac:dyDescent="0.55000000000000004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 x14ac:dyDescent="0.55000000000000004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 x14ac:dyDescent="0.55000000000000004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 x14ac:dyDescent="0.55000000000000004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 x14ac:dyDescent="0.55000000000000004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 x14ac:dyDescent="0.55000000000000004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 x14ac:dyDescent="0.55000000000000004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 x14ac:dyDescent="0.55000000000000004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 x14ac:dyDescent="0.55000000000000004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 x14ac:dyDescent="0.55000000000000004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 x14ac:dyDescent="0.55000000000000004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 x14ac:dyDescent="0.55000000000000004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 x14ac:dyDescent="0.55000000000000004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 x14ac:dyDescent="0.55000000000000004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 x14ac:dyDescent="0.55000000000000004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 x14ac:dyDescent="0.55000000000000004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 x14ac:dyDescent="0.55000000000000004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 x14ac:dyDescent="0.55000000000000004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 x14ac:dyDescent="0.55000000000000004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 x14ac:dyDescent="0.55000000000000004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 x14ac:dyDescent="0.55000000000000004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 x14ac:dyDescent="0.55000000000000004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 x14ac:dyDescent="0.55000000000000004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 x14ac:dyDescent="0.55000000000000004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 x14ac:dyDescent="0.55000000000000004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 x14ac:dyDescent="0.55000000000000004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 x14ac:dyDescent="0.55000000000000004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 x14ac:dyDescent="0.55000000000000004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 x14ac:dyDescent="0.55000000000000004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 x14ac:dyDescent="0.55000000000000004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 x14ac:dyDescent="0.55000000000000004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 x14ac:dyDescent="0.55000000000000004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 x14ac:dyDescent="0.55000000000000004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 x14ac:dyDescent="0.55000000000000004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 x14ac:dyDescent="0.55000000000000004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 x14ac:dyDescent="0.55000000000000004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 x14ac:dyDescent="0.55000000000000004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 x14ac:dyDescent="0.55000000000000004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 x14ac:dyDescent="0.55000000000000004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 x14ac:dyDescent="0.55000000000000004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 x14ac:dyDescent="0.55000000000000004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 x14ac:dyDescent="0.55000000000000004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 x14ac:dyDescent="0.55000000000000004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 x14ac:dyDescent="0.55000000000000004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 x14ac:dyDescent="0.55000000000000004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 x14ac:dyDescent="0.55000000000000004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 x14ac:dyDescent="0.55000000000000004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 x14ac:dyDescent="0.55000000000000004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 x14ac:dyDescent="0.55000000000000004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 x14ac:dyDescent="0.55000000000000004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 x14ac:dyDescent="0.55000000000000004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 x14ac:dyDescent="0.55000000000000004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 x14ac:dyDescent="0.55000000000000004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 x14ac:dyDescent="0.55000000000000004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 x14ac:dyDescent="0.55000000000000004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 x14ac:dyDescent="0.55000000000000004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 x14ac:dyDescent="0.55000000000000004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 x14ac:dyDescent="0.55000000000000004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 x14ac:dyDescent="0.55000000000000004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 x14ac:dyDescent="0.55000000000000004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 x14ac:dyDescent="0.55000000000000004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 x14ac:dyDescent="0.55000000000000004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 x14ac:dyDescent="0.55000000000000004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 x14ac:dyDescent="0.55000000000000004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 x14ac:dyDescent="0.55000000000000004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 x14ac:dyDescent="0.55000000000000004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 x14ac:dyDescent="0.55000000000000004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 x14ac:dyDescent="0.55000000000000004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 x14ac:dyDescent="0.55000000000000004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 x14ac:dyDescent="0.55000000000000004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 x14ac:dyDescent="0.55000000000000004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 x14ac:dyDescent="0.55000000000000004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 x14ac:dyDescent="0.55000000000000004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 x14ac:dyDescent="0.55000000000000004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 x14ac:dyDescent="0.55000000000000004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 x14ac:dyDescent="0.55000000000000004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 x14ac:dyDescent="0.55000000000000004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 x14ac:dyDescent="0.55000000000000004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 x14ac:dyDescent="0.55000000000000004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 x14ac:dyDescent="0.55000000000000004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 x14ac:dyDescent="0.55000000000000004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 x14ac:dyDescent="0.55000000000000004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 x14ac:dyDescent="0.55000000000000004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 x14ac:dyDescent="0.55000000000000004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 x14ac:dyDescent="0.55000000000000004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 x14ac:dyDescent="0.55000000000000004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 x14ac:dyDescent="0.55000000000000004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 x14ac:dyDescent="0.55000000000000004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 x14ac:dyDescent="0.55000000000000004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 x14ac:dyDescent="0.55000000000000004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 x14ac:dyDescent="0.55000000000000004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 x14ac:dyDescent="0.55000000000000004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 x14ac:dyDescent="0.55000000000000004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 x14ac:dyDescent="0.55000000000000004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 x14ac:dyDescent="0.55000000000000004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 x14ac:dyDescent="0.55000000000000004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 x14ac:dyDescent="0.55000000000000004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 x14ac:dyDescent="0.55000000000000004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 x14ac:dyDescent="0.55000000000000004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 x14ac:dyDescent="0.55000000000000004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 x14ac:dyDescent="0.55000000000000004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 x14ac:dyDescent="0.55000000000000004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 x14ac:dyDescent="0.55000000000000004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 x14ac:dyDescent="0.55000000000000004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 x14ac:dyDescent="0.55000000000000004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 x14ac:dyDescent="0.55000000000000004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 x14ac:dyDescent="0.55000000000000004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 x14ac:dyDescent="0.55000000000000004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 x14ac:dyDescent="0.55000000000000004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 x14ac:dyDescent="0.55000000000000004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 x14ac:dyDescent="0.55000000000000004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 x14ac:dyDescent="0.55000000000000004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 x14ac:dyDescent="0.55000000000000004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 x14ac:dyDescent="0.55000000000000004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 x14ac:dyDescent="0.55000000000000004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 x14ac:dyDescent="0.55000000000000004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 x14ac:dyDescent="0.55000000000000004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 x14ac:dyDescent="0.55000000000000004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 x14ac:dyDescent="0.55000000000000004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 x14ac:dyDescent="0.55000000000000004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 x14ac:dyDescent="0.55000000000000004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 x14ac:dyDescent="0.55000000000000004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 x14ac:dyDescent="0.55000000000000004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 x14ac:dyDescent="0.55000000000000004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 x14ac:dyDescent="0.55000000000000004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 x14ac:dyDescent="0.55000000000000004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 x14ac:dyDescent="0.55000000000000004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 x14ac:dyDescent="0.55000000000000004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 x14ac:dyDescent="0.55000000000000004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 x14ac:dyDescent="0.55000000000000004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 x14ac:dyDescent="0.55000000000000004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 x14ac:dyDescent="0.55000000000000004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 x14ac:dyDescent="0.55000000000000004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 x14ac:dyDescent="0.55000000000000004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 x14ac:dyDescent="0.55000000000000004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 x14ac:dyDescent="0.55000000000000004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 x14ac:dyDescent="0.55000000000000004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 x14ac:dyDescent="0.55000000000000004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 x14ac:dyDescent="0.55000000000000004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 x14ac:dyDescent="0.55000000000000004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 x14ac:dyDescent="0.55000000000000004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 x14ac:dyDescent="0.55000000000000004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 x14ac:dyDescent="0.55000000000000004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 x14ac:dyDescent="0.55000000000000004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 x14ac:dyDescent="0.55000000000000004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 x14ac:dyDescent="0.55000000000000004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 x14ac:dyDescent="0.55000000000000004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 x14ac:dyDescent="0.55000000000000004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 x14ac:dyDescent="0.55000000000000004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 x14ac:dyDescent="0.55000000000000004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 x14ac:dyDescent="0.55000000000000004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 x14ac:dyDescent="0.55000000000000004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 x14ac:dyDescent="0.55000000000000004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 x14ac:dyDescent="0.55000000000000004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 x14ac:dyDescent="0.55000000000000004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 x14ac:dyDescent="0.55000000000000004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 x14ac:dyDescent="0.55000000000000004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 x14ac:dyDescent="0.55000000000000004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 x14ac:dyDescent="0.55000000000000004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 x14ac:dyDescent="0.55000000000000004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 x14ac:dyDescent="0.55000000000000004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 x14ac:dyDescent="0.55000000000000004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 x14ac:dyDescent="0.55000000000000004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 x14ac:dyDescent="0.55000000000000004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 x14ac:dyDescent="0.55000000000000004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 x14ac:dyDescent="0.55000000000000004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 x14ac:dyDescent="0.55000000000000004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 x14ac:dyDescent="0.55000000000000004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 x14ac:dyDescent="0.55000000000000004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 x14ac:dyDescent="0.55000000000000004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 x14ac:dyDescent="0.55000000000000004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 x14ac:dyDescent="0.55000000000000004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 x14ac:dyDescent="0.55000000000000004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 x14ac:dyDescent="0.55000000000000004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 x14ac:dyDescent="0.55000000000000004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 x14ac:dyDescent="0.55000000000000004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 x14ac:dyDescent="0.55000000000000004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 x14ac:dyDescent="0.55000000000000004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 x14ac:dyDescent="0.55000000000000004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 x14ac:dyDescent="0.55000000000000004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 x14ac:dyDescent="0.55000000000000004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 x14ac:dyDescent="0.55000000000000004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 x14ac:dyDescent="0.55000000000000004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 x14ac:dyDescent="0.55000000000000004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 x14ac:dyDescent="0.55000000000000004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 x14ac:dyDescent="0.55000000000000004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 x14ac:dyDescent="0.55000000000000004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 x14ac:dyDescent="0.55000000000000004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 x14ac:dyDescent="0.55000000000000004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 x14ac:dyDescent="0.55000000000000004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 x14ac:dyDescent="0.55000000000000004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 x14ac:dyDescent="0.55000000000000004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 x14ac:dyDescent="0.55000000000000004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 x14ac:dyDescent="0.55000000000000004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 x14ac:dyDescent="0.55000000000000004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 x14ac:dyDescent="0.55000000000000004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 x14ac:dyDescent="0.55000000000000004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 x14ac:dyDescent="0.55000000000000004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 x14ac:dyDescent="0.55000000000000004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 x14ac:dyDescent="0.55000000000000004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 x14ac:dyDescent="0.55000000000000004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 x14ac:dyDescent="0.55000000000000004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 x14ac:dyDescent="0.55000000000000004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 x14ac:dyDescent="0.55000000000000004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 x14ac:dyDescent="0.55000000000000004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 x14ac:dyDescent="0.55000000000000004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 x14ac:dyDescent="0.55000000000000004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 x14ac:dyDescent="0.55000000000000004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 x14ac:dyDescent="0.55000000000000004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 x14ac:dyDescent="0.55000000000000004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 x14ac:dyDescent="0.55000000000000004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 x14ac:dyDescent="0.55000000000000004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 x14ac:dyDescent="0.55000000000000004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 x14ac:dyDescent="0.55000000000000004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 x14ac:dyDescent="0.55000000000000004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 x14ac:dyDescent="0.55000000000000004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 x14ac:dyDescent="0.55000000000000004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 x14ac:dyDescent="0.55000000000000004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 x14ac:dyDescent="0.55000000000000004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 x14ac:dyDescent="0.55000000000000004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 x14ac:dyDescent="0.55000000000000004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 x14ac:dyDescent="0.55000000000000004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 x14ac:dyDescent="0.55000000000000004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 x14ac:dyDescent="0.55000000000000004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 x14ac:dyDescent="0.55000000000000004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 x14ac:dyDescent="0.55000000000000004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 x14ac:dyDescent="0.55000000000000004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 x14ac:dyDescent="0.55000000000000004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 x14ac:dyDescent="0.55000000000000004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 x14ac:dyDescent="0.55000000000000004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 x14ac:dyDescent="0.55000000000000004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 x14ac:dyDescent="0.55000000000000004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 x14ac:dyDescent="0.55000000000000004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 x14ac:dyDescent="0.55000000000000004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 x14ac:dyDescent="0.55000000000000004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 x14ac:dyDescent="0.55000000000000004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 x14ac:dyDescent="0.55000000000000004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 x14ac:dyDescent="0.55000000000000004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 x14ac:dyDescent="0.55000000000000004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 x14ac:dyDescent="0.55000000000000004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 x14ac:dyDescent="0.55000000000000004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 x14ac:dyDescent="0.55000000000000004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 x14ac:dyDescent="0.55000000000000004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 x14ac:dyDescent="0.55000000000000004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 x14ac:dyDescent="0.55000000000000004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 x14ac:dyDescent="0.55000000000000004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 x14ac:dyDescent="0.55000000000000004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 x14ac:dyDescent="0.55000000000000004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 x14ac:dyDescent="0.55000000000000004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 x14ac:dyDescent="0.55000000000000004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 x14ac:dyDescent="0.55000000000000004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 x14ac:dyDescent="0.55000000000000004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 x14ac:dyDescent="0.55000000000000004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 x14ac:dyDescent="0.55000000000000004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 x14ac:dyDescent="0.55000000000000004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 x14ac:dyDescent="0.55000000000000004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 x14ac:dyDescent="0.55000000000000004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 x14ac:dyDescent="0.55000000000000004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 x14ac:dyDescent="0.55000000000000004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 x14ac:dyDescent="0.55000000000000004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 x14ac:dyDescent="0.55000000000000004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 x14ac:dyDescent="0.55000000000000004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 x14ac:dyDescent="0.55000000000000004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 x14ac:dyDescent="0.55000000000000004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 x14ac:dyDescent="0.55000000000000004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 x14ac:dyDescent="0.55000000000000004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 x14ac:dyDescent="0.55000000000000004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 x14ac:dyDescent="0.55000000000000004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 x14ac:dyDescent="0.55000000000000004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 x14ac:dyDescent="0.55000000000000004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 x14ac:dyDescent="0.55000000000000004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 x14ac:dyDescent="0.55000000000000004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 x14ac:dyDescent="0.55000000000000004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 x14ac:dyDescent="0.55000000000000004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 x14ac:dyDescent="0.55000000000000004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 x14ac:dyDescent="0.55000000000000004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 x14ac:dyDescent="0.55000000000000004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 x14ac:dyDescent="0.55000000000000004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 x14ac:dyDescent="0.55000000000000004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 x14ac:dyDescent="0.55000000000000004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 x14ac:dyDescent="0.55000000000000004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 x14ac:dyDescent="0.55000000000000004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 x14ac:dyDescent="0.55000000000000004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 x14ac:dyDescent="0.55000000000000004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 x14ac:dyDescent="0.55000000000000004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 x14ac:dyDescent="0.55000000000000004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 x14ac:dyDescent="0.55000000000000004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 x14ac:dyDescent="0.55000000000000004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 x14ac:dyDescent="0.55000000000000004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 x14ac:dyDescent="0.55000000000000004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 x14ac:dyDescent="0.55000000000000004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 x14ac:dyDescent="0.55000000000000004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 x14ac:dyDescent="0.55000000000000004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 x14ac:dyDescent="0.55000000000000004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 x14ac:dyDescent="0.55000000000000004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 x14ac:dyDescent="0.55000000000000004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 x14ac:dyDescent="0.55000000000000004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 x14ac:dyDescent="0.55000000000000004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 x14ac:dyDescent="0.55000000000000004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 x14ac:dyDescent="0.55000000000000004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 x14ac:dyDescent="0.55000000000000004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 x14ac:dyDescent="0.55000000000000004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 x14ac:dyDescent="0.55000000000000004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 x14ac:dyDescent="0.55000000000000004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 x14ac:dyDescent="0.55000000000000004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 x14ac:dyDescent="0.55000000000000004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 x14ac:dyDescent="0.55000000000000004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 x14ac:dyDescent="0.55000000000000004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 x14ac:dyDescent="0.55000000000000004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 x14ac:dyDescent="0.55000000000000004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 x14ac:dyDescent="0.55000000000000004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 x14ac:dyDescent="0.55000000000000004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 x14ac:dyDescent="0.55000000000000004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 x14ac:dyDescent="0.55000000000000004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 x14ac:dyDescent="0.55000000000000004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 x14ac:dyDescent="0.55000000000000004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 x14ac:dyDescent="0.55000000000000004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 x14ac:dyDescent="0.55000000000000004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 x14ac:dyDescent="0.55000000000000004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 x14ac:dyDescent="0.55000000000000004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 x14ac:dyDescent="0.55000000000000004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 x14ac:dyDescent="0.55000000000000004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 x14ac:dyDescent="0.55000000000000004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 x14ac:dyDescent="0.55000000000000004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 x14ac:dyDescent="0.55000000000000004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 x14ac:dyDescent="0.55000000000000004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 x14ac:dyDescent="0.55000000000000004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 x14ac:dyDescent="0.55000000000000004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 x14ac:dyDescent="0.55000000000000004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 x14ac:dyDescent="0.55000000000000004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 x14ac:dyDescent="0.55000000000000004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 x14ac:dyDescent="0.55000000000000004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 x14ac:dyDescent="0.55000000000000004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 x14ac:dyDescent="0.55000000000000004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 x14ac:dyDescent="0.55000000000000004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 x14ac:dyDescent="0.55000000000000004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 x14ac:dyDescent="0.55000000000000004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 x14ac:dyDescent="0.55000000000000004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 x14ac:dyDescent="0.55000000000000004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 x14ac:dyDescent="0.55000000000000004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 x14ac:dyDescent="0.55000000000000004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 x14ac:dyDescent="0.55000000000000004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 x14ac:dyDescent="0.55000000000000004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 x14ac:dyDescent="0.55000000000000004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 x14ac:dyDescent="0.55000000000000004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 x14ac:dyDescent="0.55000000000000004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 x14ac:dyDescent="0.55000000000000004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 x14ac:dyDescent="0.55000000000000004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 x14ac:dyDescent="0.55000000000000004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 x14ac:dyDescent="0.55000000000000004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 x14ac:dyDescent="0.55000000000000004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 x14ac:dyDescent="0.55000000000000004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 x14ac:dyDescent="0.55000000000000004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 x14ac:dyDescent="0.55000000000000004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 x14ac:dyDescent="0.55000000000000004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 x14ac:dyDescent="0.55000000000000004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 x14ac:dyDescent="0.55000000000000004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 x14ac:dyDescent="0.55000000000000004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 x14ac:dyDescent="0.55000000000000004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 x14ac:dyDescent="0.55000000000000004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 x14ac:dyDescent="0.55000000000000004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 x14ac:dyDescent="0.55000000000000004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 x14ac:dyDescent="0.55000000000000004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 x14ac:dyDescent="0.55000000000000004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 x14ac:dyDescent="0.55000000000000004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 x14ac:dyDescent="0.55000000000000004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 x14ac:dyDescent="0.55000000000000004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 x14ac:dyDescent="0.55000000000000004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 x14ac:dyDescent="0.55000000000000004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 x14ac:dyDescent="0.55000000000000004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 x14ac:dyDescent="0.55000000000000004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 x14ac:dyDescent="0.55000000000000004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 x14ac:dyDescent="0.55000000000000004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 x14ac:dyDescent="0.55000000000000004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 x14ac:dyDescent="0.55000000000000004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 x14ac:dyDescent="0.55000000000000004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 x14ac:dyDescent="0.55000000000000004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 x14ac:dyDescent="0.55000000000000004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 x14ac:dyDescent="0.55000000000000004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 x14ac:dyDescent="0.55000000000000004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 x14ac:dyDescent="0.55000000000000004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 x14ac:dyDescent="0.55000000000000004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 x14ac:dyDescent="0.55000000000000004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 x14ac:dyDescent="0.55000000000000004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 x14ac:dyDescent="0.55000000000000004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 x14ac:dyDescent="0.55000000000000004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 x14ac:dyDescent="0.55000000000000004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 x14ac:dyDescent="0.55000000000000004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 x14ac:dyDescent="0.55000000000000004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 x14ac:dyDescent="0.55000000000000004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 x14ac:dyDescent="0.55000000000000004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 x14ac:dyDescent="0.55000000000000004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 x14ac:dyDescent="0.55000000000000004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 x14ac:dyDescent="0.55000000000000004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 x14ac:dyDescent="0.55000000000000004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 x14ac:dyDescent="0.55000000000000004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 x14ac:dyDescent="0.55000000000000004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 x14ac:dyDescent="0.55000000000000004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 x14ac:dyDescent="0.55000000000000004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 x14ac:dyDescent="0.55000000000000004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 x14ac:dyDescent="0.55000000000000004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 x14ac:dyDescent="0.55000000000000004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 x14ac:dyDescent="0.55000000000000004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 x14ac:dyDescent="0.55000000000000004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 x14ac:dyDescent="0.55000000000000004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 x14ac:dyDescent="0.55000000000000004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 x14ac:dyDescent="0.55000000000000004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 x14ac:dyDescent="0.55000000000000004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 x14ac:dyDescent="0.55000000000000004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 x14ac:dyDescent="0.55000000000000004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 x14ac:dyDescent="0.55000000000000004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 x14ac:dyDescent="0.55000000000000004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 x14ac:dyDescent="0.55000000000000004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 x14ac:dyDescent="0.55000000000000004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 x14ac:dyDescent="0.55000000000000004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 x14ac:dyDescent="0.55000000000000004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 x14ac:dyDescent="0.55000000000000004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 x14ac:dyDescent="0.55000000000000004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 x14ac:dyDescent="0.55000000000000004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 x14ac:dyDescent="0.55000000000000004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 x14ac:dyDescent="0.55000000000000004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 x14ac:dyDescent="0.55000000000000004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 x14ac:dyDescent="0.55000000000000004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 x14ac:dyDescent="0.55000000000000004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 x14ac:dyDescent="0.55000000000000004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 x14ac:dyDescent="0.55000000000000004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 x14ac:dyDescent="0.55000000000000004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 x14ac:dyDescent="0.55000000000000004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 x14ac:dyDescent="0.55000000000000004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 x14ac:dyDescent="0.55000000000000004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 x14ac:dyDescent="0.55000000000000004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 x14ac:dyDescent="0.55000000000000004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 x14ac:dyDescent="0.55000000000000004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 x14ac:dyDescent="0.55000000000000004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 x14ac:dyDescent="0.55000000000000004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 x14ac:dyDescent="0.55000000000000004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 x14ac:dyDescent="0.55000000000000004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 x14ac:dyDescent="0.55000000000000004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 x14ac:dyDescent="0.55000000000000004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 x14ac:dyDescent="0.55000000000000004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 x14ac:dyDescent="0.55000000000000004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 x14ac:dyDescent="0.55000000000000004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 x14ac:dyDescent="0.55000000000000004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 x14ac:dyDescent="0.55000000000000004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 x14ac:dyDescent="0.55000000000000004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 x14ac:dyDescent="0.55000000000000004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 x14ac:dyDescent="0.55000000000000004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 x14ac:dyDescent="0.55000000000000004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 x14ac:dyDescent="0.55000000000000004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 x14ac:dyDescent="0.55000000000000004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 x14ac:dyDescent="0.55000000000000004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 x14ac:dyDescent="0.55000000000000004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 x14ac:dyDescent="0.55000000000000004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 x14ac:dyDescent="0.55000000000000004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 x14ac:dyDescent="0.55000000000000004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 x14ac:dyDescent="0.55000000000000004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 x14ac:dyDescent="0.55000000000000004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 x14ac:dyDescent="0.55000000000000004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 x14ac:dyDescent="0.55000000000000004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 x14ac:dyDescent="0.55000000000000004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 x14ac:dyDescent="0.55000000000000004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 x14ac:dyDescent="0.55000000000000004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 x14ac:dyDescent="0.55000000000000004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 x14ac:dyDescent="0.55000000000000004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 x14ac:dyDescent="0.55000000000000004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 x14ac:dyDescent="0.55000000000000004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 x14ac:dyDescent="0.55000000000000004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 x14ac:dyDescent="0.55000000000000004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 x14ac:dyDescent="0.55000000000000004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 x14ac:dyDescent="0.55000000000000004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 x14ac:dyDescent="0.55000000000000004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 x14ac:dyDescent="0.55000000000000004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 x14ac:dyDescent="0.55000000000000004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 x14ac:dyDescent="0.55000000000000004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 x14ac:dyDescent="0.55000000000000004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 x14ac:dyDescent="0.55000000000000004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 x14ac:dyDescent="0.55000000000000004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 x14ac:dyDescent="0.55000000000000004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 x14ac:dyDescent="0.55000000000000004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 x14ac:dyDescent="0.55000000000000004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 x14ac:dyDescent="0.55000000000000004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 x14ac:dyDescent="0.55000000000000004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 x14ac:dyDescent="0.55000000000000004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 x14ac:dyDescent="0.55000000000000004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 x14ac:dyDescent="0.55000000000000004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 x14ac:dyDescent="0.55000000000000004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 x14ac:dyDescent="0.55000000000000004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 x14ac:dyDescent="0.55000000000000004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 x14ac:dyDescent="0.55000000000000004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 x14ac:dyDescent="0.55000000000000004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 x14ac:dyDescent="0.55000000000000004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 x14ac:dyDescent="0.55000000000000004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 x14ac:dyDescent="0.55000000000000004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 x14ac:dyDescent="0.55000000000000004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 x14ac:dyDescent="0.55000000000000004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 x14ac:dyDescent="0.55000000000000004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 x14ac:dyDescent="0.55000000000000004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 x14ac:dyDescent="0.55000000000000004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 x14ac:dyDescent="0.55000000000000004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 x14ac:dyDescent="0.55000000000000004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 x14ac:dyDescent="0.55000000000000004">
      <c r="G713">
        <f t="shared" ref="G713:G768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 x14ac:dyDescent="0.55000000000000004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 x14ac:dyDescent="0.55000000000000004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 x14ac:dyDescent="0.55000000000000004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 x14ac:dyDescent="0.55000000000000004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 x14ac:dyDescent="0.55000000000000004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 x14ac:dyDescent="0.55000000000000004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 x14ac:dyDescent="0.55000000000000004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 x14ac:dyDescent="0.55000000000000004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 x14ac:dyDescent="0.55000000000000004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 x14ac:dyDescent="0.55000000000000004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 x14ac:dyDescent="0.55000000000000004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 x14ac:dyDescent="0.55000000000000004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 x14ac:dyDescent="0.55000000000000004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 x14ac:dyDescent="0.55000000000000004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 x14ac:dyDescent="0.55000000000000004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 x14ac:dyDescent="0.55000000000000004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 x14ac:dyDescent="0.55000000000000004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 x14ac:dyDescent="0.55000000000000004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 x14ac:dyDescent="0.55000000000000004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 x14ac:dyDescent="0.55000000000000004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 x14ac:dyDescent="0.55000000000000004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 x14ac:dyDescent="0.55000000000000004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 x14ac:dyDescent="0.55000000000000004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 x14ac:dyDescent="0.55000000000000004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 x14ac:dyDescent="0.55000000000000004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 x14ac:dyDescent="0.55000000000000004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 x14ac:dyDescent="0.55000000000000004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 x14ac:dyDescent="0.55000000000000004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 x14ac:dyDescent="0.55000000000000004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 x14ac:dyDescent="0.55000000000000004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 x14ac:dyDescent="0.55000000000000004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 x14ac:dyDescent="0.55000000000000004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 x14ac:dyDescent="0.55000000000000004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 x14ac:dyDescent="0.55000000000000004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 x14ac:dyDescent="0.55000000000000004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 x14ac:dyDescent="0.55000000000000004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 x14ac:dyDescent="0.55000000000000004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 x14ac:dyDescent="0.55000000000000004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 x14ac:dyDescent="0.55000000000000004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 x14ac:dyDescent="0.55000000000000004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 x14ac:dyDescent="0.55000000000000004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 x14ac:dyDescent="0.55000000000000004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 x14ac:dyDescent="0.55000000000000004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 x14ac:dyDescent="0.55000000000000004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 x14ac:dyDescent="0.55000000000000004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 x14ac:dyDescent="0.55000000000000004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 x14ac:dyDescent="0.55000000000000004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 x14ac:dyDescent="0.55000000000000004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 x14ac:dyDescent="0.55000000000000004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 x14ac:dyDescent="0.55000000000000004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 x14ac:dyDescent="0.55000000000000004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 x14ac:dyDescent="0.55000000000000004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 x14ac:dyDescent="0.55000000000000004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 x14ac:dyDescent="0.55000000000000004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 x14ac:dyDescent="0.55000000000000004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T1005"/>
  <sheetViews>
    <sheetView workbookViewId="0">
      <selection activeCell="P3" sqref="P3"/>
    </sheetView>
  </sheetViews>
  <sheetFormatPr defaultRowHeight="18" x14ac:dyDescent="0.55000000000000004"/>
  <cols>
    <col min="16" max="16" width="13.75" customWidth="1"/>
    <col min="17" max="17" width="9.9140625" customWidth="1"/>
    <col min="18" max="18" width="20.9140625" bestFit="1" customWidth="1"/>
    <col min="20" max="20" width="16.4140625" bestFit="1" customWidth="1"/>
  </cols>
  <sheetData>
    <row r="1" spans="3:20" x14ac:dyDescent="0.55000000000000004">
      <c r="O1" s="15" t="s">
        <v>70</v>
      </c>
      <c r="P1" s="7">
        <v>0.02</v>
      </c>
      <c r="R1" s="16"/>
    </row>
    <row r="2" spans="3:20" x14ac:dyDescent="0.55000000000000004">
      <c r="O2" t="s">
        <v>71</v>
      </c>
      <c r="P2" s="7">
        <v>0.03</v>
      </c>
    </row>
    <row r="3" spans="3:20" x14ac:dyDescent="0.55000000000000004">
      <c r="D3" s="14" t="s">
        <v>68</v>
      </c>
      <c r="O3" s="15" t="s">
        <v>74</v>
      </c>
      <c r="P3">
        <f>saving_model!$F$9</f>
        <v>1</v>
      </c>
    </row>
    <row r="5" spans="3:20" x14ac:dyDescent="0.55000000000000004">
      <c r="C5" t="s">
        <v>69</v>
      </c>
      <c r="D5">
        <v>1</v>
      </c>
      <c r="E5">
        <f>D5+1</f>
        <v>2</v>
      </c>
      <c r="F5">
        <f t="shared" ref="F5:M5" si="0">E5+1</f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>
        <f t="shared" si="0"/>
        <v>8</v>
      </c>
      <c r="L5">
        <f t="shared" si="0"/>
        <v>9</v>
      </c>
      <c r="M5">
        <f t="shared" si="0"/>
        <v>10</v>
      </c>
      <c r="P5" t="s">
        <v>73</v>
      </c>
      <c r="Q5" t="s">
        <v>72</v>
      </c>
    </row>
    <row r="6" spans="3:20" x14ac:dyDescent="0.55000000000000004">
      <c r="C6">
        <v>0</v>
      </c>
      <c r="D6">
        <v>-0.44330390652468021</v>
      </c>
      <c r="E6">
        <v>-2.4095640332338437</v>
      </c>
      <c r="F6">
        <v>1.3056923399366973</v>
      </c>
      <c r="G6">
        <v>0.77810424088031116</v>
      </c>
      <c r="H6">
        <v>0.50036082094896361</v>
      </c>
      <c r="I6">
        <v>-1.2279328469049959</v>
      </c>
      <c r="J6">
        <v>1.285047247577416</v>
      </c>
      <c r="K6">
        <v>0.50362663135262353</v>
      </c>
      <c r="L6">
        <v>-1.7241499091850916</v>
      </c>
      <c r="M6">
        <v>-0.82575388777905168</v>
      </c>
      <c r="P6" s="17">
        <f t="shared" ref="P6:P69" si="1">$P$1*1/12+$P$2*SQRT(1/12)*INDEX(D6:M6,1,$P$3)</f>
        <v>-2.1724577798058848E-3</v>
      </c>
      <c r="Q6" s="17">
        <f>EXP(P6)-1</f>
        <v>-2.1700997013210932E-3</v>
      </c>
      <c r="R6" s="17"/>
      <c r="T6" s="18"/>
    </row>
    <row r="7" spans="3:20" x14ac:dyDescent="0.55000000000000004">
      <c r="C7">
        <f>C6+1</f>
        <v>1</v>
      </c>
      <c r="D7">
        <v>-1.8788145465664301</v>
      </c>
      <c r="E7">
        <v>-1.5081863000782274</v>
      </c>
      <c r="F7">
        <v>1.7105156436642894</v>
      </c>
      <c r="G7">
        <v>-1.4376256154366647</v>
      </c>
      <c r="H7">
        <v>-1.1081548760667899</v>
      </c>
      <c r="I7">
        <v>0.13864515267035277</v>
      </c>
      <c r="J7">
        <v>0.84440383125499552</v>
      </c>
      <c r="K7">
        <v>-0.92177357698168561</v>
      </c>
      <c r="L7">
        <v>2.1123049024160894</v>
      </c>
      <c r="M7">
        <v>-6.2603820079997194E-2</v>
      </c>
      <c r="P7" s="17">
        <f t="shared" si="1"/>
        <v>-1.4604344596596028E-2</v>
      </c>
      <c r="Q7" s="17">
        <f t="shared" ref="Q7:Q70" si="2">EXP(P7)-1</f>
        <v>-1.4498218418618647E-2</v>
      </c>
    </row>
    <row r="8" spans="3:20" x14ac:dyDescent="0.55000000000000004">
      <c r="C8">
        <f t="shared" ref="C8:C71" si="3">C7+1</f>
        <v>2</v>
      </c>
      <c r="D8">
        <v>1.4616345651996048</v>
      </c>
      <c r="E8">
        <v>0.98157485283486101</v>
      </c>
      <c r="F8">
        <v>-0.24815810451221035</v>
      </c>
      <c r="G8">
        <v>0.37710264960782891</v>
      </c>
      <c r="H8">
        <v>-0.36322198598464006</v>
      </c>
      <c r="I8">
        <v>1.2081499657618007</v>
      </c>
      <c r="J8">
        <v>-1.5968133148918158</v>
      </c>
      <c r="K8">
        <v>-0.43967394375262986</v>
      </c>
      <c r="L8">
        <v>-1.4463990306451411</v>
      </c>
      <c r="M8">
        <v>-1.0332566974429254</v>
      </c>
      <c r="P8" s="17">
        <f t="shared" si="1"/>
        <v>1.4324793311789466E-2</v>
      </c>
      <c r="Q8" s="17">
        <f t="shared" si="2"/>
        <v>1.442788483021884E-2</v>
      </c>
    </row>
    <row r="9" spans="3:20" x14ac:dyDescent="0.55000000000000004">
      <c r="C9">
        <f t="shared" si="3"/>
        <v>3</v>
      </c>
      <c r="D9">
        <v>0.24920594112403213</v>
      </c>
      <c r="E9">
        <v>-1.9834513936848934</v>
      </c>
      <c r="F9">
        <v>0.64789605925831051</v>
      </c>
      <c r="G9">
        <v>-0.25818676583682626</v>
      </c>
      <c r="H9">
        <v>-1.4272460877212312</v>
      </c>
      <c r="I9">
        <v>-0.9772773457936067</v>
      </c>
      <c r="J9">
        <v>0.95940778836397245</v>
      </c>
      <c r="K9">
        <v>-0.34475051107555654</v>
      </c>
      <c r="L9">
        <v>0.24225804872931245</v>
      </c>
      <c r="M9">
        <v>3.9344287054058437E-2</v>
      </c>
      <c r="P9" s="17">
        <f t="shared" si="1"/>
        <v>3.824853424540876E-3</v>
      </c>
      <c r="Q9" s="17">
        <f t="shared" si="2"/>
        <v>3.8321775112761802E-3</v>
      </c>
    </row>
    <row r="10" spans="3:20" x14ac:dyDescent="0.55000000000000004">
      <c r="C10">
        <f t="shared" si="3"/>
        <v>4</v>
      </c>
      <c r="D10">
        <v>-0.97380636187530145</v>
      </c>
      <c r="E10">
        <v>-0.99504545309825942</v>
      </c>
      <c r="F10">
        <v>0.29421739488873988</v>
      </c>
      <c r="G10">
        <v>0.40161479327236727</v>
      </c>
      <c r="H10">
        <v>1.7255424108334454</v>
      </c>
      <c r="I10">
        <v>-0.77092386982618089</v>
      </c>
      <c r="J10">
        <v>1.0727943087766159</v>
      </c>
      <c r="K10">
        <v>2.6861314425181257</v>
      </c>
      <c r="L10">
        <v>0.57973473495338512</v>
      </c>
      <c r="M10">
        <v>1.5234827646453837</v>
      </c>
      <c r="P10" s="17">
        <f t="shared" si="1"/>
        <v>-6.766743810842463E-3</v>
      </c>
      <c r="Q10" s="17">
        <f t="shared" si="2"/>
        <v>-6.7439009529052241E-3</v>
      </c>
    </row>
    <row r="11" spans="3:20" x14ac:dyDescent="0.55000000000000004">
      <c r="C11">
        <f t="shared" si="3"/>
        <v>5</v>
      </c>
      <c r="D11">
        <v>0.29024587334642277</v>
      </c>
      <c r="E11">
        <v>0.59075826601764247</v>
      </c>
      <c r="F11">
        <v>0.5568233831514694</v>
      </c>
      <c r="G11">
        <v>0.55842515443761198</v>
      </c>
      <c r="H11">
        <v>-0.70429141041932997</v>
      </c>
      <c r="I11">
        <v>1.51643990177182</v>
      </c>
      <c r="J11">
        <v>0.23480787514206511</v>
      </c>
      <c r="K11">
        <v>1.2530480280387681</v>
      </c>
      <c r="L11">
        <v>0.38091878117651218</v>
      </c>
      <c r="M11">
        <v>-0.45042571271942589</v>
      </c>
      <c r="P11" s="17">
        <f t="shared" si="1"/>
        <v>4.1802696632826947E-3</v>
      </c>
      <c r="Q11" s="17">
        <f t="shared" si="2"/>
        <v>4.1890191780402652E-3</v>
      </c>
    </row>
    <row r="12" spans="3:20" x14ac:dyDescent="0.55000000000000004">
      <c r="C12">
        <f t="shared" si="3"/>
        <v>6</v>
      </c>
      <c r="D12">
        <v>7.70033664013349E-2</v>
      </c>
      <c r="E12">
        <v>-1.091189324534253</v>
      </c>
      <c r="F12">
        <v>-0.38491788001133342</v>
      </c>
      <c r="G12">
        <v>1.3691076585584603</v>
      </c>
      <c r="H12">
        <v>-0.57721179175770376</v>
      </c>
      <c r="I12">
        <v>-0.6673893555804572</v>
      </c>
      <c r="J12">
        <v>-2.2699108989743508</v>
      </c>
      <c r="K12">
        <v>-1.135939563078322</v>
      </c>
      <c r="L12">
        <v>0.24040861351635656</v>
      </c>
      <c r="M12">
        <v>-0.82892797416345698</v>
      </c>
      <c r="P12" s="17">
        <f t="shared" si="1"/>
        <v>2.3335353814714381E-3</v>
      </c>
      <c r="Q12" s="17">
        <f t="shared" si="2"/>
        <v>2.3362601942298333E-3</v>
      </c>
    </row>
    <row r="13" spans="3:20" x14ac:dyDescent="0.55000000000000004">
      <c r="C13">
        <f t="shared" si="3"/>
        <v>7</v>
      </c>
      <c r="D13">
        <v>0.54060851396724841</v>
      </c>
      <c r="E13">
        <v>0.8121378469178282</v>
      </c>
      <c r="F13">
        <v>-0.88378260528903863</v>
      </c>
      <c r="G13">
        <v>-1.1492899668515018</v>
      </c>
      <c r="H13">
        <v>-1.1592859258779999</v>
      </c>
      <c r="I13">
        <v>0.58131661261886169</v>
      </c>
      <c r="J13">
        <v>-0.5380660079728361</v>
      </c>
      <c r="K13">
        <v>-0.15438977508569438</v>
      </c>
      <c r="L13">
        <v>-0.55096461378775008</v>
      </c>
      <c r="M13">
        <v>0.83865754861271513</v>
      </c>
      <c r="P13" s="17">
        <f t="shared" si="1"/>
        <v>6.3484737326445825E-3</v>
      </c>
      <c r="Q13" s="17">
        <f t="shared" si="2"/>
        <v>6.368668003660316E-3</v>
      </c>
    </row>
    <row r="14" spans="3:20" x14ac:dyDescent="0.55000000000000004">
      <c r="C14">
        <f t="shared" si="3"/>
        <v>8</v>
      </c>
      <c r="D14">
        <v>-0.45925610225447083</v>
      </c>
      <c r="E14">
        <v>8.7936337909432755E-2</v>
      </c>
      <c r="F14">
        <v>-1.005117451511877</v>
      </c>
      <c r="G14">
        <v>0.31549797809485963</v>
      </c>
      <c r="H14">
        <v>-0.3754188054805464</v>
      </c>
      <c r="I14">
        <v>1.2111698723279922</v>
      </c>
      <c r="J14">
        <v>1.2020594141387353</v>
      </c>
      <c r="K14">
        <v>1.2908211948032748</v>
      </c>
      <c r="L14">
        <v>-1.2025620189925741</v>
      </c>
      <c r="M14">
        <v>4.1838714189332667E-2</v>
      </c>
      <c r="P14" s="17">
        <f t="shared" si="1"/>
        <v>-2.3106078472872873E-3</v>
      </c>
      <c r="Q14" s="17">
        <f t="shared" si="2"/>
        <v>-2.3079404478089094E-3</v>
      </c>
    </row>
    <row r="15" spans="3:20" x14ac:dyDescent="0.55000000000000004">
      <c r="C15">
        <f t="shared" si="3"/>
        <v>9</v>
      </c>
      <c r="D15">
        <v>0.12040670614439893</v>
      </c>
      <c r="E15">
        <v>-0.78403685188188865</v>
      </c>
      <c r="F15">
        <v>-1.1332795900855082</v>
      </c>
      <c r="G15">
        <v>1.2165916928731983</v>
      </c>
      <c r="H15">
        <v>1.966965017810695E-2</v>
      </c>
      <c r="I15">
        <v>-2.5861661647463605</v>
      </c>
      <c r="J15">
        <v>-0.38972811964201032</v>
      </c>
      <c r="K15">
        <v>0.81298516383525032</v>
      </c>
      <c r="L15">
        <v>1.1736084350623854</v>
      </c>
      <c r="M15">
        <v>-0.28206113722332049</v>
      </c>
      <c r="P15" s="17">
        <f t="shared" si="1"/>
        <v>2.7094193297372399E-3</v>
      </c>
      <c r="Q15" s="17">
        <f t="shared" si="2"/>
        <v>2.7130931234893296E-3</v>
      </c>
    </row>
    <row r="16" spans="3:20" x14ac:dyDescent="0.55000000000000004">
      <c r="C16">
        <f t="shared" si="3"/>
        <v>10</v>
      </c>
      <c r="D16">
        <v>-0.3980727534867029</v>
      </c>
      <c r="E16">
        <v>0.25405050159590437</v>
      </c>
      <c r="F16">
        <v>-1.3062226167089426</v>
      </c>
      <c r="G16">
        <v>0.29439694090233059</v>
      </c>
      <c r="H16">
        <v>-0.19886963747351891</v>
      </c>
      <c r="I16">
        <v>0.93161789935469941</v>
      </c>
      <c r="J16">
        <v>-1.8359788669813162</v>
      </c>
      <c r="K16">
        <v>1.1489214256438127</v>
      </c>
      <c r="L16">
        <v>0.45092492599280959</v>
      </c>
      <c r="M16">
        <v>1.6660178028643362</v>
      </c>
      <c r="P16" s="17">
        <f t="shared" si="1"/>
        <v>-1.7807445040723846E-3</v>
      </c>
      <c r="Q16" s="17">
        <f t="shared" si="2"/>
        <v>-1.7791599192977792E-3</v>
      </c>
    </row>
    <row r="17" spans="3:17" x14ac:dyDescent="0.55000000000000004">
      <c r="C17">
        <f t="shared" si="3"/>
        <v>11</v>
      </c>
      <c r="D17">
        <v>0.55007421918047916</v>
      </c>
      <c r="E17">
        <v>-1.4454103951112982</v>
      </c>
      <c r="F17">
        <v>0.48374713738021202</v>
      </c>
      <c r="G17">
        <v>1.4439078197052906</v>
      </c>
      <c r="H17">
        <v>-0.64874298301829769</v>
      </c>
      <c r="I17">
        <v>-1.5103622822602405</v>
      </c>
      <c r="J17">
        <v>0.44499750650646241</v>
      </c>
      <c r="K17">
        <v>-1.3772038905110884</v>
      </c>
      <c r="L17">
        <v>1.3385649962603456</v>
      </c>
      <c r="M17">
        <v>2.1924837975195417</v>
      </c>
      <c r="P17" s="17">
        <f t="shared" si="1"/>
        <v>6.4304491444385084E-3</v>
      </c>
      <c r="Q17" s="17">
        <f t="shared" si="2"/>
        <v>6.4511688711115234E-3</v>
      </c>
    </row>
    <row r="18" spans="3:17" x14ac:dyDescent="0.55000000000000004">
      <c r="C18">
        <f t="shared" si="3"/>
        <v>12</v>
      </c>
      <c r="D18">
        <v>-0.18235299508342212</v>
      </c>
      <c r="E18">
        <v>-0.28717090365398279</v>
      </c>
      <c r="F18">
        <v>0.14048714774394247</v>
      </c>
      <c r="G18">
        <v>1.5563468526520698</v>
      </c>
      <c r="H18">
        <v>1.7484667549740343</v>
      </c>
      <c r="I18">
        <v>6.3043997467939678E-2</v>
      </c>
      <c r="J18">
        <v>-0.68320895944631943</v>
      </c>
      <c r="K18">
        <v>-1.1011918751533583</v>
      </c>
      <c r="L18">
        <v>-1.1861372229221281</v>
      </c>
      <c r="M18">
        <v>4.0005926319217872E-2</v>
      </c>
      <c r="P18" s="17">
        <f t="shared" si="1"/>
        <v>8.7443404682443137E-5</v>
      </c>
      <c r="Q18" s="17">
        <f t="shared" si="2"/>
        <v>8.7447227968384666E-5</v>
      </c>
    </row>
    <row r="19" spans="3:17" x14ac:dyDescent="0.55000000000000004">
      <c r="C19">
        <f t="shared" si="3"/>
        <v>13</v>
      </c>
      <c r="D19">
        <v>-0.74953091943548944</v>
      </c>
      <c r="E19">
        <v>-0.80545960155500851</v>
      </c>
      <c r="F19">
        <v>-1.3686373598686581</v>
      </c>
      <c r="G19">
        <v>-1.6024281372285896</v>
      </c>
      <c r="H19">
        <v>-0.62701397085179511</v>
      </c>
      <c r="I19">
        <v>-0.93791388737194659</v>
      </c>
      <c r="J19">
        <v>-0.38775864345302408</v>
      </c>
      <c r="K19">
        <v>8.2164608933822908E-2</v>
      </c>
      <c r="L19">
        <v>0.56316918023110185</v>
      </c>
      <c r="M19">
        <v>1.1805205173100539</v>
      </c>
      <c r="P19" s="17">
        <f t="shared" si="1"/>
        <v>-4.8244615048637449E-3</v>
      </c>
      <c r="Q19" s="17">
        <f t="shared" si="2"/>
        <v>-4.8128424831418437E-3</v>
      </c>
    </row>
    <row r="20" spans="3:17" x14ac:dyDescent="0.55000000000000004">
      <c r="C20">
        <f t="shared" si="3"/>
        <v>14</v>
      </c>
      <c r="D20">
        <v>0.54633667126194252</v>
      </c>
      <c r="E20">
        <v>1.2153728028833468</v>
      </c>
      <c r="F20">
        <v>0.58026761254653225</v>
      </c>
      <c r="G20">
        <v>-5.040039008063614E-2</v>
      </c>
      <c r="H20">
        <v>-7.6134102662424236E-2</v>
      </c>
      <c r="I20">
        <v>-0.52544843197372737</v>
      </c>
      <c r="J20">
        <v>-1.3402687544447269</v>
      </c>
      <c r="K20">
        <v>-0.4131960871890985</v>
      </c>
      <c r="L20">
        <v>0.63138180562171065</v>
      </c>
      <c r="M20">
        <v>-0.36059142466331873</v>
      </c>
      <c r="P20" s="17">
        <f t="shared" si="1"/>
        <v>6.3980810299853648E-3</v>
      </c>
      <c r="Q20" s="17">
        <f t="shared" si="2"/>
        <v>6.418592471707063E-3</v>
      </c>
    </row>
    <row r="21" spans="3:17" x14ac:dyDescent="0.55000000000000004">
      <c r="C21">
        <f t="shared" si="3"/>
        <v>15</v>
      </c>
      <c r="D21">
        <v>-1.8951374060700681</v>
      </c>
      <c r="E21">
        <v>0.27483780256467516</v>
      </c>
      <c r="F21">
        <v>-0.65359204285983608</v>
      </c>
      <c r="G21">
        <v>-1.0209935253060212</v>
      </c>
      <c r="H21">
        <v>-1.23559396404748</v>
      </c>
      <c r="I21">
        <v>0.70223876214640046</v>
      </c>
      <c r="J21">
        <v>-1.6247754705435993</v>
      </c>
      <c r="K21">
        <v>-1.1752302505427159</v>
      </c>
      <c r="L21">
        <v>0.41515612830380438</v>
      </c>
      <c r="M21">
        <v>0.6533722078802473</v>
      </c>
      <c r="P21" s="17">
        <f t="shared" si="1"/>
        <v>-1.4745704706521572E-2</v>
      </c>
      <c r="Q21" s="17">
        <f t="shared" si="2"/>
        <v>-1.4637519212775008E-2</v>
      </c>
    </row>
    <row r="22" spans="3:17" x14ac:dyDescent="0.55000000000000004">
      <c r="C22">
        <f t="shared" si="3"/>
        <v>16</v>
      </c>
      <c r="D22">
        <v>0.5135576125322866</v>
      </c>
      <c r="E22">
        <v>0.31978658281309674</v>
      </c>
      <c r="F22">
        <v>-0.72758272836255167</v>
      </c>
      <c r="G22">
        <v>1.0599278882337222</v>
      </c>
      <c r="H22">
        <v>0.48980962689029572</v>
      </c>
      <c r="I22">
        <v>0.46600498920856143</v>
      </c>
      <c r="J22">
        <v>-0.19560123692490633</v>
      </c>
      <c r="K22">
        <v>-0.5275123500928286</v>
      </c>
      <c r="L22">
        <v>-0.59564526790721961</v>
      </c>
      <c r="M22">
        <v>-1.3176215436640952</v>
      </c>
      <c r="P22" s="17">
        <f t="shared" si="1"/>
        <v>6.1142060542651241E-3</v>
      </c>
      <c r="Q22" s="17">
        <f t="shared" si="2"/>
        <v>6.1329359654900273E-3</v>
      </c>
    </row>
    <row r="23" spans="3:17" x14ac:dyDescent="0.55000000000000004">
      <c r="C23">
        <f t="shared" si="3"/>
        <v>17</v>
      </c>
      <c r="D23">
        <v>-0.83967646072510438</v>
      </c>
      <c r="E23">
        <v>-1.2087329193639731</v>
      </c>
      <c r="F23">
        <v>3.1051645511159274</v>
      </c>
      <c r="G23">
        <v>-1.3810516650389884</v>
      </c>
      <c r="H23">
        <v>-0.81506864185363637</v>
      </c>
      <c r="I23">
        <v>-0.29239656677983683</v>
      </c>
      <c r="J23">
        <v>-0.12754875819255213</v>
      </c>
      <c r="K23">
        <v>-1.3823354450415031</v>
      </c>
      <c r="L23">
        <v>2.4318172349160863</v>
      </c>
      <c r="M23">
        <v>-1.7643721608884215</v>
      </c>
      <c r="P23" s="17">
        <f t="shared" si="1"/>
        <v>-5.6051447928107999E-3</v>
      </c>
      <c r="Q23" s="17">
        <f t="shared" si="2"/>
        <v>-5.5894652777326304E-3</v>
      </c>
    </row>
    <row r="24" spans="3:17" x14ac:dyDescent="0.55000000000000004">
      <c r="C24">
        <f t="shared" si="3"/>
        <v>18</v>
      </c>
      <c r="D24">
        <v>0.6877366865764889</v>
      </c>
      <c r="E24">
        <v>1.6686519490402283</v>
      </c>
      <c r="F24">
        <v>-1.044179260072299</v>
      </c>
      <c r="G24">
        <v>-0.35303442232742238</v>
      </c>
      <c r="H24">
        <v>-0.35351749755786976</v>
      </c>
      <c r="I24">
        <v>0.29805762718609102</v>
      </c>
      <c r="J24">
        <v>-1.1859596375758119</v>
      </c>
      <c r="K24">
        <v>-1.4180594466883374</v>
      </c>
      <c r="L24">
        <v>-1.2447657314321054</v>
      </c>
      <c r="M24">
        <v>-0.8000554679083034</v>
      </c>
      <c r="P24" s="17">
        <f t="shared" si="1"/>
        <v>7.6226410835644231E-3</v>
      </c>
      <c r="Q24" s="17">
        <f t="shared" si="2"/>
        <v>7.6517673714875389E-3</v>
      </c>
    </row>
    <row r="25" spans="3:17" x14ac:dyDescent="0.55000000000000004">
      <c r="C25">
        <f t="shared" si="3"/>
        <v>19</v>
      </c>
      <c r="D25">
        <v>-0.27170730667587156</v>
      </c>
      <c r="E25">
        <v>-1.1139740308678927</v>
      </c>
      <c r="F25">
        <v>-1.3114512371589018</v>
      </c>
      <c r="G25">
        <v>0.27263923897751896</v>
      </c>
      <c r="H25">
        <v>-1.2569841763958096</v>
      </c>
      <c r="I25">
        <v>0.49295501523525731</v>
      </c>
      <c r="J25">
        <v>-0.96381790169932313</v>
      </c>
      <c r="K25">
        <v>0.10445391421329558</v>
      </c>
      <c r="L25">
        <v>0.14461282232542005</v>
      </c>
      <c r="M25">
        <v>0.76172093918934225</v>
      </c>
      <c r="P25" s="17">
        <f t="shared" si="1"/>
        <v>-6.8638763308487261E-4</v>
      </c>
      <c r="Q25" s="17">
        <f t="shared" si="2"/>
        <v>-6.8615212298028805E-4</v>
      </c>
    </row>
    <row r="26" spans="3:17" x14ac:dyDescent="0.55000000000000004">
      <c r="C26">
        <f t="shared" si="3"/>
        <v>20</v>
      </c>
      <c r="D26">
        <v>0.43118626362242907</v>
      </c>
      <c r="E26">
        <v>-2.185267412215568</v>
      </c>
      <c r="F26">
        <v>-1.2429226430841143</v>
      </c>
      <c r="G26">
        <v>-1.8020196413227716</v>
      </c>
      <c r="H26">
        <v>1.9436759095802603</v>
      </c>
      <c r="I26">
        <v>1.2216319644876081</v>
      </c>
      <c r="J26">
        <v>0.29433509650647427</v>
      </c>
      <c r="K26">
        <v>-5.2260907003731073E-2</v>
      </c>
      <c r="L26">
        <v>-0.59261425369253906</v>
      </c>
      <c r="M26">
        <v>-0.99217878896818568</v>
      </c>
      <c r="P26" s="17">
        <f t="shared" si="1"/>
        <v>5.4008492472658416E-3</v>
      </c>
      <c r="Q26" s="17">
        <f t="shared" si="2"/>
        <v>5.4154601254357004E-3</v>
      </c>
    </row>
    <row r="27" spans="3:17" x14ac:dyDescent="0.55000000000000004">
      <c r="C27">
        <f t="shared" si="3"/>
        <v>21</v>
      </c>
      <c r="D27">
        <v>1.6014664785250432</v>
      </c>
      <c r="E27">
        <v>0.84629005607689145</v>
      </c>
      <c r="F27">
        <v>-0.75479832585465356</v>
      </c>
      <c r="G27">
        <v>1.1658202636765216</v>
      </c>
      <c r="H27">
        <v>1.9056814844251098</v>
      </c>
      <c r="I27">
        <v>0.92337418094276369</v>
      </c>
      <c r="J27">
        <v>-1.0624287106319614</v>
      </c>
      <c r="K27">
        <v>-0.10150471483232427</v>
      </c>
      <c r="L27">
        <v>0.14324090141122151</v>
      </c>
      <c r="M27">
        <v>0.9575021046724741</v>
      </c>
      <c r="P27" s="17">
        <f t="shared" si="1"/>
        <v>1.55357732037856E-2</v>
      </c>
      <c r="Q27" s="17">
        <f t="shared" si="2"/>
        <v>1.5657080716163785E-2</v>
      </c>
    </row>
    <row r="28" spans="3:17" x14ac:dyDescent="0.55000000000000004">
      <c r="C28">
        <f t="shared" si="3"/>
        <v>22</v>
      </c>
      <c r="D28">
        <v>-0.75250275492627317</v>
      </c>
      <c r="E28">
        <v>2.1921514279711567</v>
      </c>
      <c r="F28">
        <v>2.4561304608156234</v>
      </c>
      <c r="G28">
        <v>0.1871856346126638</v>
      </c>
      <c r="H28">
        <v>0.61278893959458847</v>
      </c>
      <c r="I28">
        <v>0.52609429112265838</v>
      </c>
      <c r="J28">
        <v>1.3622724950432852</v>
      </c>
      <c r="K28">
        <v>-0.36307024027142942</v>
      </c>
      <c r="L28">
        <v>2.5530830583043973</v>
      </c>
      <c r="M28">
        <v>-2.1528793869631007</v>
      </c>
      <c r="P28" s="17">
        <f t="shared" si="1"/>
        <v>-4.8501983551726136E-3</v>
      </c>
      <c r="Q28" s="17">
        <f t="shared" si="2"/>
        <v>-4.8384551364483164E-3</v>
      </c>
    </row>
    <row r="29" spans="3:17" x14ac:dyDescent="0.55000000000000004">
      <c r="C29">
        <f t="shared" si="3"/>
        <v>23</v>
      </c>
      <c r="D29">
        <v>0.15628148701601635</v>
      </c>
      <c r="E29">
        <v>0.5015088575365575</v>
      </c>
      <c r="F29">
        <v>0.39923922479354745</v>
      </c>
      <c r="G29">
        <v>-0.62338394142843545</v>
      </c>
      <c r="H29">
        <v>0.56033132150192533</v>
      </c>
      <c r="I29">
        <v>-1.3663045951319891E-2</v>
      </c>
      <c r="J29">
        <v>-0.51452135105240082</v>
      </c>
      <c r="K29">
        <v>1.5555312789893727</v>
      </c>
      <c r="L29">
        <v>0.63142340209273129</v>
      </c>
      <c r="M29">
        <v>0.5536943050780806</v>
      </c>
      <c r="P29" s="17">
        <f t="shared" si="1"/>
        <v>3.020104045637447E-3</v>
      </c>
      <c r="Q29" s="17">
        <f t="shared" si="2"/>
        <v>3.0246691544049131E-3</v>
      </c>
    </row>
    <row r="30" spans="3:17" x14ac:dyDescent="0.55000000000000004">
      <c r="C30">
        <f t="shared" si="3"/>
        <v>24</v>
      </c>
      <c r="D30">
        <v>1.6772907906613244</v>
      </c>
      <c r="E30">
        <v>-7.2799994974602211E-2</v>
      </c>
      <c r="F30">
        <v>-0.25088369991971082</v>
      </c>
      <c r="G30">
        <v>1.1129745201440695</v>
      </c>
      <c r="H30">
        <v>1.3018498609122906</v>
      </c>
      <c r="I30">
        <v>-0.97335806221803545</v>
      </c>
      <c r="J30">
        <v>0.90509879131451754</v>
      </c>
      <c r="K30">
        <v>0.78610882615684041</v>
      </c>
      <c r="L30">
        <v>-1.146265130718207</v>
      </c>
      <c r="M30">
        <v>0.40600858450498123</v>
      </c>
      <c r="P30" s="17">
        <f t="shared" si="1"/>
        <v>1.6192431009130603E-2</v>
      </c>
      <c r="Q30" s="17">
        <f t="shared" si="2"/>
        <v>1.6324238889107612E-2</v>
      </c>
    </row>
    <row r="31" spans="3:17" x14ac:dyDescent="0.55000000000000004">
      <c r="C31">
        <f t="shared" si="3"/>
        <v>25</v>
      </c>
      <c r="D31">
        <v>0.66190129879447002</v>
      </c>
      <c r="E31">
        <v>0.45982964575726137</v>
      </c>
      <c r="F31">
        <v>1.1466819824224701</v>
      </c>
      <c r="G31">
        <v>-0.10088024437661777</v>
      </c>
      <c r="H31">
        <v>-0.76167919491945069</v>
      </c>
      <c r="I31">
        <v>-0.80858046243044623</v>
      </c>
      <c r="J31">
        <v>0.54394605594182865</v>
      </c>
      <c r="K31">
        <v>0.25102903267591198</v>
      </c>
      <c r="L31">
        <v>0.34940541055118562</v>
      </c>
      <c r="M31">
        <v>1.2469093134851952</v>
      </c>
      <c r="P31" s="17">
        <f t="shared" si="1"/>
        <v>7.3989000622059183E-3</v>
      </c>
      <c r="Q31" s="17">
        <f t="shared" si="2"/>
        <v>7.4263395555473899E-3</v>
      </c>
    </row>
    <row r="32" spans="3:17" x14ac:dyDescent="0.55000000000000004">
      <c r="C32">
        <f t="shared" si="3"/>
        <v>26</v>
      </c>
      <c r="D32">
        <v>-0.16285932607452017</v>
      </c>
      <c r="E32">
        <v>-5.3489570734500634E-2</v>
      </c>
      <c r="F32">
        <v>-0.78125096206988587</v>
      </c>
      <c r="G32">
        <v>-0.33575436669577646</v>
      </c>
      <c r="H32">
        <v>-0.13751999021586855</v>
      </c>
      <c r="I32">
        <v>-0.6808723088482872</v>
      </c>
      <c r="J32">
        <v>-0.32330888447992345</v>
      </c>
      <c r="K32">
        <v>-2.7542632425036444E-2</v>
      </c>
      <c r="L32">
        <v>-0.36178720837328432</v>
      </c>
      <c r="M32">
        <v>-0.67070737911515532</v>
      </c>
      <c r="P32" s="17">
        <f t="shared" si="1"/>
        <v>2.5626353042918827E-4</v>
      </c>
      <c r="Q32" s="17">
        <f t="shared" si="2"/>
        <v>2.5629636873270023E-4</v>
      </c>
    </row>
    <row r="33" spans="3:17" x14ac:dyDescent="0.55000000000000004">
      <c r="C33">
        <f t="shared" si="3"/>
        <v>27</v>
      </c>
      <c r="D33">
        <v>0.28520242697308351</v>
      </c>
      <c r="E33">
        <v>-0.87018613691219449</v>
      </c>
      <c r="F33">
        <v>1.8108841819231689</v>
      </c>
      <c r="G33">
        <v>-1.3808476856982421</v>
      </c>
      <c r="H33">
        <v>-0.7828320078392953</v>
      </c>
      <c r="I33">
        <v>-0.53865967221944633</v>
      </c>
      <c r="J33">
        <v>1.1574648220975445</v>
      </c>
      <c r="K33">
        <v>0.12024563411547014</v>
      </c>
      <c r="L33">
        <v>1.7721792505032026</v>
      </c>
      <c r="M33">
        <v>-4.4384192758501716E-3</v>
      </c>
      <c r="P33" s="17">
        <f t="shared" si="1"/>
        <v>4.1365921364633317E-3</v>
      </c>
      <c r="Q33" s="17">
        <f t="shared" si="2"/>
        <v>4.1451596430683857E-3</v>
      </c>
    </row>
    <row r="34" spans="3:17" x14ac:dyDescent="0.55000000000000004">
      <c r="C34">
        <f t="shared" si="3"/>
        <v>28</v>
      </c>
      <c r="D34">
        <v>-2.4078275012337773</v>
      </c>
      <c r="E34">
        <v>-0.26522239322440044</v>
      </c>
      <c r="F34">
        <v>-0.66089398457149817</v>
      </c>
      <c r="G34">
        <v>-1.232653174602402E-2</v>
      </c>
      <c r="H34">
        <v>-0.62500442358681307</v>
      </c>
      <c r="I34">
        <v>0.86289671753008801</v>
      </c>
      <c r="J34">
        <v>2.1358231993185632</v>
      </c>
      <c r="K34">
        <v>-0.61325205115282622</v>
      </c>
      <c r="L34">
        <v>-1.5773230291484286</v>
      </c>
      <c r="M34">
        <v>1.3783331047246707</v>
      </c>
      <c r="P34" s="17">
        <f t="shared" si="1"/>
        <v>-1.9185731173325907E-2</v>
      </c>
      <c r="Q34" s="17">
        <f t="shared" si="2"/>
        <v>-1.9002856429018888E-2</v>
      </c>
    </row>
    <row r="35" spans="3:17" x14ac:dyDescent="0.55000000000000004">
      <c r="C35">
        <f t="shared" si="3"/>
        <v>29</v>
      </c>
      <c r="D35">
        <v>-0.1419074527512233</v>
      </c>
      <c r="E35">
        <v>0.69669516075477922</v>
      </c>
      <c r="F35">
        <v>0.62618083445280637</v>
      </c>
      <c r="G35">
        <v>1.5147671607874489</v>
      </c>
      <c r="H35">
        <v>0.83852743035795418</v>
      </c>
      <c r="I35">
        <v>-0.156034325392505</v>
      </c>
      <c r="J35">
        <v>-0.1933967316344839</v>
      </c>
      <c r="K35">
        <v>0.24999141695558141</v>
      </c>
      <c r="L35">
        <v>0.30765089838070458</v>
      </c>
      <c r="M35">
        <v>1.7612527576901988</v>
      </c>
      <c r="P35" s="17">
        <f t="shared" si="1"/>
        <v>4.3771207597767406E-4</v>
      </c>
      <c r="Q35" s="17">
        <f t="shared" si="2"/>
        <v>4.3780788588687614E-4</v>
      </c>
    </row>
    <row r="36" spans="3:17" x14ac:dyDescent="0.55000000000000004">
      <c r="C36">
        <f t="shared" si="3"/>
        <v>30</v>
      </c>
      <c r="D36">
        <v>0.51425248851305305</v>
      </c>
      <c r="E36">
        <v>-0.87009709079634256</v>
      </c>
      <c r="F36">
        <v>0.60486367129357577</v>
      </c>
      <c r="G36">
        <v>-0.79873425490956396</v>
      </c>
      <c r="H36">
        <v>1.7939776894276798</v>
      </c>
      <c r="I36">
        <v>0.43177949657691445</v>
      </c>
      <c r="J36">
        <v>-0.34859924310895107</v>
      </c>
      <c r="K36">
        <v>-1.5930730675457851</v>
      </c>
      <c r="L36">
        <v>-0.22952324285368086</v>
      </c>
      <c r="M36">
        <v>-0.52598925885030712</v>
      </c>
      <c r="P36" s="17">
        <f t="shared" si="1"/>
        <v>6.120223856783358E-3</v>
      </c>
      <c r="Q36" s="17">
        <f t="shared" si="2"/>
        <v>6.1389906930238158E-3</v>
      </c>
    </row>
    <row r="37" spans="3:17" x14ac:dyDescent="0.55000000000000004">
      <c r="C37">
        <f t="shared" si="3"/>
        <v>31</v>
      </c>
      <c r="D37">
        <v>0.25919144558774393</v>
      </c>
      <c r="E37">
        <v>-1.782636996958836</v>
      </c>
      <c r="F37">
        <v>0.71876597308063961</v>
      </c>
      <c r="G37">
        <v>1.1469151598502287</v>
      </c>
      <c r="H37">
        <v>0.32321084858317395</v>
      </c>
      <c r="I37">
        <v>-6.1829903651480042E-2</v>
      </c>
      <c r="J37">
        <v>-1.6686784016191101</v>
      </c>
      <c r="K37">
        <v>0.70140203521805422</v>
      </c>
      <c r="L37">
        <v>6.8184847584862832E-2</v>
      </c>
      <c r="M37">
        <v>-2.2766555274895819E-2</v>
      </c>
      <c r="P37" s="17">
        <f t="shared" si="1"/>
        <v>3.9113304298926494E-3</v>
      </c>
      <c r="Q37" s="17">
        <f t="shared" si="2"/>
        <v>3.9189896654365786E-3</v>
      </c>
    </row>
    <row r="38" spans="3:17" x14ac:dyDescent="0.55000000000000004">
      <c r="C38">
        <f t="shared" si="3"/>
        <v>32</v>
      </c>
      <c r="D38">
        <v>0.30574654761464598</v>
      </c>
      <c r="E38">
        <v>1.1074729513806614</v>
      </c>
      <c r="F38">
        <v>-1.267636478809586</v>
      </c>
      <c r="G38">
        <v>0.31222323273759206</v>
      </c>
      <c r="H38">
        <v>-0.91184763996381646</v>
      </c>
      <c r="I38">
        <v>0.9856608981359184</v>
      </c>
      <c r="J38">
        <v>-0.21670512035721992</v>
      </c>
      <c r="K38">
        <v>-0.16892611217740483</v>
      </c>
      <c r="L38">
        <v>-0.84976853103997207</v>
      </c>
      <c r="M38">
        <v>0.57726018501202869</v>
      </c>
      <c r="P38" s="17">
        <f t="shared" si="1"/>
        <v>4.3145094402033853E-3</v>
      </c>
      <c r="Q38" s="17">
        <f t="shared" si="2"/>
        <v>4.323830336268486E-3</v>
      </c>
    </row>
    <row r="39" spans="3:17" x14ac:dyDescent="0.55000000000000004">
      <c r="C39">
        <f t="shared" si="3"/>
        <v>33</v>
      </c>
      <c r="D39">
        <v>0.69939861198843578</v>
      </c>
      <c r="E39">
        <v>-0.75577587530743451</v>
      </c>
      <c r="F39">
        <v>1.1900847143174134</v>
      </c>
      <c r="G39">
        <v>0.16551482416087709</v>
      </c>
      <c r="H39">
        <v>-0.29430037302695139</v>
      </c>
      <c r="I39">
        <v>-0.12139005928813959</v>
      </c>
      <c r="J39">
        <v>-1.9429744384691219</v>
      </c>
      <c r="K39">
        <v>0.22741810397217616</v>
      </c>
      <c r="L39">
        <v>-0.26241651851914477</v>
      </c>
      <c r="M39">
        <v>0.77835399514650461</v>
      </c>
      <c r="P39" s="17">
        <f t="shared" si="1"/>
        <v>7.723636320202276E-3</v>
      </c>
      <c r="Q39" s="17">
        <f t="shared" si="2"/>
        <v>7.7535405393978074E-3</v>
      </c>
    </row>
    <row r="40" spans="3:17" x14ac:dyDescent="0.55000000000000004">
      <c r="C40">
        <f t="shared" si="3"/>
        <v>34</v>
      </c>
      <c r="D40">
        <v>-0.72791464881982826</v>
      </c>
      <c r="E40">
        <v>0.80828304107794136</v>
      </c>
      <c r="F40">
        <v>0.6943444934564561</v>
      </c>
      <c r="G40">
        <v>-0.61421130048034933</v>
      </c>
      <c r="H40">
        <v>1.2021254456374897</v>
      </c>
      <c r="I40">
        <v>-0.40568306357670281</v>
      </c>
      <c r="J40">
        <v>0.18423878606729388</v>
      </c>
      <c r="K40">
        <v>-0.92556934089502052</v>
      </c>
      <c r="L40">
        <v>1.1774363113512016</v>
      </c>
      <c r="M40">
        <v>0.5093450420312845</v>
      </c>
      <c r="P40" s="17">
        <f t="shared" si="1"/>
        <v>-4.6372591099813282E-3</v>
      </c>
      <c r="Q40" s="17">
        <f t="shared" si="2"/>
        <v>-4.6265236247743369E-3</v>
      </c>
    </row>
    <row r="41" spans="3:17" x14ac:dyDescent="0.55000000000000004">
      <c r="C41">
        <f t="shared" si="3"/>
        <v>35</v>
      </c>
      <c r="D41">
        <v>-0.97380662951035002</v>
      </c>
      <c r="E41">
        <v>-0.81371939766494916</v>
      </c>
      <c r="F41">
        <v>-2.9833757139122147E-2</v>
      </c>
      <c r="G41">
        <v>-1.2873544908971706</v>
      </c>
      <c r="H41">
        <v>-0.28011426750728324</v>
      </c>
      <c r="I41">
        <v>0.72973300636636895</v>
      </c>
      <c r="J41">
        <v>-0.49927715244712817</v>
      </c>
      <c r="K41">
        <v>-0.37454308928414259</v>
      </c>
      <c r="L41">
        <v>0.53571126240631961</v>
      </c>
      <c r="M41">
        <v>-0.80853958584290841</v>
      </c>
      <c r="P41" s="17">
        <f t="shared" si="1"/>
        <v>-6.7667461286299718E-3</v>
      </c>
      <c r="Q41" s="17">
        <f t="shared" si="2"/>
        <v>-6.7439032550618006E-3</v>
      </c>
    </row>
    <row r="42" spans="3:17" x14ac:dyDescent="0.55000000000000004">
      <c r="C42">
        <f t="shared" si="3"/>
        <v>36</v>
      </c>
      <c r="D42">
        <v>1.6231347560901079</v>
      </c>
      <c r="E42">
        <v>-1.509957157357019</v>
      </c>
      <c r="F42">
        <v>0.42233709295953986</v>
      </c>
      <c r="G42">
        <v>-2.0460548062862776</v>
      </c>
      <c r="H42">
        <v>-1.1676962195748015</v>
      </c>
      <c r="I42">
        <v>1.045024927777608</v>
      </c>
      <c r="J42">
        <v>-0.3437634264540898</v>
      </c>
      <c r="K42">
        <v>-0.74828637616703397</v>
      </c>
      <c r="L42">
        <v>0.59011070127488896</v>
      </c>
      <c r="M42">
        <v>-0.46297407202802088</v>
      </c>
      <c r="P42" s="17">
        <f t="shared" si="1"/>
        <v>1.5723425992061585E-2</v>
      </c>
      <c r="Q42" s="17">
        <f t="shared" si="2"/>
        <v>1.5847689482866301E-2</v>
      </c>
    </row>
    <row r="43" spans="3:17" x14ac:dyDescent="0.55000000000000004">
      <c r="C43">
        <f t="shared" si="3"/>
        <v>37</v>
      </c>
      <c r="D43">
        <v>-0.81676244077520044</v>
      </c>
      <c r="E43">
        <v>-1.0309334561108014</v>
      </c>
      <c r="F43">
        <v>-0.82855430440820932</v>
      </c>
      <c r="G43">
        <v>-1.6104660242101225</v>
      </c>
      <c r="H43">
        <v>2.2620763198529708</v>
      </c>
      <c r="I43">
        <v>1.1686138624732407</v>
      </c>
      <c r="J43">
        <v>-0.14056401085486003</v>
      </c>
      <c r="K43">
        <v>0.47952290629995592</v>
      </c>
      <c r="L43">
        <v>-2.2220532784379559E-2</v>
      </c>
      <c r="M43">
        <v>-0.48347214684279943</v>
      </c>
      <c r="P43" s="17">
        <f t="shared" si="1"/>
        <v>-5.406703559016398E-3</v>
      </c>
      <c r="Q43" s="17">
        <f t="shared" si="2"/>
        <v>-5.3921136436209105E-3</v>
      </c>
    </row>
    <row r="44" spans="3:17" x14ac:dyDescent="0.55000000000000004">
      <c r="C44">
        <f t="shared" si="3"/>
        <v>38</v>
      </c>
      <c r="D44">
        <v>-0.77340489858235151</v>
      </c>
      <c r="E44">
        <v>-0.64358416712280808</v>
      </c>
      <c r="F44">
        <v>1.7266827283693533</v>
      </c>
      <c r="G44">
        <v>-0.39081493505482356</v>
      </c>
      <c r="H44">
        <v>1.9178403955443371</v>
      </c>
      <c r="I44">
        <v>0.38811571871769257</v>
      </c>
      <c r="J44">
        <v>-0.26165015491178523</v>
      </c>
      <c r="K44">
        <v>-0.23267974159282268</v>
      </c>
      <c r="L44">
        <v>-1.1287197595362997</v>
      </c>
      <c r="M44">
        <v>-0.54061652443002328</v>
      </c>
      <c r="P44" s="17">
        <f t="shared" si="1"/>
        <v>-5.0312162291697698E-3</v>
      </c>
      <c r="Q44" s="17">
        <f t="shared" si="2"/>
        <v>-5.0185808601035387E-3</v>
      </c>
    </row>
    <row r="45" spans="3:17" x14ac:dyDescent="0.55000000000000004">
      <c r="C45">
        <f t="shared" si="3"/>
        <v>39</v>
      </c>
      <c r="D45">
        <v>1.3771102830476152</v>
      </c>
      <c r="E45">
        <v>5.1772157171718972E-2</v>
      </c>
      <c r="F45">
        <v>-2.7788263533862864E-2</v>
      </c>
      <c r="G45">
        <v>0.34185706799843335</v>
      </c>
      <c r="H45">
        <v>-0.4381420153570198</v>
      </c>
      <c r="I45">
        <v>0.23925122750732966</v>
      </c>
      <c r="J45">
        <v>0.74571385476529284</v>
      </c>
      <c r="K45">
        <v>-0.93889167102966142</v>
      </c>
      <c r="L45">
        <v>0.18752925078455171</v>
      </c>
      <c r="M45">
        <v>-0.50488332330544627</v>
      </c>
      <c r="P45" s="17">
        <f t="shared" si="1"/>
        <v>1.35927915559868E-2</v>
      </c>
      <c r="Q45" s="17">
        <f t="shared" si="2"/>
        <v>1.368559354979304E-2</v>
      </c>
    </row>
    <row r="46" spans="3:17" x14ac:dyDescent="0.55000000000000004">
      <c r="C46">
        <f t="shared" si="3"/>
        <v>40</v>
      </c>
      <c r="D46">
        <v>0.18291264975624258</v>
      </c>
      <c r="E46">
        <v>-0.4256649350385821</v>
      </c>
      <c r="F46">
        <v>-0.97375782986430814</v>
      </c>
      <c r="G46">
        <v>1.1300593512796104</v>
      </c>
      <c r="H46">
        <v>0.28332121392824205</v>
      </c>
      <c r="I46">
        <v>-1.060551918294617</v>
      </c>
      <c r="J46">
        <v>0.27335898633151046</v>
      </c>
      <c r="K46">
        <v>-0.8400958984986695</v>
      </c>
      <c r="L46">
        <v>-0.88388775814435694</v>
      </c>
      <c r="M46">
        <v>-6.5521412783881072E-2</v>
      </c>
      <c r="P46" s="17">
        <f t="shared" si="1"/>
        <v>3.2507366802909821E-3</v>
      </c>
      <c r="Q46" s="17">
        <f t="shared" si="2"/>
        <v>3.2560260546747877E-3</v>
      </c>
    </row>
    <row r="47" spans="3:17" x14ac:dyDescent="0.55000000000000004">
      <c r="C47">
        <f t="shared" si="3"/>
        <v>41</v>
      </c>
      <c r="D47">
        <v>-0.20568931433545179</v>
      </c>
      <c r="E47">
        <v>-2.8007801915612491E-2</v>
      </c>
      <c r="F47">
        <v>-1.1423046918934199</v>
      </c>
      <c r="G47">
        <v>0.56322106775422975</v>
      </c>
      <c r="H47">
        <v>0.50471459689672116</v>
      </c>
      <c r="I47">
        <v>0.6353242428579241</v>
      </c>
      <c r="J47">
        <v>-0.19574555258242912</v>
      </c>
      <c r="K47">
        <v>0.45981520612029453</v>
      </c>
      <c r="L47">
        <v>1.3348089909752792</v>
      </c>
      <c r="M47">
        <v>-0.95557270284037843</v>
      </c>
      <c r="P47" s="17">
        <f t="shared" si="1"/>
        <v>-1.1465504834837258E-4</v>
      </c>
      <c r="Q47" s="17">
        <f t="shared" si="2"/>
        <v>-1.146484757095223E-4</v>
      </c>
    </row>
    <row r="48" spans="3:17" x14ac:dyDescent="0.55000000000000004">
      <c r="C48">
        <f t="shared" si="3"/>
        <v>42</v>
      </c>
      <c r="D48">
        <v>0.39841949899883827</v>
      </c>
      <c r="E48">
        <v>0.76805126942881052</v>
      </c>
      <c r="F48">
        <v>-1.5277434306130444</v>
      </c>
      <c r="G48">
        <v>2.6681419603256082E-2</v>
      </c>
      <c r="H48">
        <v>-1.0425520497380654</v>
      </c>
      <c r="I48">
        <v>-1.9177500690038932E-2</v>
      </c>
      <c r="J48">
        <v>1.3224465237641914</v>
      </c>
      <c r="K48">
        <v>1.705920221241062</v>
      </c>
      <c r="L48">
        <v>-0.98441855853839577</v>
      </c>
      <c r="M48">
        <v>-2.8203665901011084</v>
      </c>
      <c r="P48" s="17">
        <f t="shared" si="1"/>
        <v>5.117080741627293E-3</v>
      </c>
      <c r="Q48" s="17">
        <f t="shared" si="2"/>
        <v>5.1301953592624017E-3</v>
      </c>
    </row>
    <row r="49" spans="3:17" x14ac:dyDescent="0.55000000000000004">
      <c r="C49">
        <f t="shared" si="3"/>
        <v>43</v>
      </c>
      <c r="D49">
        <v>-0.32463712711345533</v>
      </c>
      <c r="E49">
        <v>-0.64145432633469235</v>
      </c>
      <c r="F49">
        <v>1.491307804104044</v>
      </c>
      <c r="G49">
        <v>-0.20663727615969327</v>
      </c>
      <c r="H49">
        <v>-0.29923270878249414</v>
      </c>
      <c r="I49">
        <v>0.69053640105554925</v>
      </c>
      <c r="J49">
        <v>0.7217931294582286</v>
      </c>
      <c r="K49">
        <v>0.30336572992145594</v>
      </c>
      <c r="L49">
        <v>1.3280919211967956</v>
      </c>
      <c r="M49">
        <v>-1.0749866948445652</v>
      </c>
      <c r="P49" s="17">
        <f t="shared" si="1"/>
        <v>-1.1447733242518356E-3</v>
      </c>
      <c r="Q49" s="17">
        <f t="shared" si="2"/>
        <v>-1.1441183212370643E-3</v>
      </c>
    </row>
    <row r="50" spans="3:17" x14ac:dyDescent="0.55000000000000004">
      <c r="C50">
        <f t="shared" si="3"/>
        <v>44</v>
      </c>
      <c r="D50">
        <v>-2.0208122749011714</v>
      </c>
      <c r="E50">
        <v>-0.98359225126411076</v>
      </c>
      <c r="F50">
        <v>-1.5560762547790172</v>
      </c>
      <c r="G50">
        <v>0.86639085587585074</v>
      </c>
      <c r="H50">
        <v>1.6346543885361138</v>
      </c>
      <c r="I50">
        <v>-1.2896025387056544</v>
      </c>
      <c r="J50">
        <v>0.46244521228152263</v>
      </c>
      <c r="K50">
        <v>-1.2260655622718266</v>
      </c>
      <c r="L50">
        <v>-0.10957173391137141</v>
      </c>
      <c r="M50">
        <v>-1.8833771340364296</v>
      </c>
      <c r="P50" s="17">
        <f t="shared" si="1"/>
        <v>-1.58340809967717E-2</v>
      </c>
      <c r="Q50" s="17">
        <f t="shared" si="2"/>
        <v>-1.570938097389496E-2</v>
      </c>
    </row>
    <row r="51" spans="3:17" x14ac:dyDescent="0.55000000000000004">
      <c r="C51">
        <f t="shared" si="3"/>
        <v>45</v>
      </c>
      <c r="D51">
        <v>-1.7613372872230086</v>
      </c>
      <c r="E51">
        <v>1.8447649920244202</v>
      </c>
      <c r="F51">
        <v>-0.39881291505534811</v>
      </c>
      <c r="G51">
        <v>-0.70127033983821052</v>
      </c>
      <c r="H51">
        <v>0.35484350996900199</v>
      </c>
      <c r="I51">
        <v>1.6392768169680769</v>
      </c>
      <c r="J51">
        <v>0.26149313227628562</v>
      </c>
      <c r="K51">
        <v>0.32847918004448468</v>
      </c>
      <c r="L51">
        <v>2.4074620938977338</v>
      </c>
      <c r="M51">
        <v>-0.28567602211819049</v>
      </c>
      <c r="P51" s="17">
        <f t="shared" si="1"/>
        <v>-1.3586961687012268E-2</v>
      </c>
      <c r="Q51" s="17">
        <f t="shared" si="2"/>
        <v>-1.3495075544992408E-2</v>
      </c>
    </row>
    <row r="52" spans="3:17" x14ac:dyDescent="0.55000000000000004">
      <c r="C52">
        <f t="shared" si="3"/>
        <v>46</v>
      </c>
      <c r="D52">
        <v>-0.23786562047762935</v>
      </c>
      <c r="E52">
        <v>-0.48035952861472098</v>
      </c>
      <c r="F52">
        <v>1.5125119542623844</v>
      </c>
      <c r="G52">
        <v>-0.17737361628821841</v>
      </c>
      <c r="H52">
        <v>-1.6008546060140973</v>
      </c>
      <c r="I52">
        <v>-0.88194132664089053</v>
      </c>
      <c r="J52">
        <v>-0.73940846199671506</v>
      </c>
      <c r="K52">
        <v>-0.91428996694400999</v>
      </c>
      <c r="L52">
        <v>-2.3682719757255009</v>
      </c>
      <c r="M52">
        <v>-7.9898891187670726E-2</v>
      </c>
      <c r="P52" s="17">
        <f t="shared" si="1"/>
        <v>-3.9331003353908277E-4</v>
      </c>
      <c r="Q52" s="17">
        <f t="shared" si="2"/>
        <v>-3.9323269728719357E-4</v>
      </c>
    </row>
    <row r="53" spans="3:17" x14ac:dyDescent="0.55000000000000004">
      <c r="C53">
        <f t="shared" si="3"/>
        <v>47</v>
      </c>
      <c r="D53">
        <v>0.56492624083043541</v>
      </c>
      <c r="E53">
        <v>0.85798105089164312</v>
      </c>
      <c r="F53">
        <v>-0.49151299882676264</v>
      </c>
      <c r="G53">
        <v>0.49758506772286742</v>
      </c>
      <c r="H53">
        <v>0.50095072042852284</v>
      </c>
      <c r="I53">
        <v>-1.0977547508748102</v>
      </c>
      <c r="J53">
        <v>-0.85170353051502834</v>
      </c>
      <c r="K53">
        <v>-0.95775325733178573</v>
      </c>
      <c r="L53">
        <v>-0.46670587913531503</v>
      </c>
      <c r="M53">
        <v>-0.36461162875530023</v>
      </c>
      <c r="P53" s="17">
        <f t="shared" si="1"/>
        <v>6.5590714249026943E-3</v>
      </c>
      <c r="Q53" s="17">
        <f t="shared" si="2"/>
        <v>6.580629241193181E-3</v>
      </c>
    </row>
    <row r="54" spans="3:17" x14ac:dyDescent="0.55000000000000004">
      <c r="C54">
        <f t="shared" si="3"/>
        <v>48</v>
      </c>
      <c r="D54">
        <v>-2.4993189299476666</v>
      </c>
      <c r="E54">
        <v>-9.6230845593749864E-2</v>
      </c>
      <c r="F54">
        <v>5.7504528165434866E-2</v>
      </c>
      <c r="G54">
        <v>-4.1366229970243439E-2</v>
      </c>
      <c r="H54">
        <v>-1.5142339245204797</v>
      </c>
      <c r="I54">
        <v>0.7185117995156276</v>
      </c>
      <c r="J54">
        <v>-0.8329435950806181</v>
      </c>
      <c r="K54">
        <v>0.61837248731542271</v>
      </c>
      <c r="L54">
        <v>0.18397799282718208</v>
      </c>
      <c r="M54">
        <v>1.7566480466562575</v>
      </c>
      <c r="P54" s="17">
        <f t="shared" si="1"/>
        <v>-1.9978070188273519E-2</v>
      </c>
      <c r="Q54" s="17">
        <f t="shared" si="2"/>
        <v>-1.9779830885185867E-2</v>
      </c>
    </row>
    <row r="55" spans="3:17" x14ac:dyDescent="0.55000000000000004">
      <c r="C55">
        <f t="shared" si="3"/>
        <v>49</v>
      </c>
      <c r="D55">
        <v>0.55893119255167434</v>
      </c>
      <c r="E55">
        <v>2.5149280672654517</v>
      </c>
      <c r="F55">
        <v>-0.21600705931196895</v>
      </c>
      <c r="G55">
        <v>0.61571051581885916</v>
      </c>
      <c r="H55">
        <v>1.4077213958071739</v>
      </c>
      <c r="I55">
        <v>-0.48264223974984938</v>
      </c>
      <c r="J55">
        <v>1.2109072030479582</v>
      </c>
      <c r="K55">
        <v>-1.0554811687703114</v>
      </c>
      <c r="L55">
        <v>-1.3586926301357114</v>
      </c>
      <c r="M55">
        <v>-1.8076325571957834</v>
      </c>
      <c r="P55" s="17">
        <f t="shared" si="1"/>
        <v>6.5071527838394816E-3</v>
      </c>
      <c r="Q55" s="17">
        <f t="shared" si="2"/>
        <v>6.5283702994207715E-3</v>
      </c>
    </row>
    <row r="56" spans="3:17" x14ac:dyDescent="0.55000000000000004">
      <c r="C56">
        <f t="shared" si="3"/>
        <v>50</v>
      </c>
      <c r="D56">
        <v>0.13303328501415884</v>
      </c>
      <c r="E56">
        <v>0.45295050724329056</v>
      </c>
      <c r="F56">
        <v>-0.20807670952944582</v>
      </c>
      <c r="G56">
        <v>-0.58733973866348121</v>
      </c>
      <c r="H56">
        <v>0.75058861816359945</v>
      </c>
      <c r="I56">
        <v>1.6577105650030557</v>
      </c>
      <c r="J56">
        <v>1.2931697458660512</v>
      </c>
      <c r="K56">
        <v>0.5530392366617326</v>
      </c>
      <c r="L56">
        <v>-0.90923864500837948</v>
      </c>
      <c r="M56">
        <v>0.10938294449733395</v>
      </c>
      <c r="P56" s="17">
        <f t="shared" si="1"/>
        <v>2.818768710378239E-3</v>
      </c>
      <c r="Q56" s="17">
        <f t="shared" si="2"/>
        <v>2.8227451742657284E-3</v>
      </c>
    </row>
    <row r="57" spans="3:17" x14ac:dyDescent="0.55000000000000004">
      <c r="C57">
        <f t="shared" si="3"/>
        <v>51</v>
      </c>
      <c r="D57">
        <v>1.1394360864143473</v>
      </c>
      <c r="E57">
        <v>0.71264273547435142</v>
      </c>
      <c r="F57">
        <v>-0.39921075020774516</v>
      </c>
      <c r="G57">
        <v>0.51596037965101316</v>
      </c>
      <c r="H57">
        <v>0.72830205683990001</v>
      </c>
      <c r="I57">
        <v>-1.2940174487392615</v>
      </c>
      <c r="J57">
        <v>-0.47241833667413896</v>
      </c>
      <c r="K57">
        <v>0.50765296863171916</v>
      </c>
      <c r="L57">
        <v>-0.17150548508096986</v>
      </c>
      <c r="M57">
        <v>-0.1541833475749507</v>
      </c>
      <c r="P57" s="17">
        <f t="shared" si="1"/>
        <v>1.1534472634902123E-2</v>
      </c>
      <c r="Q57" s="17">
        <f t="shared" si="2"/>
        <v>1.1601251169129023E-2</v>
      </c>
    </row>
    <row r="58" spans="3:17" x14ac:dyDescent="0.55000000000000004">
      <c r="C58">
        <f t="shared" si="3"/>
        <v>52</v>
      </c>
      <c r="D58">
        <v>-0.60947089305229896</v>
      </c>
      <c r="E58">
        <v>0.53287722387272729</v>
      </c>
      <c r="F58">
        <v>-0.46053695737830852</v>
      </c>
      <c r="G58">
        <v>9.0493664042417793E-2</v>
      </c>
      <c r="H58">
        <v>-0.21830556395726008</v>
      </c>
      <c r="I58">
        <v>-0.63578809320575536</v>
      </c>
      <c r="J58">
        <v>-0.93424130531463856</v>
      </c>
      <c r="K58">
        <v>-0.36100381198711945</v>
      </c>
      <c r="L58">
        <v>2.0238069426607779</v>
      </c>
      <c r="M58">
        <v>0.26350512230697593</v>
      </c>
      <c r="P58" s="17">
        <f t="shared" si="1"/>
        <v>-3.6115060958381287E-3</v>
      </c>
      <c r="Q58" s="17">
        <f t="shared" si="2"/>
        <v>-3.6049924514128806E-3</v>
      </c>
    </row>
    <row r="59" spans="3:17" x14ac:dyDescent="0.55000000000000004">
      <c r="C59">
        <f t="shared" si="3"/>
        <v>53</v>
      </c>
      <c r="D59">
        <v>0.14617105350317119</v>
      </c>
      <c r="E59">
        <v>-1.029797113824936</v>
      </c>
      <c r="F59">
        <v>-0.43136882549100591</v>
      </c>
      <c r="G59">
        <v>-0.97354582662848976</v>
      </c>
      <c r="H59">
        <v>0.31714434574921835</v>
      </c>
      <c r="I59">
        <v>-0.60796353280037019</v>
      </c>
      <c r="J59">
        <v>-0.26263159458239221</v>
      </c>
      <c r="K59">
        <v>-0.75437643534838417</v>
      </c>
      <c r="L59">
        <v>-0.58430784813456094</v>
      </c>
      <c r="M59">
        <v>-0.25299716542060169</v>
      </c>
      <c r="P59" s="17">
        <f t="shared" si="1"/>
        <v>2.9325451229834727E-3</v>
      </c>
      <c r="Q59" s="17">
        <f t="shared" si="2"/>
        <v>2.9368492397430224E-3</v>
      </c>
    </row>
    <row r="60" spans="3:17" x14ac:dyDescent="0.55000000000000004">
      <c r="C60">
        <f t="shared" si="3"/>
        <v>54</v>
      </c>
      <c r="D60">
        <v>0.83840177396983984</v>
      </c>
      <c r="E60">
        <v>0.17740511908501727</v>
      </c>
      <c r="F60">
        <v>1.319488879504344</v>
      </c>
      <c r="G60">
        <v>-0.22016474666013419</v>
      </c>
      <c r="H60">
        <v>-0.14306117347855149</v>
      </c>
      <c r="I60">
        <v>0.42983600717618464</v>
      </c>
      <c r="J60">
        <v>1.3137111959985033</v>
      </c>
      <c r="K60">
        <v>-0.43200866790091341</v>
      </c>
      <c r="L60">
        <v>1.1268796638591501</v>
      </c>
      <c r="M60">
        <v>0.84313626445169254</v>
      </c>
      <c r="P60" s="17">
        <f t="shared" si="1"/>
        <v>8.9274390150248673E-3</v>
      </c>
      <c r="Q60" s="17">
        <f t="shared" si="2"/>
        <v>8.9674074487557931E-3</v>
      </c>
    </row>
    <row r="61" spans="3:17" x14ac:dyDescent="0.55000000000000004">
      <c r="C61">
        <f t="shared" si="3"/>
        <v>55</v>
      </c>
      <c r="D61">
        <v>0.82545594609856199</v>
      </c>
      <c r="E61">
        <v>0.19385678712522264</v>
      </c>
      <c r="F61">
        <v>-6.9098518342171539E-2</v>
      </c>
      <c r="G61">
        <v>0.62405302846386934</v>
      </c>
      <c r="H61">
        <v>-0.36134964682745835</v>
      </c>
      <c r="I61">
        <v>-6.6773524967697097E-3</v>
      </c>
      <c r="J61">
        <v>1.3417399333539353</v>
      </c>
      <c r="K61">
        <v>0.14505984951845941</v>
      </c>
      <c r="L61">
        <v>-0.5000176584324082</v>
      </c>
      <c r="M61">
        <v>-0.57175564839182502</v>
      </c>
      <c r="P61" s="17">
        <f t="shared" si="1"/>
        <v>8.8153248569293949E-3</v>
      </c>
      <c r="Q61" s="17">
        <f t="shared" si="2"/>
        <v>8.8542942582374717E-3</v>
      </c>
    </row>
    <row r="62" spans="3:17" x14ac:dyDescent="0.55000000000000004">
      <c r="C62">
        <f t="shared" si="3"/>
        <v>56</v>
      </c>
      <c r="D62">
        <v>-0.25364823100262179</v>
      </c>
      <c r="E62">
        <v>1.166960465921514</v>
      </c>
      <c r="F62">
        <v>-0.87131135611858601</v>
      </c>
      <c r="G62">
        <v>0.29220332092099294</v>
      </c>
      <c r="H62">
        <v>-0.75620230609467787</v>
      </c>
      <c r="I62">
        <v>1.1709931572867265</v>
      </c>
      <c r="J62">
        <v>-1.4605113268186858</v>
      </c>
      <c r="K62">
        <v>1.037146715877469</v>
      </c>
      <c r="L62">
        <v>0.41984178561605928</v>
      </c>
      <c r="M62">
        <v>0.44119961603135438</v>
      </c>
      <c r="P62" s="17">
        <f t="shared" si="1"/>
        <v>-5.2999145006587373E-4</v>
      </c>
      <c r="Q62" s="17">
        <f t="shared" si="2"/>
        <v>-5.2985102940561468E-4</v>
      </c>
    </row>
    <row r="63" spans="3:17" x14ac:dyDescent="0.55000000000000004">
      <c r="C63">
        <f t="shared" si="3"/>
        <v>57</v>
      </c>
      <c r="D63">
        <v>0.20465200977267381</v>
      </c>
      <c r="E63">
        <v>-0.97828315632729679</v>
      </c>
      <c r="F63">
        <v>1.1810121105638665</v>
      </c>
      <c r="G63">
        <v>0.63880359027472366</v>
      </c>
      <c r="H63">
        <v>-0.73882888956083326</v>
      </c>
      <c r="I63">
        <v>0.31730006076254713</v>
      </c>
      <c r="J63">
        <v>-1.0079752570678786</v>
      </c>
      <c r="K63">
        <v>0.131071080166067</v>
      </c>
      <c r="L63">
        <v>0.80281414531327633</v>
      </c>
      <c r="M63">
        <v>-1.2072165581705909</v>
      </c>
      <c r="P63" s="17">
        <f t="shared" si="1"/>
        <v>3.4390050606534339E-3</v>
      </c>
      <c r="Q63" s="17">
        <f t="shared" si="2"/>
        <v>3.4449252231012473E-3</v>
      </c>
    </row>
    <row r="64" spans="3:17" x14ac:dyDescent="0.55000000000000004">
      <c r="C64">
        <f t="shared" si="3"/>
        <v>58</v>
      </c>
      <c r="D64">
        <v>-0.61172988961181729</v>
      </c>
      <c r="E64">
        <v>-2.6382586073880812</v>
      </c>
      <c r="F64">
        <v>2.8545139924387519</v>
      </c>
      <c r="G64">
        <v>1.3286533592223984</v>
      </c>
      <c r="H64">
        <v>2.5777544171115605</v>
      </c>
      <c r="I64">
        <v>-1.557744724602488</v>
      </c>
      <c r="J64">
        <v>-0.58206421441657086</v>
      </c>
      <c r="K64">
        <v>0.17517468239482731</v>
      </c>
      <c r="L64">
        <v>-0.13469751211515565</v>
      </c>
      <c r="M64">
        <v>0.51689000479303837</v>
      </c>
      <c r="P64" s="17">
        <f t="shared" si="1"/>
        <v>-3.6310695799141738E-3</v>
      </c>
      <c r="Q64" s="17">
        <f t="shared" si="2"/>
        <v>-3.6244852186027021E-3</v>
      </c>
    </row>
    <row r="65" spans="3:17" x14ac:dyDescent="0.55000000000000004">
      <c r="C65">
        <f t="shared" si="3"/>
        <v>59</v>
      </c>
      <c r="D65">
        <v>-0.53514064125540883</v>
      </c>
      <c r="E65">
        <v>1.0892428973139343</v>
      </c>
      <c r="F65">
        <v>-1.8244228090457289E-2</v>
      </c>
      <c r="G65">
        <v>1.1471739082756278</v>
      </c>
      <c r="H65">
        <v>-3.2353732457167272E-2</v>
      </c>
      <c r="I65">
        <v>0.59017515492704831</v>
      </c>
      <c r="J65">
        <v>-1.104513790259577</v>
      </c>
      <c r="K65">
        <v>-0.6983162974569237</v>
      </c>
      <c r="L65">
        <v>0.28587515788952556</v>
      </c>
      <c r="M65">
        <v>0.70153593529632041</v>
      </c>
      <c r="P65" s="17">
        <f t="shared" si="1"/>
        <v>-2.9677872325801205E-3</v>
      </c>
      <c r="Q65" s="17">
        <f t="shared" si="2"/>
        <v>-2.9633877054142665E-3</v>
      </c>
    </row>
    <row r="66" spans="3:17" x14ac:dyDescent="0.55000000000000004">
      <c r="C66">
        <f t="shared" si="3"/>
        <v>60</v>
      </c>
      <c r="D66">
        <v>0.28156013744350744</v>
      </c>
      <c r="E66">
        <v>-0.19811768717808542</v>
      </c>
      <c r="F66">
        <v>-5.4583498091165944E-2</v>
      </c>
      <c r="G66">
        <v>0.20146401147472404</v>
      </c>
      <c r="H66">
        <v>-1.4500947226955643</v>
      </c>
      <c r="I66">
        <v>1.5955944756036438</v>
      </c>
      <c r="J66">
        <v>3.1320211899900578E-2</v>
      </c>
      <c r="K66">
        <v>0.92590293968443405</v>
      </c>
      <c r="L66">
        <v>1.3706942195524845</v>
      </c>
      <c r="M66">
        <v>-0.17334258560579943</v>
      </c>
      <c r="P66" s="17">
        <f t="shared" si="1"/>
        <v>4.1050489838578216E-3</v>
      </c>
      <c r="Q66" s="17">
        <f t="shared" si="2"/>
        <v>4.11348623860186E-3</v>
      </c>
    </row>
    <row r="67" spans="3:17" x14ac:dyDescent="0.55000000000000004">
      <c r="C67">
        <f t="shared" si="3"/>
        <v>61</v>
      </c>
      <c r="D67">
        <v>-3.1223595877555566E-2</v>
      </c>
      <c r="E67">
        <v>-1.2183254553746585</v>
      </c>
      <c r="F67">
        <v>-3.1191780714914255</v>
      </c>
      <c r="G67">
        <v>-1.3710425454421067</v>
      </c>
      <c r="H67">
        <v>-0.64494947594953123</v>
      </c>
      <c r="I67">
        <v>-2.5406412713025003E-2</v>
      </c>
      <c r="J67">
        <v>0.76499022221043855</v>
      </c>
      <c r="K67">
        <v>-1.0256044985804662</v>
      </c>
      <c r="L67">
        <v>1.6248826652436936</v>
      </c>
      <c r="M67">
        <v>0.26879610062396864</v>
      </c>
      <c r="P67" s="17">
        <f t="shared" si="1"/>
        <v>1.396262394392045E-3</v>
      </c>
      <c r="Q67" s="17">
        <f t="shared" si="2"/>
        <v>1.3972376225677152E-3</v>
      </c>
    </row>
    <row r="68" spans="3:17" x14ac:dyDescent="0.55000000000000004">
      <c r="C68">
        <f t="shared" si="3"/>
        <v>62</v>
      </c>
      <c r="D68">
        <v>2.6606884351968698E-2</v>
      </c>
      <c r="E68">
        <v>0.33088995552755851</v>
      </c>
      <c r="F68">
        <v>1.6042729822668509</v>
      </c>
      <c r="G68">
        <v>-1.6593417805492288</v>
      </c>
      <c r="H68">
        <v>0.77792852709491789</v>
      </c>
      <c r="I68">
        <v>0.47563225285587618</v>
      </c>
      <c r="J68">
        <v>0.52982489988700199</v>
      </c>
      <c r="K68">
        <v>0.1557604938427665</v>
      </c>
      <c r="L68">
        <v>0.17274277388734599</v>
      </c>
      <c r="M68">
        <v>0.11923135423345919</v>
      </c>
      <c r="P68" s="17">
        <f t="shared" si="1"/>
        <v>1.8970890443102623E-3</v>
      </c>
      <c r="Q68" s="17">
        <f t="shared" si="2"/>
        <v>1.8988896561915602E-3</v>
      </c>
    </row>
    <row r="69" spans="3:17" x14ac:dyDescent="0.55000000000000004">
      <c r="C69">
        <f t="shared" si="3"/>
        <v>63</v>
      </c>
      <c r="D69">
        <v>0.1838293859070699</v>
      </c>
      <c r="E69">
        <v>-0.32457761376072264</v>
      </c>
      <c r="F69">
        <v>0.44217481133833164</v>
      </c>
      <c r="G69">
        <v>-0.87101431849241573</v>
      </c>
      <c r="H69">
        <v>0.38959783817034699</v>
      </c>
      <c r="I69">
        <v>-1.6453950848516543</v>
      </c>
      <c r="J69">
        <v>2.3690758394175431</v>
      </c>
      <c r="K69">
        <v>1.1678329551582751</v>
      </c>
      <c r="L69">
        <v>-1.3159367280127818</v>
      </c>
      <c r="M69">
        <v>4.4883880776602519E-2</v>
      </c>
      <c r="P69" s="17">
        <f t="shared" si="1"/>
        <v>3.2586758482428223E-3</v>
      </c>
      <c r="Q69" s="17">
        <f t="shared" si="2"/>
        <v>3.2639911043821357E-3</v>
      </c>
    </row>
    <row r="70" spans="3:17" x14ac:dyDescent="0.55000000000000004">
      <c r="C70">
        <f t="shared" si="3"/>
        <v>64</v>
      </c>
      <c r="D70">
        <v>-0.1618312104688408</v>
      </c>
      <c r="E70">
        <v>-0.77032687891527973</v>
      </c>
      <c r="F70">
        <v>-0.21869305018303345</v>
      </c>
      <c r="G70">
        <v>1.8090875437299241</v>
      </c>
      <c r="H70">
        <v>-0.71449365448953206</v>
      </c>
      <c r="I70">
        <v>0.66951666029591217</v>
      </c>
      <c r="J70">
        <v>-0.29557177762390768</v>
      </c>
      <c r="K70">
        <v>1.1598472310612031</v>
      </c>
      <c r="L70">
        <v>-0.55448462785533092</v>
      </c>
      <c r="M70">
        <v>-0.75177646941469989</v>
      </c>
      <c r="P70" s="17">
        <f t="shared" ref="P70:P133" si="4">$P$1*1/12+$P$2*SQRT(1/12)*INDEX(D70:M70,1,$P$3)</f>
        <v>2.651672727546437E-4</v>
      </c>
      <c r="Q70" s="17">
        <f t="shared" si="2"/>
        <v>2.6520243270367061E-4</v>
      </c>
    </row>
    <row r="71" spans="3:17" x14ac:dyDescent="0.55000000000000004">
      <c r="C71">
        <f t="shared" si="3"/>
        <v>65</v>
      </c>
      <c r="D71">
        <v>1.5329137677981706</v>
      </c>
      <c r="E71">
        <v>1.6697583136283034</v>
      </c>
      <c r="F71">
        <v>-1.572870594951232</v>
      </c>
      <c r="G71">
        <v>1.1130875419424124</v>
      </c>
      <c r="H71">
        <v>-0.92919754732886073</v>
      </c>
      <c r="I71">
        <v>0.64793782862072413</v>
      </c>
      <c r="J71">
        <v>-0.49853494267391718</v>
      </c>
      <c r="K71">
        <v>-4.7341649202081497E-2</v>
      </c>
      <c r="L71">
        <v>0.72882053735497543</v>
      </c>
      <c r="M71">
        <v>0.44249971356568341</v>
      </c>
      <c r="P71" s="17">
        <f t="shared" si="4"/>
        <v>1.4942089313908023E-2</v>
      </c>
      <c r="Q71" s="17">
        <f t="shared" ref="Q71:Q134" si="5">EXP(P71)-1</f>
        <v>1.5054280423818955E-2</v>
      </c>
    </row>
    <row r="72" spans="3:17" x14ac:dyDescent="0.55000000000000004">
      <c r="C72">
        <f t="shared" ref="C72:C135" si="6">C71+1</f>
        <v>66</v>
      </c>
      <c r="D72">
        <v>1.9082721765253399</v>
      </c>
      <c r="E72">
        <v>0.23804083076979607</v>
      </c>
      <c r="F72">
        <v>1.2662328033798016</v>
      </c>
      <c r="G72">
        <v>0.40412014601544127</v>
      </c>
      <c r="H72">
        <v>-0.56064200333552094</v>
      </c>
      <c r="I72">
        <v>0.39245729129557749</v>
      </c>
      <c r="J72">
        <v>0.29978387895216524</v>
      </c>
      <c r="K72">
        <v>-0.20128497182844585</v>
      </c>
      <c r="L72">
        <v>0.33589413396204104</v>
      </c>
      <c r="M72">
        <v>-0.2772659455036936</v>
      </c>
      <c r="P72" s="17">
        <f t="shared" si="4"/>
        <v>1.8192788488726335E-2</v>
      </c>
      <c r="Q72" s="17">
        <f t="shared" si="5"/>
        <v>1.83592854137411E-2</v>
      </c>
    </row>
    <row r="73" spans="3:17" x14ac:dyDescent="0.55000000000000004">
      <c r="C73">
        <f t="shared" si="6"/>
        <v>67</v>
      </c>
      <c r="D73">
        <v>0.23717012626037318</v>
      </c>
      <c r="E73">
        <v>-0.10003068209089044</v>
      </c>
      <c r="F73">
        <v>0.17729818202230463</v>
      </c>
      <c r="G73">
        <v>-2.7762995307560128</v>
      </c>
      <c r="H73">
        <v>0.57700561394772509</v>
      </c>
      <c r="I73">
        <v>0.4931863467529532</v>
      </c>
      <c r="J73">
        <v>-0.75644916253430017</v>
      </c>
      <c r="K73">
        <v>0.19448801233013574</v>
      </c>
      <c r="L73">
        <v>-1.2030920508114178</v>
      </c>
      <c r="M73">
        <v>1.0743132001977009</v>
      </c>
      <c r="P73" s="17">
        <f t="shared" si="4"/>
        <v>3.7206202102691259E-3</v>
      </c>
      <c r="Q73" s="17">
        <f t="shared" si="5"/>
        <v>3.7275503097342622E-3</v>
      </c>
    </row>
    <row r="74" spans="3:17" x14ac:dyDescent="0.55000000000000004">
      <c r="C74">
        <f t="shared" si="6"/>
        <v>68</v>
      </c>
      <c r="D74">
        <v>-1.1856282126714979</v>
      </c>
      <c r="E74">
        <v>-1.3679168867096896</v>
      </c>
      <c r="F74">
        <v>0.21703044394258075</v>
      </c>
      <c r="G74">
        <v>-0.48929822204137713</v>
      </c>
      <c r="H74">
        <v>0.80785235481747208</v>
      </c>
      <c r="I74">
        <v>0.67878881816520087</v>
      </c>
      <c r="J74">
        <v>-0.85927654177193047</v>
      </c>
      <c r="K74">
        <v>4.4222810293612677E-2</v>
      </c>
      <c r="L74">
        <v>1.0291984257426015</v>
      </c>
      <c r="M74">
        <v>0.7267316823489165</v>
      </c>
      <c r="P74" s="17">
        <f t="shared" si="4"/>
        <v>-8.6011748495038939E-3</v>
      </c>
      <c r="Q74" s="17">
        <f t="shared" si="5"/>
        <v>-8.5642905702403294E-3</v>
      </c>
    </row>
    <row r="75" spans="3:17" x14ac:dyDescent="0.55000000000000004">
      <c r="C75">
        <f t="shared" si="6"/>
        <v>69</v>
      </c>
      <c r="D75">
        <v>-0.15916217045820164</v>
      </c>
      <c r="E75">
        <v>0.28492844654025762</v>
      </c>
      <c r="F75">
        <v>0.73860109572337351</v>
      </c>
      <c r="G75">
        <v>0.51154489857878016</v>
      </c>
      <c r="H75">
        <v>-2.2781621355724009</v>
      </c>
      <c r="I75">
        <v>-0.83401391834896799</v>
      </c>
      <c r="J75">
        <v>-1.1997691681873988</v>
      </c>
      <c r="K75">
        <v>-0.32497743473895535</v>
      </c>
      <c r="L75">
        <v>1.2975653828025893</v>
      </c>
      <c r="M75">
        <v>0.31595985394991577</v>
      </c>
      <c r="P75" s="17">
        <f t="shared" si="4"/>
        <v>2.882818372839499E-4</v>
      </c>
      <c r="Q75" s="17">
        <f t="shared" si="5"/>
        <v>2.8832339448614519E-4</v>
      </c>
    </row>
    <row r="76" spans="3:17" x14ac:dyDescent="0.55000000000000004">
      <c r="C76">
        <f t="shared" si="6"/>
        <v>70</v>
      </c>
      <c r="D76">
        <v>-0.10190392471633339</v>
      </c>
      <c r="E76">
        <v>-1.5617718844558397</v>
      </c>
      <c r="F76">
        <v>-1.6687477394950563</v>
      </c>
      <c r="G76">
        <v>-0.86587683958708317</v>
      </c>
      <c r="H76">
        <v>0.38409761834981554</v>
      </c>
      <c r="I76">
        <v>-0.73350577494581726</v>
      </c>
      <c r="J76">
        <v>-1.6655566326317605E-2</v>
      </c>
      <c r="K76">
        <v>0.53130459646301831</v>
      </c>
      <c r="L76">
        <v>-1.2606375999461226</v>
      </c>
      <c r="M76">
        <v>0.53060370510872512</v>
      </c>
      <c r="P76" s="17">
        <f t="shared" si="4"/>
        <v>7.8415279116985032E-4</v>
      </c>
      <c r="Q76" s="17">
        <f t="shared" si="5"/>
        <v>7.8446031934764626E-4</v>
      </c>
    </row>
    <row r="77" spans="3:17" x14ac:dyDescent="0.55000000000000004">
      <c r="C77">
        <f t="shared" si="6"/>
        <v>71</v>
      </c>
      <c r="D77">
        <v>-0.60285400226854424</v>
      </c>
      <c r="E77">
        <v>-1.1154624387240275</v>
      </c>
      <c r="F77">
        <v>-1.145757089345762</v>
      </c>
      <c r="G77">
        <v>0.35164121086212707</v>
      </c>
      <c r="H77">
        <v>-1.3874551841456195</v>
      </c>
      <c r="I77">
        <v>-0.21094699231610589</v>
      </c>
      <c r="J77">
        <v>1.424627617848073</v>
      </c>
      <c r="K77">
        <v>1.8000427969005863</v>
      </c>
      <c r="L77">
        <v>-0.89737697481498913</v>
      </c>
      <c r="M77">
        <v>-1.3234026497685962</v>
      </c>
      <c r="P77" s="17">
        <f t="shared" si="4"/>
        <v>-3.5542021407101408E-3</v>
      </c>
      <c r="Q77" s="17">
        <f t="shared" si="5"/>
        <v>-3.5478934406265594E-3</v>
      </c>
    </row>
    <row r="78" spans="3:17" x14ac:dyDescent="0.55000000000000004">
      <c r="C78">
        <f t="shared" si="6"/>
        <v>72</v>
      </c>
      <c r="D78">
        <v>-7.9224899526038645E-2</v>
      </c>
      <c r="E78">
        <v>-1.9399016286839197</v>
      </c>
      <c r="F78">
        <v>1.6704907395976332</v>
      </c>
      <c r="G78">
        <v>0.427103670747218</v>
      </c>
      <c r="H78">
        <v>0.70141837659943784</v>
      </c>
      <c r="I78">
        <v>0.35400232313671798</v>
      </c>
      <c r="J78">
        <v>-0.13412484344232173</v>
      </c>
      <c r="K78">
        <v>0.30014080941825266</v>
      </c>
      <c r="L78">
        <v>-0.21966895558138094</v>
      </c>
      <c r="M78">
        <v>-0.36886075417461217</v>
      </c>
      <c r="P78" s="17">
        <f t="shared" si="4"/>
        <v>9.8055891064847489E-4</v>
      </c>
      <c r="Q78" s="17">
        <f t="shared" si="5"/>
        <v>9.8103981570951682E-4</v>
      </c>
    </row>
    <row r="79" spans="3:17" x14ac:dyDescent="0.55000000000000004">
      <c r="C79">
        <f t="shared" si="6"/>
        <v>73</v>
      </c>
      <c r="D79">
        <v>3.1068848265793182E-2</v>
      </c>
      <c r="E79">
        <v>-7.5405086142189354E-2</v>
      </c>
      <c r="F79">
        <v>0.63486964918173094</v>
      </c>
      <c r="G79">
        <v>0.23522730339227998</v>
      </c>
      <c r="H79">
        <v>-1.1287144688669475</v>
      </c>
      <c r="I79">
        <v>0.95080259519607246</v>
      </c>
      <c r="J79">
        <v>1.5080627152130746E-2</v>
      </c>
      <c r="K79">
        <v>-0.96298287814895178</v>
      </c>
      <c r="L79">
        <v>-1.7964632186463436</v>
      </c>
      <c r="M79">
        <v>1.1762730143125379</v>
      </c>
      <c r="P79" s="17">
        <f t="shared" si="4"/>
        <v>1.9357307853116767E-3</v>
      </c>
      <c r="Q79" s="17">
        <f t="shared" si="5"/>
        <v>1.9376055216147048E-3</v>
      </c>
    </row>
    <row r="80" spans="3:17" x14ac:dyDescent="0.55000000000000004">
      <c r="C80">
        <f t="shared" si="6"/>
        <v>74</v>
      </c>
      <c r="D80">
        <v>-0.57304088099325334</v>
      </c>
      <c r="E80">
        <v>0.66613297401870053</v>
      </c>
      <c r="F80">
        <v>0.19278786525919123</v>
      </c>
      <c r="G80">
        <v>3.6937579286888768E-2</v>
      </c>
      <c r="H80">
        <v>0.73261010276569472</v>
      </c>
      <c r="I80">
        <v>1.4727059629655157</v>
      </c>
      <c r="J80">
        <v>-0.51918035989187095</v>
      </c>
      <c r="K80">
        <v>1.411937723398845</v>
      </c>
      <c r="L80">
        <v>0.73957499231259838</v>
      </c>
      <c r="M80">
        <v>-0.64658559245762115</v>
      </c>
      <c r="P80" s="17">
        <f t="shared" si="4"/>
        <v>-3.2960129368050589E-3</v>
      </c>
      <c r="Q80" s="17">
        <f t="shared" si="5"/>
        <v>-3.2905870490677058E-3</v>
      </c>
    </row>
    <row r="81" spans="3:17" x14ac:dyDescent="0.55000000000000004">
      <c r="C81">
        <f t="shared" si="6"/>
        <v>75</v>
      </c>
      <c r="D81">
        <v>-0.6539603816434334</v>
      </c>
      <c r="E81">
        <v>-0.63085407488914413</v>
      </c>
      <c r="F81">
        <v>0.70670505860150257</v>
      </c>
      <c r="G81">
        <v>0.71419619475916762</v>
      </c>
      <c r="H81">
        <v>-0.75576809998139471</v>
      </c>
      <c r="I81">
        <v>-0.40153771924155263</v>
      </c>
      <c r="J81">
        <v>0.67433232962833234</v>
      </c>
      <c r="K81">
        <v>-0.70740241612324106</v>
      </c>
      <c r="L81">
        <v>-0.35059936489446103</v>
      </c>
      <c r="M81">
        <v>-0.77345967869017795</v>
      </c>
      <c r="P81" s="17">
        <f t="shared" si="4"/>
        <v>-3.996796369051132E-3</v>
      </c>
      <c r="Q81" s="17">
        <f t="shared" si="5"/>
        <v>-3.9888198088774418E-3</v>
      </c>
    </row>
    <row r="82" spans="3:17" x14ac:dyDescent="0.55000000000000004">
      <c r="C82">
        <f t="shared" si="6"/>
        <v>76</v>
      </c>
      <c r="D82">
        <v>-0.81988562280005539</v>
      </c>
      <c r="E82">
        <v>0.67641837778547353</v>
      </c>
      <c r="F82">
        <v>1.1096986936007081</v>
      </c>
      <c r="G82">
        <v>-0.65480953862430979</v>
      </c>
      <c r="H82">
        <v>-0.70462596729002169</v>
      </c>
      <c r="I82">
        <v>-2.0729049241847681</v>
      </c>
      <c r="J82">
        <v>0.58075930467271719</v>
      </c>
      <c r="K82">
        <v>0.29762853603011991</v>
      </c>
      <c r="L82">
        <v>0.72307739710179875</v>
      </c>
      <c r="M82">
        <v>-1.8478580986807038</v>
      </c>
      <c r="P82" s="17">
        <f t="shared" si="4"/>
        <v>-5.4337511087580708E-3</v>
      </c>
      <c r="Q82" s="17">
        <f t="shared" si="5"/>
        <v>-5.4190149860913195E-3</v>
      </c>
    </row>
    <row r="83" spans="3:17" x14ac:dyDescent="0.55000000000000004">
      <c r="C83">
        <f t="shared" si="6"/>
        <v>77</v>
      </c>
      <c r="D83">
        <v>-0.47873360332910353</v>
      </c>
      <c r="E83">
        <v>0.48981766679811345</v>
      </c>
      <c r="F83">
        <v>0.21962099770564145</v>
      </c>
      <c r="G83">
        <v>-0.11152416220326219</v>
      </c>
      <c r="H83">
        <v>-0.21469370932306081</v>
      </c>
      <c r="I83">
        <v>8.2835564804075237E-2</v>
      </c>
      <c r="J83">
        <v>0.48312571588902842</v>
      </c>
      <c r="K83">
        <v>-9.5124514272049765E-2</v>
      </c>
      <c r="L83">
        <v>-2.7715778178772128</v>
      </c>
      <c r="M83">
        <v>-0.47359605215702583</v>
      </c>
      <c r="P83" s="17">
        <f t="shared" si="4"/>
        <v>-2.479287954615994E-3</v>
      </c>
      <c r="Q83" s="17">
        <f t="shared" si="5"/>
        <v>-2.4762170586377641E-3</v>
      </c>
    </row>
    <row r="84" spans="3:17" x14ac:dyDescent="0.55000000000000004">
      <c r="C84">
        <f t="shared" si="6"/>
        <v>78</v>
      </c>
      <c r="D84">
        <v>-0.12869807889969645</v>
      </c>
      <c r="E84">
        <v>-0.33603759562582886</v>
      </c>
      <c r="F84">
        <v>-0.21797088288650113</v>
      </c>
      <c r="G84">
        <v>0.22004632014359685</v>
      </c>
      <c r="H84">
        <v>0.4840776660898764</v>
      </c>
      <c r="I84">
        <v>6.6647353737611355E-3</v>
      </c>
      <c r="J84">
        <v>0.53995823997139059</v>
      </c>
      <c r="K84">
        <v>0.91310450767959273</v>
      </c>
      <c r="L84">
        <v>0.15630440021282171</v>
      </c>
      <c r="M84">
        <v>0.39395349779043026</v>
      </c>
      <c r="P84" s="17">
        <f t="shared" si="4"/>
        <v>5.5210860921275527E-4</v>
      </c>
      <c r="Q84" s="17">
        <f t="shared" si="5"/>
        <v>5.5226104922412311E-4</v>
      </c>
    </row>
    <row r="85" spans="3:17" x14ac:dyDescent="0.55000000000000004">
      <c r="C85">
        <f t="shared" si="6"/>
        <v>79</v>
      </c>
      <c r="D85">
        <v>-1.7811166808505683</v>
      </c>
      <c r="E85">
        <v>-1.6988787940229297</v>
      </c>
      <c r="F85">
        <v>0.40518709736226716</v>
      </c>
      <c r="G85">
        <v>-0.78018447584483308</v>
      </c>
      <c r="H85">
        <v>-1.12436434885071</v>
      </c>
      <c r="I85">
        <v>0.49673243864090966</v>
      </c>
      <c r="J85">
        <v>-0.90784202296756433</v>
      </c>
      <c r="K85">
        <v>-1.215827870955086</v>
      </c>
      <c r="L85">
        <v>1.2273856922509974</v>
      </c>
      <c r="M85">
        <v>-1.5758329806826648</v>
      </c>
      <c r="P85" s="17">
        <f t="shared" si="4"/>
        <v>-1.3758256260541455E-2</v>
      </c>
      <c r="Q85" s="17">
        <f t="shared" si="5"/>
        <v>-1.366404401320731E-2</v>
      </c>
    </row>
    <row r="86" spans="3:17" x14ac:dyDescent="0.55000000000000004">
      <c r="C86">
        <f t="shared" si="6"/>
        <v>80</v>
      </c>
      <c r="D86">
        <v>-0.58526443661638716</v>
      </c>
      <c r="E86">
        <v>0.17183014913753678</v>
      </c>
      <c r="F86">
        <v>-0.20954985032032167</v>
      </c>
      <c r="G86">
        <v>-0.9827091506328498</v>
      </c>
      <c r="H86">
        <v>0.14314513739691043</v>
      </c>
      <c r="I86">
        <v>-0.84348585291155487</v>
      </c>
      <c r="J86">
        <v>-0.27757648202834967</v>
      </c>
      <c r="K86">
        <v>0.69665216145020459</v>
      </c>
      <c r="L86">
        <v>-0.17991616070793987</v>
      </c>
      <c r="M86">
        <v>1.5844350650974803</v>
      </c>
      <c r="P86" s="17">
        <f t="shared" si="4"/>
        <v>-3.401872033747119E-3</v>
      </c>
      <c r="Q86" s="17">
        <f t="shared" si="5"/>
        <v>-3.3960922229965274E-3</v>
      </c>
    </row>
    <row r="87" spans="3:17" x14ac:dyDescent="0.55000000000000004">
      <c r="C87">
        <f t="shared" si="6"/>
        <v>81</v>
      </c>
      <c r="D87">
        <v>0.59126478378307668</v>
      </c>
      <c r="E87">
        <v>-1.4294390196091344</v>
      </c>
      <c r="F87">
        <v>1.7512434160353147</v>
      </c>
      <c r="G87">
        <v>-1.3077068358473412</v>
      </c>
      <c r="H87">
        <v>-0.91060705229804428</v>
      </c>
      <c r="I87">
        <v>-0.40691992389246656</v>
      </c>
      <c r="J87">
        <v>1.3629223679571814</v>
      </c>
      <c r="K87">
        <v>2.8182268646718304E-2</v>
      </c>
      <c r="L87">
        <v>0.40451913428974057</v>
      </c>
      <c r="M87">
        <v>-0.10754474108058244</v>
      </c>
      <c r="P87" s="17">
        <f t="shared" si="4"/>
        <v>6.7871698978592436E-3</v>
      </c>
      <c r="Q87" s="17">
        <f t="shared" si="5"/>
        <v>6.8102549332698104E-3</v>
      </c>
    </row>
    <row r="88" spans="3:17" x14ac:dyDescent="0.55000000000000004">
      <c r="C88">
        <f t="shared" si="6"/>
        <v>82</v>
      </c>
      <c r="D88">
        <v>0.26567337007844494</v>
      </c>
      <c r="E88">
        <v>1.0554482982115945E-2</v>
      </c>
      <c r="F88">
        <v>-0.49498453691086969</v>
      </c>
      <c r="G88">
        <v>-1.6515044242309593</v>
      </c>
      <c r="H88">
        <v>-6.0508056873826474E-2</v>
      </c>
      <c r="I88">
        <v>1.5962601186229428</v>
      </c>
      <c r="J88">
        <v>-0.39794721424179497</v>
      </c>
      <c r="K88">
        <v>-5.6091397351675266E-2</v>
      </c>
      <c r="L88">
        <v>9.8783069961613568E-2</v>
      </c>
      <c r="M88">
        <v>-0.26099154690658616</v>
      </c>
      <c r="P88" s="17">
        <f t="shared" si="4"/>
        <v>3.9674655426362448E-3</v>
      </c>
      <c r="Q88" s="17">
        <f t="shared" si="5"/>
        <v>3.975346352886433E-3</v>
      </c>
    </row>
    <row r="89" spans="3:17" x14ac:dyDescent="0.55000000000000004">
      <c r="C89">
        <f t="shared" si="6"/>
        <v>83</v>
      </c>
      <c r="D89">
        <v>0.89714265363101098</v>
      </c>
      <c r="E89">
        <v>-1.371824823935996</v>
      </c>
      <c r="F89">
        <v>0.3432798694317567</v>
      </c>
      <c r="G89">
        <v>-0.3272629802197265</v>
      </c>
      <c r="H89">
        <v>1.1057939307547164</v>
      </c>
      <c r="I89">
        <v>-0.57050244642947567</v>
      </c>
      <c r="J89">
        <v>-0.73730419355867527</v>
      </c>
      <c r="K89">
        <v>-1.1343335597881281</v>
      </c>
      <c r="L89">
        <v>-1.4834219081510283</v>
      </c>
      <c r="M89">
        <v>0.91553918402310097</v>
      </c>
      <c r="P89" s="17">
        <f t="shared" si="4"/>
        <v>9.4361499552970563E-3</v>
      </c>
      <c r="Q89" s="17">
        <f t="shared" si="5"/>
        <v>9.4808107831778621E-3</v>
      </c>
    </row>
    <row r="90" spans="3:17" x14ac:dyDescent="0.55000000000000004">
      <c r="C90">
        <f t="shared" si="6"/>
        <v>84</v>
      </c>
      <c r="D90">
        <v>-1.6116987177978697</v>
      </c>
      <c r="E90">
        <v>-1.9736899057809028</v>
      </c>
      <c r="F90">
        <v>-0.37602455356969505</v>
      </c>
      <c r="G90">
        <v>-1.0387323100865615</v>
      </c>
      <c r="H90">
        <v>-0.38056164311894009</v>
      </c>
      <c r="I90">
        <v>-1.0927403743202924</v>
      </c>
      <c r="J90">
        <v>1.831919367550686</v>
      </c>
      <c r="K90">
        <v>-1.2941841473778264</v>
      </c>
      <c r="L90">
        <v>-0.51366195059897068</v>
      </c>
      <c r="M90">
        <v>0.75779446203203726</v>
      </c>
      <c r="P90" s="17">
        <f t="shared" si="4"/>
        <v>-1.2291053661930951E-2</v>
      </c>
      <c r="Q90" s="17">
        <f t="shared" si="5"/>
        <v>-1.2215827181527139E-2</v>
      </c>
    </row>
    <row r="91" spans="3:17" x14ac:dyDescent="0.55000000000000004">
      <c r="C91">
        <f t="shared" si="6"/>
        <v>85</v>
      </c>
      <c r="D91">
        <v>-0.57163953793429145</v>
      </c>
      <c r="E91">
        <v>-0.39260584524656983</v>
      </c>
      <c r="F91">
        <v>-0.35126442622830895</v>
      </c>
      <c r="G91">
        <v>0.21556051833132678</v>
      </c>
      <c r="H91">
        <v>-0.93508242296311184</v>
      </c>
      <c r="I91">
        <v>-0.39594313505220768</v>
      </c>
      <c r="J91">
        <v>-0.89356060130261017</v>
      </c>
      <c r="K91">
        <v>0.10624989208817494</v>
      </c>
      <c r="L91">
        <v>0.25707305806737585</v>
      </c>
      <c r="M91">
        <v>0.3384919461516675</v>
      </c>
      <c r="P91" s="17">
        <f t="shared" si="4"/>
        <v>-3.2838769499202785E-3</v>
      </c>
      <c r="Q91" s="17">
        <f t="shared" si="5"/>
        <v>-3.2784909233051218E-3</v>
      </c>
    </row>
    <row r="92" spans="3:17" x14ac:dyDescent="0.55000000000000004">
      <c r="C92">
        <f t="shared" si="6"/>
        <v>86</v>
      </c>
      <c r="D92">
        <v>-0.84337140924007625</v>
      </c>
      <c r="E92">
        <v>-1.4135747879692449</v>
      </c>
      <c r="F92">
        <v>-0.57828862021324612</v>
      </c>
      <c r="G92">
        <v>0.83902919158205047</v>
      </c>
      <c r="H92">
        <v>-1.088996361152933</v>
      </c>
      <c r="I92">
        <v>1.2191077305640126</v>
      </c>
      <c r="J92">
        <v>-0.23277334925363871</v>
      </c>
      <c r="K92">
        <v>-0.31736927452750835</v>
      </c>
      <c r="L92">
        <v>2.1998451549410438</v>
      </c>
      <c r="M92">
        <v>0.27074016225474729</v>
      </c>
      <c r="P92" s="17">
        <f t="shared" si="4"/>
        <v>-5.6371439856072129E-3</v>
      </c>
      <c r="Q92" s="17">
        <f t="shared" si="5"/>
        <v>-5.6212851030449373E-3</v>
      </c>
    </row>
    <row r="93" spans="3:17" x14ac:dyDescent="0.55000000000000004">
      <c r="C93">
        <f t="shared" si="6"/>
        <v>87</v>
      </c>
      <c r="D93">
        <v>1.755643060790977</v>
      </c>
      <c r="E93">
        <v>-0.44824691913303422</v>
      </c>
      <c r="F93">
        <v>0.53025152863273628</v>
      </c>
      <c r="G93">
        <v>-0.72951864660341215</v>
      </c>
      <c r="H93">
        <v>-1.4195541014643278</v>
      </c>
      <c r="I93">
        <v>1.4380960593505292</v>
      </c>
      <c r="J93">
        <v>1.5661729211932713</v>
      </c>
      <c r="K93">
        <v>1.5417947019375775</v>
      </c>
      <c r="L93">
        <v>0.15916777048317204</v>
      </c>
      <c r="M93">
        <v>-0.50019248624269652</v>
      </c>
      <c r="P93" s="17">
        <f t="shared" si="4"/>
        <v>1.68709815728952E-2</v>
      </c>
      <c r="Q93" s="17">
        <f t="shared" si="5"/>
        <v>1.701410030082906E-2</v>
      </c>
    </row>
    <row r="94" spans="3:17" x14ac:dyDescent="0.55000000000000004">
      <c r="C94">
        <f t="shared" si="6"/>
        <v>88</v>
      </c>
      <c r="D94">
        <v>-1.0937330453845642</v>
      </c>
      <c r="E94">
        <v>7.3233111538125534E-2</v>
      </c>
      <c r="F94">
        <v>1.6808008706724704</v>
      </c>
      <c r="G94">
        <v>1.0120168977129635</v>
      </c>
      <c r="H94">
        <v>1.038133613567682</v>
      </c>
      <c r="I94">
        <v>-0.24412365458593238</v>
      </c>
      <c r="J94">
        <v>0.87401482273809217</v>
      </c>
      <c r="K94">
        <v>1.213292942657233</v>
      </c>
      <c r="L94">
        <v>-0.70150176021890653</v>
      </c>
      <c r="M94">
        <v>1.1545057220013566</v>
      </c>
      <c r="P94" s="17">
        <f t="shared" si="4"/>
        <v>-7.8053393559488413E-3</v>
      </c>
      <c r="Q94" s="17">
        <f t="shared" si="5"/>
        <v>-7.7749567948415255E-3</v>
      </c>
    </row>
    <row r="95" spans="3:17" x14ac:dyDescent="0.55000000000000004">
      <c r="C95">
        <f t="shared" si="6"/>
        <v>89</v>
      </c>
      <c r="D95">
        <v>-0.40179834265615061</v>
      </c>
      <c r="E95">
        <v>1.0952092519477186</v>
      </c>
      <c r="F95">
        <v>-0.78005822254212376</v>
      </c>
      <c r="G95">
        <v>6.2252840536271108E-2</v>
      </c>
      <c r="H95">
        <v>-0.74870581409565939</v>
      </c>
      <c r="I95">
        <v>-2.9299252597947759E-2</v>
      </c>
      <c r="J95">
        <v>0.81020653341361915</v>
      </c>
      <c r="K95">
        <v>0.1966025618461982</v>
      </c>
      <c r="L95">
        <v>0.51288904225049781</v>
      </c>
      <c r="M95">
        <v>0.40632535158773458</v>
      </c>
      <c r="P95" s="17">
        <f t="shared" si="4"/>
        <v>-1.8130090527204432E-3</v>
      </c>
      <c r="Q95" s="17">
        <f t="shared" si="5"/>
        <v>-1.8113665445851357E-3</v>
      </c>
    </row>
    <row r="96" spans="3:17" x14ac:dyDescent="0.55000000000000004">
      <c r="C96">
        <f t="shared" si="6"/>
        <v>90</v>
      </c>
      <c r="D96">
        <v>1.5117614286189822</v>
      </c>
      <c r="E96">
        <v>-0.2061081896397971</v>
      </c>
      <c r="F96">
        <v>-1.3227149749347724</v>
      </c>
      <c r="G96">
        <v>-1.3143086860248714</v>
      </c>
      <c r="H96">
        <v>1.8972485037609186</v>
      </c>
      <c r="I96">
        <v>-1.407484384416817</v>
      </c>
      <c r="J96">
        <v>0.17827486732953471</v>
      </c>
      <c r="K96">
        <v>0.80955272164227554</v>
      </c>
      <c r="L96">
        <v>-1.8733458977463289</v>
      </c>
      <c r="M96">
        <v>2.3809458800375545</v>
      </c>
      <c r="P96" s="17">
        <f t="shared" si="4"/>
        <v>1.4758904683121604E-2</v>
      </c>
      <c r="Q96" s="17">
        <f t="shared" si="5"/>
        <v>1.4868355110081222E-2</v>
      </c>
    </row>
    <row r="97" spans="3:17" x14ac:dyDescent="0.55000000000000004">
      <c r="C97">
        <f t="shared" si="6"/>
        <v>91</v>
      </c>
      <c r="D97">
        <v>0.23958649679075111</v>
      </c>
      <c r="E97">
        <v>-0.66302611268499423</v>
      </c>
      <c r="F97">
        <v>-0.13325375723663102</v>
      </c>
      <c r="G97">
        <v>2.0062135596441308</v>
      </c>
      <c r="H97">
        <v>-1.910667070563639</v>
      </c>
      <c r="I97">
        <v>0.49917671859310375</v>
      </c>
      <c r="J97">
        <v>-1.4016458156524525</v>
      </c>
      <c r="K97">
        <v>-0.10071804668374913</v>
      </c>
      <c r="L97">
        <v>-1.6660073782190956</v>
      </c>
      <c r="M97">
        <v>-0.4166425212210102</v>
      </c>
      <c r="P97" s="17">
        <f t="shared" si="4"/>
        <v>3.7415465929117597E-3</v>
      </c>
      <c r="Q97" s="17">
        <f t="shared" si="5"/>
        <v>3.7485549162954435E-3</v>
      </c>
    </row>
    <row r="98" spans="3:17" x14ac:dyDescent="0.55000000000000004">
      <c r="C98">
        <f t="shared" si="6"/>
        <v>92</v>
      </c>
      <c r="D98">
        <v>-0.19917472608420655</v>
      </c>
      <c r="E98">
        <v>0.54744948510220004</v>
      </c>
      <c r="F98">
        <v>-0.17484323513919964</v>
      </c>
      <c r="G98">
        <v>-1.9067037604449364</v>
      </c>
      <c r="H98">
        <v>1.2198136652362563</v>
      </c>
      <c r="I98">
        <v>0.14595647515964108</v>
      </c>
      <c r="J98">
        <v>0.56883476689490664</v>
      </c>
      <c r="K98">
        <v>-0.17816572401780892</v>
      </c>
      <c r="L98">
        <v>-0.18154566760065324</v>
      </c>
      <c r="M98">
        <v>-0.39185067546304464</v>
      </c>
      <c r="P98" s="17">
        <f t="shared" si="4"/>
        <v>-5.8237059140632324E-5</v>
      </c>
      <c r="Q98" s="17">
        <f t="shared" si="5"/>
        <v>-5.8235363395997553E-5</v>
      </c>
    </row>
    <row r="99" spans="3:17" x14ac:dyDescent="0.55000000000000004">
      <c r="C99">
        <f t="shared" si="6"/>
        <v>93</v>
      </c>
      <c r="D99">
        <v>1.9145427778803012</v>
      </c>
      <c r="E99">
        <v>0.65507882352879199</v>
      </c>
      <c r="F99">
        <v>0.13477088383196217</v>
      </c>
      <c r="G99">
        <v>-0.85892519557128633</v>
      </c>
      <c r="H99">
        <v>1.1596520810276099</v>
      </c>
      <c r="I99">
        <v>0.94496551886529989</v>
      </c>
      <c r="J99">
        <v>1.5628863162573898</v>
      </c>
      <c r="K99">
        <v>0.2288626576971361</v>
      </c>
      <c r="L99">
        <v>-0.70512479101085213</v>
      </c>
      <c r="M99">
        <v>-1.0317309955000082</v>
      </c>
      <c r="P99" s="17">
        <f t="shared" si="4"/>
        <v>1.8247093489430349E-2</v>
      </c>
      <c r="Q99" s="17">
        <f t="shared" si="5"/>
        <v>1.8414588917067265E-2</v>
      </c>
    </row>
    <row r="100" spans="3:17" x14ac:dyDescent="0.55000000000000004">
      <c r="C100">
        <f t="shared" si="6"/>
        <v>94</v>
      </c>
      <c r="D100">
        <v>-0.66264497489836627</v>
      </c>
      <c r="E100">
        <v>9.9456431583900828E-2</v>
      </c>
      <c r="F100">
        <v>1.1101757917060242</v>
      </c>
      <c r="G100">
        <v>1.3960808413113599</v>
      </c>
      <c r="H100">
        <v>-1.6786756455557756</v>
      </c>
      <c r="I100">
        <v>-1.4366796423842765</v>
      </c>
      <c r="J100">
        <v>0.80138913738561879</v>
      </c>
      <c r="K100">
        <v>-0.19576556450654461</v>
      </c>
      <c r="L100">
        <v>0.70683128408222995</v>
      </c>
      <c r="M100">
        <v>0.55461947744550277</v>
      </c>
      <c r="P100" s="17">
        <f t="shared" si="4"/>
        <v>-4.0720071528542005E-3</v>
      </c>
      <c r="Q100" s="17">
        <f t="shared" si="5"/>
        <v>-4.0637277734375532E-3</v>
      </c>
    </row>
    <row r="101" spans="3:17" x14ac:dyDescent="0.55000000000000004">
      <c r="C101">
        <f t="shared" si="6"/>
        <v>95</v>
      </c>
      <c r="D101">
        <v>-1.3063778926541825</v>
      </c>
      <c r="E101">
        <v>0.35072577543095435</v>
      </c>
      <c r="F101">
        <v>1.5408385806283833</v>
      </c>
      <c r="G101">
        <v>0.30329466569850849</v>
      </c>
      <c r="H101">
        <v>0.51510190817858958</v>
      </c>
      <c r="I101">
        <v>-0.33332831855885892</v>
      </c>
      <c r="J101">
        <v>1.3702232918757478</v>
      </c>
      <c r="K101">
        <v>1.0807967319218135</v>
      </c>
      <c r="L101">
        <v>-0.45097560136631643</v>
      </c>
      <c r="M101">
        <v>-0.20263679481300234</v>
      </c>
      <c r="P101" s="17">
        <f t="shared" si="4"/>
        <v>-9.6468977531423555E-3</v>
      </c>
      <c r="Q101" s="17">
        <f t="shared" si="5"/>
        <v>-9.6005157024698917E-3</v>
      </c>
    </row>
    <row r="102" spans="3:17" x14ac:dyDescent="0.55000000000000004">
      <c r="C102">
        <f t="shared" si="6"/>
        <v>96</v>
      </c>
      <c r="D102">
        <v>-0.12322507865680428</v>
      </c>
      <c r="E102">
        <v>-1.2867611724563628</v>
      </c>
      <c r="F102">
        <v>1.3682470970555314</v>
      </c>
      <c r="G102">
        <v>-0.47393405086907042</v>
      </c>
      <c r="H102">
        <v>-2.4168820056806015</v>
      </c>
      <c r="I102">
        <v>1.3724757769496594</v>
      </c>
      <c r="J102">
        <v>-2.5021909365452681</v>
      </c>
      <c r="K102">
        <v>1.3478990828135924</v>
      </c>
      <c r="L102">
        <v>-0.2950199876259631</v>
      </c>
      <c r="M102">
        <v>-0.404746663055564</v>
      </c>
      <c r="P102" s="17">
        <f t="shared" si="4"/>
        <v>5.9950618166538551E-4</v>
      </c>
      <c r="Q102" s="17">
        <f t="shared" si="5"/>
        <v>5.9968592141279586E-4</v>
      </c>
    </row>
    <row r="103" spans="3:17" x14ac:dyDescent="0.55000000000000004">
      <c r="C103">
        <f t="shared" si="6"/>
        <v>97</v>
      </c>
      <c r="D103">
        <v>0.13770418550180341</v>
      </c>
      <c r="E103">
        <v>-0.78344712652508053</v>
      </c>
      <c r="F103">
        <v>-0.46822058539386241</v>
      </c>
      <c r="G103">
        <v>-0.15345197779663813</v>
      </c>
      <c r="H103">
        <v>-0.97492577928139756</v>
      </c>
      <c r="I103">
        <v>-0.74203515136253295</v>
      </c>
      <c r="J103">
        <v>-0.4681570862035746</v>
      </c>
      <c r="K103">
        <v>2.2514955863700972</v>
      </c>
      <c r="L103">
        <v>-7.2929713896315126E-2</v>
      </c>
      <c r="M103">
        <v>-0.47960105761906346</v>
      </c>
      <c r="P103" s="17">
        <f t="shared" si="4"/>
        <v>2.8592198951867317E-3</v>
      </c>
      <c r="Q103" s="17">
        <f t="shared" si="5"/>
        <v>2.8633113629306095E-3</v>
      </c>
    </row>
    <row r="104" spans="3:17" x14ac:dyDescent="0.55000000000000004">
      <c r="C104">
        <f t="shared" si="6"/>
        <v>98</v>
      </c>
      <c r="D104">
        <v>0.27277237545644722</v>
      </c>
      <c r="E104">
        <v>-1.6248134012536708</v>
      </c>
      <c r="F104">
        <v>0.79189177009051781</v>
      </c>
      <c r="G104">
        <v>1.5259218477685355</v>
      </c>
      <c r="H104">
        <v>-0.22606716438142177</v>
      </c>
      <c r="I104">
        <v>0.95081036300279143</v>
      </c>
      <c r="J104">
        <v>1.0185940872712611</v>
      </c>
      <c r="K104">
        <v>-0.244345142365504</v>
      </c>
      <c r="L104">
        <v>3.3376237641693445</v>
      </c>
      <c r="M104">
        <v>-1.1789885448349424</v>
      </c>
      <c r="P104" s="17">
        <f t="shared" si="4"/>
        <v>4.0289447326257687E-3</v>
      </c>
      <c r="Q104" s="17">
        <f t="shared" si="5"/>
        <v>4.0370718413469397E-3</v>
      </c>
    </row>
    <row r="105" spans="3:17" x14ac:dyDescent="0.55000000000000004">
      <c r="C105">
        <f t="shared" si="6"/>
        <v>99</v>
      </c>
      <c r="D105">
        <v>-0.82724199861230974</v>
      </c>
      <c r="E105">
        <v>-1.298729473779981</v>
      </c>
      <c r="F105">
        <v>-1.1973979581532368</v>
      </c>
      <c r="G105">
        <v>0.93144339205225091</v>
      </c>
      <c r="H105">
        <v>-0.13191471418639669</v>
      </c>
      <c r="I105">
        <v>-0.7265170172395905</v>
      </c>
      <c r="J105">
        <v>-0.32526410403275491</v>
      </c>
      <c r="K105">
        <v>0.88231686256123698</v>
      </c>
      <c r="L105">
        <v>0.14242364720891759</v>
      </c>
      <c r="M105">
        <v>1.3529761224177239</v>
      </c>
      <c r="P105" s="17">
        <f t="shared" si="4"/>
        <v>-5.4974591920900475E-3</v>
      </c>
      <c r="Q105" s="17">
        <f t="shared" si="5"/>
        <v>-5.4823758160450486E-3</v>
      </c>
    </row>
    <row r="106" spans="3:17" x14ac:dyDescent="0.55000000000000004">
      <c r="C106">
        <f t="shared" si="6"/>
        <v>100</v>
      </c>
      <c r="D106">
        <v>6.1861559576938119E-2</v>
      </c>
      <c r="E106">
        <v>-0.27801328828186045</v>
      </c>
      <c r="F106">
        <v>-0.43989459981056495</v>
      </c>
      <c r="G106">
        <v>1.2629415137493505</v>
      </c>
      <c r="H106">
        <v>0.76967363189613613</v>
      </c>
      <c r="I106">
        <v>-1.258065827958093</v>
      </c>
      <c r="J106">
        <v>0.78576232683110425</v>
      </c>
      <c r="K106">
        <v>0.34568119058197477</v>
      </c>
      <c r="L106">
        <v>0.26313529764633997</v>
      </c>
      <c r="M106">
        <v>-0.78443522334530136</v>
      </c>
      <c r="P106" s="17">
        <f t="shared" si="4"/>
        <v>2.2024034877801959E-3</v>
      </c>
      <c r="Q106" s="17">
        <f t="shared" si="5"/>
        <v>2.20483055981191E-3</v>
      </c>
    </row>
    <row r="107" spans="3:17" x14ac:dyDescent="0.55000000000000004">
      <c r="C107">
        <f t="shared" si="6"/>
        <v>101</v>
      </c>
      <c r="D107">
        <v>0.56605329565459439</v>
      </c>
      <c r="E107">
        <v>0.33374321272697527</v>
      </c>
      <c r="F107">
        <v>-1.2294287479010624</v>
      </c>
      <c r="G107">
        <v>-0.19224976947873043</v>
      </c>
      <c r="H107">
        <v>-0.22173801544224186</v>
      </c>
      <c r="I107">
        <v>-0.97561323746648776</v>
      </c>
      <c r="J107">
        <v>-2.4522291847895095</v>
      </c>
      <c r="K107">
        <v>0.48154154021759776</v>
      </c>
      <c r="L107">
        <v>-4.9023332735991909E-2</v>
      </c>
      <c r="M107">
        <v>-1.8994291984030831</v>
      </c>
      <c r="P107" s="17">
        <f t="shared" si="4"/>
        <v>6.5688320059944898E-3</v>
      </c>
      <c r="Q107" s="17">
        <f t="shared" si="5"/>
        <v>6.5904541009982331E-3</v>
      </c>
    </row>
    <row r="108" spans="3:17" x14ac:dyDescent="0.55000000000000004">
      <c r="C108">
        <f t="shared" si="6"/>
        <v>102</v>
      </c>
      <c r="D108">
        <v>1.302049387484465</v>
      </c>
      <c r="E108">
        <v>1.3169113169782556</v>
      </c>
      <c r="F108">
        <v>0.39877041299897414</v>
      </c>
      <c r="G108">
        <v>0.89605049160377692</v>
      </c>
      <c r="H108">
        <v>1.1364100366149108</v>
      </c>
      <c r="I108">
        <v>-1.443860414013177</v>
      </c>
      <c r="J108">
        <v>-1.4001605546162159</v>
      </c>
      <c r="K108">
        <v>-1.3623224808733503</v>
      </c>
      <c r="L108">
        <v>-0.99559673402057103</v>
      </c>
      <c r="M108">
        <v>-1.2918174432598095</v>
      </c>
      <c r="P108" s="17">
        <f t="shared" si="4"/>
        <v>1.2942745132101812E-2</v>
      </c>
      <c r="Q108" s="17">
        <f t="shared" si="5"/>
        <v>1.3026864980034025E-2</v>
      </c>
    </row>
    <row r="109" spans="3:17" x14ac:dyDescent="0.55000000000000004">
      <c r="C109">
        <f t="shared" si="6"/>
        <v>103</v>
      </c>
      <c r="D109">
        <v>0.16748207978562965</v>
      </c>
      <c r="E109">
        <v>1.3105153799517273</v>
      </c>
      <c r="F109">
        <v>0.7897327506434042</v>
      </c>
      <c r="G109">
        <v>1.1795955367680699</v>
      </c>
      <c r="H109">
        <v>3.1006322858774443E-2</v>
      </c>
      <c r="I109">
        <v>1.493048310863314E-2</v>
      </c>
      <c r="J109">
        <v>-0.67548563452736388</v>
      </c>
      <c r="K109">
        <v>-1.1056371368894986</v>
      </c>
      <c r="L109">
        <v>-0.50946843779121853</v>
      </c>
      <c r="M109">
        <v>0.64408243873315685</v>
      </c>
      <c r="P109" s="17">
        <f t="shared" si="4"/>
        <v>3.1171040243967415E-3</v>
      </c>
      <c r="Q109" s="17">
        <f t="shared" si="5"/>
        <v>3.1219672448881131E-3</v>
      </c>
    </row>
    <row r="110" spans="3:17" x14ac:dyDescent="0.55000000000000004">
      <c r="C110">
        <f t="shared" si="6"/>
        <v>104</v>
      </c>
      <c r="D110">
        <v>0.35403994777066516</v>
      </c>
      <c r="E110">
        <v>0.2476768420833057</v>
      </c>
      <c r="F110">
        <v>-0.98370169771409666</v>
      </c>
      <c r="G110">
        <v>-1.3424286645951518</v>
      </c>
      <c r="H110">
        <v>-0.78225882665911317</v>
      </c>
      <c r="I110">
        <v>-1.1360055962013438</v>
      </c>
      <c r="J110">
        <v>-7.3592922681148643E-2</v>
      </c>
      <c r="K110">
        <v>-0.1425849868297438</v>
      </c>
      <c r="L110">
        <v>-0.46911186281507533</v>
      </c>
      <c r="M110">
        <v>-1.1230348440781952</v>
      </c>
      <c r="P110" s="17">
        <f t="shared" si="4"/>
        <v>4.7327425539057848E-3</v>
      </c>
      <c r="Q110" s="17">
        <f t="shared" si="5"/>
        <v>4.7439596688709784E-3</v>
      </c>
    </row>
    <row r="111" spans="3:17" x14ac:dyDescent="0.55000000000000004">
      <c r="C111">
        <f t="shared" si="6"/>
        <v>105</v>
      </c>
      <c r="D111">
        <v>0.43863171367417747</v>
      </c>
      <c r="E111">
        <v>7.0749391823775806E-2</v>
      </c>
      <c r="F111">
        <v>0.33000320953749185</v>
      </c>
      <c r="G111">
        <v>1.3258372561214196</v>
      </c>
      <c r="H111">
        <v>-0.33239956779621271</v>
      </c>
      <c r="I111">
        <v>0.57417142890582673</v>
      </c>
      <c r="J111">
        <v>0.36314744133297794</v>
      </c>
      <c r="K111">
        <v>-0.3300492969531017</v>
      </c>
      <c r="L111">
        <v>-1.3134102463307491</v>
      </c>
      <c r="M111">
        <v>9.5781650694737985E-2</v>
      </c>
      <c r="P111" s="17">
        <f t="shared" si="4"/>
        <v>5.465328736140064E-3</v>
      </c>
      <c r="Q111" s="17">
        <f t="shared" si="5"/>
        <v>5.4802908905156045E-3</v>
      </c>
    </row>
    <row r="112" spans="3:17" x14ac:dyDescent="0.55000000000000004">
      <c r="C112">
        <f t="shared" si="6"/>
        <v>106</v>
      </c>
      <c r="D112">
        <v>-0.52115696763653985</v>
      </c>
      <c r="E112">
        <v>0.13668087609342666</v>
      </c>
      <c r="F112">
        <v>-0.58435118616518711</v>
      </c>
      <c r="G112">
        <v>1.882679688672698</v>
      </c>
      <c r="H112">
        <v>-1.8313818237071176</v>
      </c>
      <c r="I112">
        <v>0.6343120093237552</v>
      </c>
      <c r="J112">
        <v>0.10920869105526076</v>
      </c>
      <c r="K112">
        <v>2.294494519792694</v>
      </c>
      <c r="L112">
        <v>-0.23965439421772894</v>
      </c>
      <c r="M112">
        <v>0.18014717774389868</v>
      </c>
      <c r="P112" s="17">
        <f t="shared" si="4"/>
        <v>-2.846685066658413E-3</v>
      </c>
      <c r="Q112" s="17">
        <f t="shared" si="5"/>
        <v>-2.8426371007297391E-3</v>
      </c>
    </row>
    <row r="113" spans="3:17" x14ac:dyDescent="0.55000000000000004">
      <c r="C113">
        <f t="shared" si="6"/>
        <v>107</v>
      </c>
      <c r="D113">
        <v>0.13741589630816659</v>
      </c>
      <c r="E113">
        <v>0.75132627907674976</v>
      </c>
      <c r="F113">
        <v>-1.4239643678783729</v>
      </c>
      <c r="G113">
        <v>-9.1662646550828897E-2</v>
      </c>
      <c r="H113">
        <v>-1.8227602538243999</v>
      </c>
      <c r="I113">
        <v>-0.32110945359267612</v>
      </c>
      <c r="J113">
        <v>1.3558274867291322</v>
      </c>
      <c r="K113">
        <v>-0.30249401242024715</v>
      </c>
      <c r="L113">
        <v>0.70472724016221389</v>
      </c>
      <c r="M113">
        <v>-0.34901658763874638</v>
      </c>
      <c r="P113" s="17">
        <f t="shared" si="4"/>
        <v>2.8567232375334714E-3</v>
      </c>
      <c r="Q113" s="17">
        <f t="shared" si="5"/>
        <v>2.8608075596947558E-3</v>
      </c>
    </row>
    <row r="114" spans="3:17" x14ac:dyDescent="0.55000000000000004">
      <c r="C114">
        <f t="shared" si="6"/>
        <v>108</v>
      </c>
      <c r="D114">
        <v>2.2688154752474405</v>
      </c>
      <c r="E114">
        <v>-0.46487777646684197</v>
      </c>
      <c r="F114">
        <v>0.55585676949415019</v>
      </c>
      <c r="G114">
        <v>-0.78019143873853036</v>
      </c>
      <c r="H114">
        <v>-1.2107078479635778</v>
      </c>
      <c r="I114">
        <v>0.8969218057298477</v>
      </c>
      <c r="J114">
        <v>0.7248193697338382</v>
      </c>
      <c r="K114">
        <v>-0.63352175492854013</v>
      </c>
      <c r="L114">
        <v>-1.4292161808321695</v>
      </c>
      <c r="M114">
        <v>-0.537462153728548</v>
      </c>
      <c r="P114" s="17">
        <f t="shared" si="4"/>
        <v>2.1315185047302142E-2</v>
      </c>
      <c r="Q114" s="17">
        <f t="shared" si="5"/>
        <v>2.1543976288433075E-2</v>
      </c>
    </row>
    <row r="115" spans="3:17" x14ac:dyDescent="0.55000000000000004">
      <c r="C115">
        <f t="shared" si="6"/>
        <v>109</v>
      </c>
      <c r="D115">
        <v>0.55960999455165517</v>
      </c>
      <c r="E115">
        <v>0.19943860202629399</v>
      </c>
      <c r="F115">
        <v>-1.9016061475726902</v>
      </c>
      <c r="G115">
        <v>1.8379734289708887</v>
      </c>
      <c r="H115">
        <v>-0.31801422783376398</v>
      </c>
      <c r="I115">
        <v>-8.4541773792783104E-2</v>
      </c>
      <c r="J115">
        <v>0.71893242068733687</v>
      </c>
      <c r="K115">
        <v>0.23509253543902511</v>
      </c>
      <c r="L115">
        <v>-0.2178417152167669</v>
      </c>
      <c r="M115">
        <v>-0.56611138181191101</v>
      </c>
      <c r="P115" s="17">
        <f t="shared" si="4"/>
        <v>6.5130313816007127E-3</v>
      </c>
      <c r="Q115" s="17">
        <f t="shared" si="5"/>
        <v>6.5342872922367068E-3</v>
      </c>
    </row>
    <row r="116" spans="3:17" x14ac:dyDescent="0.55000000000000004">
      <c r="C116">
        <f t="shared" si="6"/>
        <v>110</v>
      </c>
      <c r="D116">
        <v>0.47129352050886314</v>
      </c>
      <c r="E116">
        <v>-1.6068493485127349</v>
      </c>
      <c r="F116">
        <v>-0.21726412104306489</v>
      </c>
      <c r="G116">
        <v>1.0216239112684864</v>
      </c>
      <c r="H116">
        <v>0.52305925527839514</v>
      </c>
      <c r="I116">
        <v>0.81667643149972269</v>
      </c>
      <c r="J116">
        <v>-0.15472606275306713</v>
      </c>
      <c r="K116">
        <v>0.72925698559061336</v>
      </c>
      <c r="L116">
        <v>9.0801126538814086E-2</v>
      </c>
      <c r="M116">
        <v>-3.2189528341809766</v>
      </c>
      <c r="P116" s="17">
        <f t="shared" si="4"/>
        <v>5.7481882806634443E-3</v>
      </c>
      <c r="Q116" s="17">
        <f t="shared" si="5"/>
        <v>5.7647408154157809E-3</v>
      </c>
    </row>
    <row r="117" spans="3:17" x14ac:dyDescent="0.55000000000000004">
      <c r="C117">
        <f t="shared" si="6"/>
        <v>111</v>
      </c>
      <c r="D117">
        <v>-0.64200276031620274</v>
      </c>
      <c r="E117">
        <v>-0.99025036670135202</v>
      </c>
      <c r="F117">
        <v>-0.77186314221601149</v>
      </c>
      <c r="G117">
        <v>0.32359518221921446</v>
      </c>
      <c r="H117">
        <v>1.4070411227179247</v>
      </c>
      <c r="I117">
        <v>2.4327019311143552</v>
      </c>
      <c r="J117">
        <v>-0.85329503806110407</v>
      </c>
      <c r="K117">
        <v>-0.50570963838358451</v>
      </c>
      <c r="L117">
        <v>-1.2798688274573224</v>
      </c>
      <c r="M117">
        <v>-1.8281482304888408</v>
      </c>
      <c r="P117" s="17">
        <f t="shared" si="4"/>
        <v>-3.8932403306689688E-3</v>
      </c>
      <c r="Q117" s="17">
        <f t="shared" si="5"/>
        <v>-3.8856714961493788E-3</v>
      </c>
    </row>
    <row r="118" spans="3:17" x14ac:dyDescent="0.55000000000000004">
      <c r="C118">
        <f t="shared" si="6"/>
        <v>112</v>
      </c>
      <c r="D118">
        <v>-1.9515560829371406E-2</v>
      </c>
      <c r="E118">
        <v>-2.2275808154891989E-2</v>
      </c>
      <c r="F118">
        <v>-0.84029402249596008</v>
      </c>
      <c r="G118">
        <v>0.33059614206858462</v>
      </c>
      <c r="H118">
        <v>0.14430164484296742</v>
      </c>
      <c r="I118">
        <v>-0.12025717205357504</v>
      </c>
      <c r="J118">
        <v>0.60274778052410771</v>
      </c>
      <c r="K118">
        <v>1.0646408039828388</v>
      </c>
      <c r="L118">
        <v>-2.0407879212552995</v>
      </c>
      <c r="M118">
        <v>0.90201243726289115</v>
      </c>
      <c r="P118" s="17">
        <f t="shared" si="4"/>
        <v>1.4976569521933053E-3</v>
      </c>
      <c r="Q118" s="17">
        <f t="shared" si="5"/>
        <v>1.4987790004443724E-3</v>
      </c>
    </row>
    <row r="119" spans="3:17" x14ac:dyDescent="0.55000000000000004">
      <c r="C119">
        <f t="shared" si="6"/>
        <v>113</v>
      </c>
      <c r="D119">
        <v>6.6157564433261498E-2</v>
      </c>
      <c r="E119">
        <v>0.52167119261936867</v>
      </c>
      <c r="F119">
        <v>-0.90792328327884342</v>
      </c>
      <c r="G119">
        <v>0.56889142744260313</v>
      </c>
      <c r="H119">
        <v>0.49955054030199531</v>
      </c>
      <c r="I119">
        <v>-0.34207568615553346</v>
      </c>
      <c r="J119">
        <v>0.47072081451785974</v>
      </c>
      <c r="K119">
        <v>-1.9660453469311943</v>
      </c>
      <c r="L119">
        <v>1.4441082100196299</v>
      </c>
      <c r="M119">
        <v>0.2513251157886397</v>
      </c>
      <c r="P119" s="17">
        <f t="shared" si="4"/>
        <v>2.2396079811837699E-3</v>
      </c>
      <c r="Q119" s="17">
        <f t="shared" si="5"/>
        <v>2.2421177764411215E-3</v>
      </c>
    </row>
    <row r="120" spans="3:17" x14ac:dyDescent="0.55000000000000004">
      <c r="C120">
        <f t="shared" si="6"/>
        <v>114</v>
      </c>
      <c r="D120">
        <v>-0.30152157507807631</v>
      </c>
      <c r="E120">
        <v>0.89442267735611491</v>
      </c>
      <c r="F120">
        <v>1.0158886333729198</v>
      </c>
      <c r="G120">
        <v>0.54382761158935433</v>
      </c>
      <c r="H120">
        <v>-1.0069073807205533</v>
      </c>
      <c r="I120">
        <v>-1.973755263278611E-2</v>
      </c>
      <c r="J120">
        <v>1.0168996447325946</v>
      </c>
      <c r="K120">
        <v>-9.9056791196288491E-2</v>
      </c>
      <c r="L120">
        <v>-0.41238529817008068</v>
      </c>
      <c r="M120">
        <v>-1.4731362826925842</v>
      </c>
      <c r="P120" s="17">
        <f t="shared" si="4"/>
        <v>-9.445867714004423E-4</v>
      </c>
      <c r="Q120" s="17">
        <f t="shared" si="5"/>
        <v>-9.4414078974991433E-4</v>
      </c>
    </row>
    <row r="121" spans="3:17" x14ac:dyDescent="0.55000000000000004">
      <c r="C121">
        <f t="shared" si="6"/>
        <v>115</v>
      </c>
      <c r="D121">
        <v>-0.37496795928796139</v>
      </c>
      <c r="E121">
        <v>0.7379458874151209</v>
      </c>
      <c r="F121">
        <v>-1.252063410522434</v>
      </c>
      <c r="G121">
        <v>0.78636092322487339</v>
      </c>
      <c r="H121">
        <v>-1.3056961554612609</v>
      </c>
      <c r="I121">
        <v>1.104249086876125</v>
      </c>
      <c r="J121">
        <v>0.14617330333367765</v>
      </c>
      <c r="K121">
        <v>0.26665693304979227</v>
      </c>
      <c r="L121">
        <v>-1.1312186821117722</v>
      </c>
      <c r="M121">
        <v>-0.7679442775082812</v>
      </c>
      <c r="P121" s="17">
        <f t="shared" si="4"/>
        <v>-1.5806511168191698E-3</v>
      </c>
      <c r="Q121" s="17">
        <f t="shared" si="5"/>
        <v>-1.579402545781039E-3</v>
      </c>
    </row>
    <row r="122" spans="3:17" x14ac:dyDescent="0.55000000000000004">
      <c r="C122">
        <f t="shared" si="6"/>
        <v>116</v>
      </c>
      <c r="D122">
        <v>0.20571202158506116</v>
      </c>
      <c r="E122">
        <v>-1.4557470241302515</v>
      </c>
      <c r="F122">
        <v>0.9982336140023349</v>
      </c>
      <c r="G122">
        <v>0.76978220427047883</v>
      </c>
      <c r="H122">
        <v>0.37290336198624857</v>
      </c>
      <c r="I122">
        <v>-0.36276817244179194</v>
      </c>
      <c r="J122">
        <v>-1.7032658393782298</v>
      </c>
      <c r="K122">
        <v>0.82305120026681999</v>
      </c>
      <c r="L122">
        <v>0.97530686740600991</v>
      </c>
      <c r="M122">
        <v>-5.0397150319815787E-2</v>
      </c>
      <c r="P122" s="17">
        <f t="shared" si="4"/>
        <v>3.4481850322318239E-3</v>
      </c>
      <c r="Q122" s="17">
        <f t="shared" si="5"/>
        <v>3.4541368612763801E-3</v>
      </c>
    </row>
    <row r="123" spans="3:17" x14ac:dyDescent="0.55000000000000004">
      <c r="C123">
        <f t="shared" si="6"/>
        <v>117</v>
      </c>
      <c r="D123">
        <v>-0.95484697144688513</v>
      </c>
      <c r="E123">
        <v>0.51132095231366392</v>
      </c>
      <c r="F123">
        <v>-0.73343458318890453</v>
      </c>
      <c r="G123">
        <v>-0.29941202504693909</v>
      </c>
      <c r="H123">
        <v>-0.27862494188059767</v>
      </c>
      <c r="I123">
        <v>0.56762148471093199</v>
      </c>
      <c r="J123">
        <v>1.3468394370140699</v>
      </c>
      <c r="K123">
        <v>-1.4589808135383668</v>
      </c>
      <c r="L123">
        <v>1.4589724908431838</v>
      </c>
      <c r="M123">
        <v>-1.5406549824085956</v>
      </c>
      <c r="P123" s="17">
        <f t="shared" si="4"/>
        <v>-6.6025506733297015E-3</v>
      </c>
      <c r="Q123" s="17">
        <f t="shared" si="5"/>
        <v>-6.5808017281286935E-3</v>
      </c>
    </row>
    <row r="124" spans="3:17" x14ac:dyDescent="0.55000000000000004">
      <c r="C124">
        <f t="shared" si="6"/>
        <v>118</v>
      </c>
      <c r="D124">
        <v>1.5811332039719534</v>
      </c>
      <c r="E124">
        <v>-0.74467305473198253</v>
      </c>
      <c r="F124">
        <v>-2.4953818061000694</v>
      </c>
      <c r="G124">
        <v>-1.3347339531255966</v>
      </c>
      <c r="H124">
        <v>-0.52619622890058049</v>
      </c>
      <c r="I124">
        <v>-1.1934402996380167</v>
      </c>
      <c r="J124">
        <v>6.7723839391692978E-2</v>
      </c>
      <c r="K124">
        <v>-7.8314860170055817E-2</v>
      </c>
      <c r="L124">
        <v>-1.0868651558281373</v>
      </c>
      <c r="M124">
        <v>1.949288653065284</v>
      </c>
      <c r="P124" s="17">
        <f t="shared" si="4"/>
        <v>1.5359681880734607E-2</v>
      </c>
      <c r="Q124" s="17">
        <f t="shared" si="5"/>
        <v>1.5478248062955835E-2</v>
      </c>
    </row>
    <row r="125" spans="3:17" x14ac:dyDescent="0.55000000000000004">
      <c r="C125">
        <f t="shared" si="6"/>
        <v>119</v>
      </c>
      <c r="D125">
        <v>1.6016756237001517</v>
      </c>
      <c r="E125">
        <v>-6.8658569961064814E-2</v>
      </c>
      <c r="F125">
        <v>-0.97735592645605118</v>
      </c>
      <c r="G125">
        <v>1.4102786671700476</v>
      </c>
      <c r="H125">
        <v>-1.3228057095411232</v>
      </c>
      <c r="I125">
        <v>-2.1609016868966329</v>
      </c>
      <c r="J125">
        <v>1.1467352809463869</v>
      </c>
      <c r="K125">
        <v>0.26335322062646155</v>
      </c>
      <c r="L125">
        <v>-1.7389993722151214</v>
      </c>
      <c r="M125">
        <v>-0.59290235961258586</v>
      </c>
      <c r="P125" s="17">
        <f t="shared" si="4"/>
        <v>1.5537584454132829E-2</v>
      </c>
      <c r="Q125" s="17">
        <f t="shared" si="5"/>
        <v>1.5658920327069836E-2</v>
      </c>
    </row>
    <row r="126" spans="3:17" x14ac:dyDescent="0.55000000000000004">
      <c r="C126">
        <f t="shared" si="6"/>
        <v>120</v>
      </c>
      <c r="D126">
        <v>1.0001700269974187</v>
      </c>
      <c r="E126">
        <v>-1.1855255822526878</v>
      </c>
      <c r="F126">
        <v>-0.68624426113958636</v>
      </c>
      <c r="G126">
        <v>0.33073229959781292</v>
      </c>
      <c r="H126">
        <v>-3.9436905403306952E-2</v>
      </c>
      <c r="I126">
        <v>-0.95004516604651024</v>
      </c>
      <c r="J126">
        <v>-0.65180064477163058</v>
      </c>
      <c r="K126">
        <v>-4.5111101000429817E-2</v>
      </c>
      <c r="L126">
        <v>-0.39605699415425882</v>
      </c>
      <c r="M126">
        <v>-8.8794571665554184E-2</v>
      </c>
      <c r="P126" s="17">
        <f t="shared" si="4"/>
        <v>1.032839318150199E-2</v>
      </c>
      <c r="Q126" s="17">
        <f t="shared" si="5"/>
        <v>1.0381915140931897E-2</v>
      </c>
    </row>
    <row r="127" spans="3:17" x14ac:dyDescent="0.55000000000000004">
      <c r="C127">
        <f t="shared" si="6"/>
        <v>121</v>
      </c>
      <c r="D127">
        <v>0.11775527521751861</v>
      </c>
      <c r="E127">
        <v>-0.75575713590759008</v>
      </c>
      <c r="F127">
        <v>2.9257599917731252</v>
      </c>
      <c r="G127">
        <v>-5.8411979090206213E-2</v>
      </c>
      <c r="H127">
        <v>-0.43838273488225277</v>
      </c>
      <c r="I127">
        <v>-0.64582237273418386</v>
      </c>
      <c r="J127">
        <v>1.6157063854103564</v>
      </c>
      <c r="K127">
        <v>0.73889927187261673</v>
      </c>
      <c r="L127">
        <v>4.3519043094240636E-2</v>
      </c>
      <c r="M127">
        <v>1.0995996171642949E-2</v>
      </c>
      <c r="P127" s="17">
        <f t="shared" si="4"/>
        <v>2.6864572643466589E-3</v>
      </c>
      <c r="Q127" s="17">
        <f t="shared" si="5"/>
        <v>2.6900690242186442E-3</v>
      </c>
    </row>
    <row r="128" spans="3:17" x14ac:dyDescent="0.55000000000000004">
      <c r="C128">
        <f t="shared" si="6"/>
        <v>122</v>
      </c>
      <c r="D128">
        <v>4.5258383940964216E-2</v>
      </c>
      <c r="E128">
        <v>1.1482557290019051</v>
      </c>
      <c r="F128">
        <v>0.46896975027173382</v>
      </c>
      <c r="G128">
        <v>-1.6764920456056887</v>
      </c>
      <c r="H128">
        <v>0.95261519796394323</v>
      </c>
      <c r="I128">
        <v>0.91840647017359256</v>
      </c>
      <c r="J128">
        <v>-0.62457357530993629</v>
      </c>
      <c r="K128">
        <v>-4.5418973823458629E-2</v>
      </c>
      <c r="L128">
        <v>0.74501306484356056</v>
      </c>
      <c r="M128">
        <v>1.2163888258170921</v>
      </c>
      <c r="P128" s="17">
        <f t="shared" si="4"/>
        <v>2.0586157689377136E-3</v>
      </c>
      <c r="Q128" s="17">
        <f t="shared" si="5"/>
        <v>2.0607361731626028E-3</v>
      </c>
    </row>
    <row r="129" spans="3:17" x14ac:dyDescent="0.55000000000000004">
      <c r="C129">
        <f t="shared" si="6"/>
        <v>123</v>
      </c>
      <c r="D129">
        <v>0.34470581085338375</v>
      </c>
      <c r="E129">
        <v>0.29997070669698345</v>
      </c>
      <c r="F129">
        <v>-9.6479429638341857E-2</v>
      </c>
      <c r="G129">
        <v>-1.3931901254909886</v>
      </c>
      <c r="H129">
        <v>-1.4804355375730453E-3</v>
      </c>
      <c r="I129">
        <v>0.49580922398044946</v>
      </c>
      <c r="J129">
        <v>-0.11683083727608141</v>
      </c>
      <c r="K129">
        <v>0.72564091368700667</v>
      </c>
      <c r="L129">
        <v>-1.273626776679736</v>
      </c>
      <c r="M129">
        <v>0.43326808741271494</v>
      </c>
      <c r="P129" s="17">
        <f t="shared" si="4"/>
        <v>4.6519065569781059E-3</v>
      </c>
      <c r="Q129" s="17">
        <f t="shared" si="5"/>
        <v>4.6627434718744531E-3</v>
      </c>
    </row>
    <row r="130" spans="3:17" x14ac:dyDescent="0.55000000000000004">
      <c r="C130">
        <f t="shared" si="6"/>
        <v>124</v>
      </c>
      <c r="D130">
        <v>0.16498234157828612</v>
      </c>
      <c r="E130">
        <v>1.1976664856684964</v>
      </c>
      <c r="F130">
        <v>-0.67711061726328214</v>
      </c>
      <c r="G130">
        <v>-0.99395082357354869</v>
      </c>
      <c r="H130">
        <v>0.36503097485201302</v>
      </c>
      <c r="I130">
        <v>0.76976128969956437</v>
      </c>
      <c r="J130">
        <v>-7.4948982017430624E-2</v>
      </c>
      <c r="K130">
        <v>0.52845615485778952</v>
      </c>
      <c r="L130">
        <v>1.6516384327971325</v>
      </c>
      <c r="M130">
        <v>0.22959778568842185</v>
      </c>
      <c r="P130" s="17">
        <f t="shared" si="4"/>
        <v>3.0954556564930409E-3</v>
      </c>
      <c r="Q130" s="17">
        <f t="shared" si="5"/>
        <v>3.100251526544584E-3</v>
      </c>
    </row>
    <row r="131" spans="3:17" x14ac:dyDescent="0.55000000000000004">
      <c r="C131">
        <f t="shared" si="6"/>
        <v>125</v>
      </c>
      <c r="D131">
        <v>0.96307323841220438</v>
      </c>
      <c r="E131">
        <v>-1.1683627560756298</v>
      </c>
      <c r="F131">
        <v>-8.9840027474959144E-2</v>
      </c>
      <c r="G131">
        <v>0.60232505959945237</v>
      </c>
      <c r="H131">
        <v>-0.93616689259434749</v>
      </c>
      <c r="I131">
        <v>-1.2117645387855016</v>
      </c>
      <c r="J131">
        <v>0.46641816359710575</v>
      </c>
      <c r="K131">
        <v>1.3779199683773702</v>
      </c>
      <c r="L131">
        <v>0.46899670052195802</v>
      </c>
      <c r="M131">
        <v>0.93025753705156855</v>
      </c>
      <c r="P131" s="17">
        <f t="shared" si="4"/>
        <v>1.0007125568365827E-2</v>
      </c>
      <c r="Q131" s="17">
        <f t="shared" si="5"/>
        <v>1.0057364291328641E-2</v>
      </c>
    </row>
    <row r="132" spans="3:17" x14ac:dyDescent="0.55000000000000004">
      <c r="C132">
        <f t="shared" si="6"/>
        <v>126</v>
      </c>
      <c r="D132">
        <v>-0.83525131566296473</v>
      </c>
      <c r="E132">
        <v>0.20528544572245747</v>
      </c>
      <c r="F132">
        <v>1.4558791581295676</v>
      </c>
      <c r="G132">
        <v>-0.15632624386825808</v>
      </c>
      <c r="H132">
        <v>7.2169968031262882E-2</v>
      </c>
      <c r="I132">
        <v>-8.7305628281906869E-3</v>
      </c>
      <c r="J132">
        <v>-0.15754876803318249</v>
      </c>
      <c r="K132">
        <v>-0.37588158489769402</v>
      </c>
      <c r="L132">
        <v>0.49135056902086749</v>
      </c>
      <c r="M132">
        <v>-0.42135817271369874</v>
      </c>
      <c r="P132" s="17">
        <f t="shared" si="4"/>
        <v>-5.5668219124183583E-3</v>
      </c>
      <c r="Q132" s="17">
        <f t="shared" si="5"/>
        <v>-5.5513558715230005E-3</v>
      </c>
    </row>
    <row r="133" spans="3:17" x14ac:dyDescent="0.55000000000000004">
      <c r="C133">
        <f t="shared" si="6"/>
        <v>127</v>
      </c>
      <c r="D133">
        <v>0.71596609897195618</v>
      </c>
      <c r="E133">
        <v>1.5979239026256085</v>
      </c>
      <c r="F133">
        <v>0.58161985822639584</v>
      </c>
      <c r="G133">
        <v>0.76103239689584612</v>
      </c>
      <c r="H133">
        <v>0.32893463157913333</v>
      </c>
      <c r="I133">
        <v>-2.0908207113793766</v>
      </c>
      <c r="J133">
        <v>0.41026445478861218</v>
      </c>
      <c r="K133">
        <v>-0.67637237289188812</v>
      </c>
      <c r="L133">
        <v>1.5481363690459566</v>
      </c>
      <c r="M133">
        <v>-0.2830974890821753</v>
      </c>
      <c r="P133" s="17">
        <f t="shared" si="4"/>
        <v>7.8671149662482426E-3</v>
      </c>
      <c r="Q133" s="17">
        <f t="shared" si="5"/>
        <v>7.8981420263073421E-3</v>
      </c>
    </row>
    <row r="134" spans="3:17" x14ac:dyDescent="0.55000000000000004">
      <c r="C134">
        <f t="shared" si="6"/>
        <v>128</v>
      </c>
      <c r="D134">
        <v>-0.74231921768573417</v>
      </c>
      <c r="E134">
        <v>-0.90834850714963356</v>
      </c>
      <c r="F134">
        <v>-0.65368646689558674</v>
      </c>
      <c r="G134">
        <v>-0.29048282557316829</v>
      </c>
      <c r="H134">
        <v>0.33990101576357007</v>
      </c>
      <c r="I134">
        <v>1.113757464007062</v>
      </c>
      <c r="J134">
        <v>0.38633392313497161</v>
      </c>
      <c r="K134">
        <v>0.87621502494199333</v>
      </c>
      <c r="L134">
        <v>-0.61224566852222362</v>
      </c>
      <c r="M134">
        <v>-1.5908689789014092</v>
      </c>
      <c r="P134" s="17">
        <f t="shared" ref="P134:P197" si="7">$P$1*1/12+$P$2*SQRT(1/12)*INDEX(D134:M134,1,$P$3)</f>
        <v>-4.7620063356656975E-3</v>
      </c>
      <c r="Q134" s="17">
        <f t="shared" si="5"/>
        <v>-4.7506859598575035E-3</v>
      </c>
    </row>
    <row r="135" spans="3:17" x14ac:dyDescent="0.55000000000000004">
      <c r="C135">
        <f t="shared" si="6"/>
        <v>129</v>
      </c>
      <c r="D135">
        <v>-0.16883443013987579</v>
      </c>
      <c r="E135">
        <v>-0.76977637339168181</v>
      </c>
      <c r="F135">
        <v>0.54587081650587088</v>
      </c>
      <c r="G135">
        <v>0.18862104548315331</v>
      </c>
      <c r="H135">
        <v>-1.7004069329539451</v>
      </c>
      <c r="I135">
        <v>-2.2433987983920791</v>
      </c>
      <c r="J135">
        <v>0.69901301014108219</v>
      </c>
      <c r="K135">
        <v>-0.50383837940674836</v>
      </c>
      <c r="L135">
        <v>2.3721436256456854</v>
      </c>
      <c r="M135">
        <v>-1.0872527817423121</v>
      </c>
      <c r="P135" s="17">
        <f t="shared" si="7"/>
        <v>2.0451761132065185E-4</v>
      </c>
      <c r="Q135" s="17">
        <f t="shared" ref="Q135:Q198" si="8">EXP(P135)-1</f>
        <v>2.045385264730637E-4</v>
      </c>
    </row>
    <row r="136" spans="3:17" x14ac:dyDescent="0.55000000000000004">
      <c r="C136">
        <f t="shared" ref="C136:C199" si="9">C135+1</f>
        <v>130</v>
      </c>
      <c r="D136">
        <v>0.20441790698080803</v>
      </c>
      <c r="E136">
        <v>-9.2524651800227495E-2</v>
      </c>
      <c r="F136">
        <v>1.3415536609287777</v>
      </c>
      <c r="G136">
        <v>0.20808525241838419</v>
      </c>
      <c r="H136">
        <v>-1.5053886511808869</v>
      </c>
      <c r="I136">
        <v>0.53828422010264254</v>
      </c>
      <c r="J136">
        <v>-0.51510824594498472</v>
      </c>
      <c r="K136">
        <v>-0.16183684994053302</v>
      </c>
      <c r="L136">
        <v>-1.3777509829434869</v>
      </c>
      <c r="M136">
        <v>-1.2494062486716058</v>
      </c>
      <c r="P136" s="17">
        <f t="shared" si="7"/>
        <v>3.4369776710049074E-3</v>
      </c>
      <c r="Q136" s="17">
        <f t="shared" si="8"/>
        <v>3.4428908513091105E-3</v>
      </c>
    </row>
    <row r="137" spans="3:17" x14ac:dyDescent="0.55000000000000004">
      <c r="C137">
        <f t="shared" si="9"/>
        <v>131</v>
      </c>
      <c r="D137">
        <v>0.52009230021271535</v>
      </c>
      <c r="E137">
        <v>0.65717349447702822</v>
      </c>
      <c r="F137">
        <v>-1.5567933982714213</v>
      </c>
      <c r="G137">
        <v>-1.5148099390469221</v>
      </c>
      <c r="H137">
        <v>0.55643106329227099</v>
      </c>
      <c r="I137">
        <v>-0.30236308796139688</v>
      </c>
      <c r="J137">
        <v>-0.46240631981887814</v>
      </c>
      <c r="K137">
        <v>1.3153489457534788</v>
      </c>
      <c r="L137">
        <v>1.0950884727659207</v>
      </c>
      <c r="M137">
        <v>-0.13396741950069305</v>
      </c>
      <c r="P137" s="17">
        <f t="shared" si="7"/>
        <v>6.1707981096356095E-3</v>
      </c>
      <c r="Q137" s="17">
        <f t="shared" si="8"/>
        <v>6.1898767074939354E-3</v>
      </c>
    </row>
    <row r="138" spans="3:17" x14ac:dyDescent="0.55000000000000004">
      <c r="C138">
        <f t="shared" si="9"/>
        <v>132</v>
      </c>
      <c r="D138">
        <v>-0.63177118237359797</v>
      </c>
      <c r="E138">
        <v>-1.5895908770268876</v>
      </c>
      <c r="F138">
        <v>1.6479540608778029</v>
      </c>
      <c r="G138">
        <v>-0.79292024411839579</v>
      </c>
      <c r="H138">
        <v>-1.4344319382317088</v>
      </c>
      <c r="I138">
        <v>1.0603445894458896</v>
      </c>
      <c r="J138">
        <v>-0.85039671871843825</v>
      </c>
      <c r="K138">
        <v>0.11397179770905334</v>
      </c>
      <c r="L138">
        <v>0.14727523057801487</v>
      </c>
      <c r="M138">
        <v>-0.45656927839712141</v>
      </c>
      <c r="P138" s="17">
        <f t="shared" si="7"/>
        <v>-3.804632266478006E-3</v>
      </c>
      <c r="Q138" s="17">
        <f t="shared" si="8"/>
        <v>-3.797403823231682E-3</v>
      </c>
    </row>
    <row r="139" spans="3:17" x14ac:dyDescent="0.55000000000000004">
      <c r="C139">
        <f t="shared" si="9"/>
        <v>133</v>
      </c>
      <c r="D139">
        <v>0.11360733342110542</v>
      </c>
      <c r="E139">
        <v>0.96286408292069292</v>
      </c>
      <c r="F139">
        <v>-6.757489574562848E-3</v>
      </c>
      <c r="G139">
        <v>4.9647762548880045E-4</v>
      </c>
      <c r="H139">
        <v>1.1464776133086023</v>
      </c>
      <c r="I139">
        <v>0.50080894915294161</v>
      </c>
      <c r="J139">
        <v>0.46463185035163362</v>
      </c>
      <c r="K139">
        <v>-0.95551889554366387</v>
      </c>
      <c r="L139">
        <v>-0.181772611777506</v>
      </c>
      <c r="M139">
        <v>-2.357179039905918</v>
      </c>
      <c r="P139" s="17">
        <f t="shared" si="7"/>
        <v>2.6505350346555283E-3</v>
      </c>
      <c r="Q139" s="17">
        <f t="shared" si="8"/>
        <v>2.654050808181152E-3</v>
      </c>
    </row>
    <row r="140" spans="3:17" x14ac:dyDescent="0.55000000000000004">
      <c r="C140">
        <f t="shared" si="9"/>
        <v>134</v>
      </c>
      <c r="D140">
        <v>-0.69232012485187522</v>
      </c>
      <c r="E140">
        <v>-0.67411843795454296</v>
      </c>
      <c r="F140">
        <v>-1.508609350462395</v>
      </c>
      <c r="G140">
        <v>-1.290807005067985</v>
      </c>
      <c r="H140">
        <v>0.40450389278511284</v>
      </c>
      <c r="I140">
        <v>1.0352697979244363</v>
      </c>
      <c r="J140">
        <v>1.2486833887109938</v>
      </c>
      <c r="K140">
        <v>-1.1580004283558198</v>
      </c>
      <c r="L140">
        <v>1.5887036067830231</v>
      </c>
      <c r="M140">
        <v>0.46700636097440301</v>
      </c>
      <c r="P140" s="17">
        <f t="shared" si="7"/>
        <v>-4.3290014900627142E-3</v>
      </c>
      <c r="Q140" s="17">
        <f t="shared" si="8"/>
        <v>-4.3196448695894674E-3</v>
      </c>
    </row>
    <row r="141" spans="3:17" x14ac:dyDescent="0.55000000000000004">
      <c r="C141">
        <f t="shared" si="9"/>
        <v>135</v>
      </c>
      <c r="D141">
        <v>0.31924655916451117</v>
      </c>
      <c r="E141">
        <v>-0.78081856158110396</v>
      </c>
      <c r="F141">
        <v>-0.49442880392441885</v>
      </c>
      <c r="G141">
        <v>2.0324562867040004</v>
      </c>
      <c r="H141">
        <v>0.32189938592501965</v>
      </c>
      <c r="I141">
        <v>-2.5381593326568916</v>
      </c>
      <c r="J141">
        <v>0.12134026680099554</v>
      </c>
      <c r="K141">
        <v>1.243908953390767</v>
      </c>
      <c r="L141">
        <v>-1.4455958417006767</v>
      </c>
      <c r="M141">
        <v>0.87818655222963438</v>
      </c>
      <c r="P141" s="17">
        <f t="shared" si="7"/>
        <v>4.4314229697390512E-3</v>
      </c>
      <c r="Q141" s="17">
        <f t="shared" si="8"/>
        <v>4.4412562442748271E-3</v>
      </c>
    </row>
    <row r="142" spans="3:17" x14ac:dyDescent="0.55000000000000004">
      <c r="C142">
        <f t="shared" si="9"/>
        <v>136</v>
      </c>
      <c r="D142">
        <v>2.0005480490307206</v>
      </c>
      <c r="E142">
        <v>-0.87101408803223146</v>
      </c>
      <c r="F142">
        <v>0.26277777983880546</v>
      </c>
      <c r="G142">
        <v>0.25557472940958148</v>
      </c>
      <c r="H142">
        <v>-1.3105636574259081</v>
      </c>
      <c r="I142">
        <v>-0.73953851640841783</v>
      </c>
      <c r="J142">
        <v>1.0157235632831638</v>
      </c>
      <c r="K142">
        <v>-0.11795488414681668</v>
      </c>
      <c r="L142">
        <v>-0.45791412030168915</v>
      </c>
      <c r="M142">
        <v>0.62527482676323343</v>
      </c>
      <c r="P142" s="17">
        <f t="shared" si="7"/>
        <v>1.8991920986186673E-2</v>
      </c>
      <c r="Q142" s="17">
        <f t="shared" si="8"/>
        <v>1.917341466805178E-2</v>
      </c>
    </row>
    <row r="143" spans="3:17" x14ac:dyDescent="0.55000000000000004">
      <c r="C143">
        <f t="shared" si="9"/>
        <v>137</v>
      </c>
      <c r="D143">
        <v>-0.6197253306682573</v>
      </c>
      <c r="E143">
        <v>-0.48410440228852025</v>
      </c>
      <c r="F143">
        <v>-0.27272705473774039</v>
      </c>
      <c r="G143">
        <v>-0.13224873678201157</v>
      </c>
      <c r="H143">
        <v>0.13547044861821089</v>
      </c>
      <c r="I143">
        <v>0.2156991236840502</v>
      </c>
      <c r="J143">
        <v>1.2882675625371689</v>
      </c>
      <c r="K143">
        <v>0.93860649454002454</v>
      </c>
      <c r="L143">
        <v>0.54296740881949845</v>
      </c>
      <c r="M143">
        <v>1.4373976017546601</v>
      </c>
      <c r="P143" s="17">
        <f t="shared" si="7"/>
        <v>-3.700312130607555E-3</v>
      </c>
      <c r="Q143" s="17">
        <f t="shared" si="8"/>
        <v>-3.6934744121731589E-3</v>
      </c>
    </row>
    <row r="144" spans="3:17" x14ac:dyDescent="0.55000000000000004">
      <c r="C144">
        <f t="shared" si="9"/>
        <v>138</v>
      </c>
      <c r="D144">
        <v>0.90859739397477945</v>
      </c>
      <c r="E144">
        <v>-0.58757804503585487</v>
      </c>
      <c r="F144">
        <v>-0.68978081999262997</v>
      </c>
      <c r="G144">
        <v>0.87591287073207802</v>
      </c>
      <c r="H144">
        <v>0.17322083858882292</v>
      </c>
      <c r="I144">
        <v>-0.52577096841277493</v>
      </c>
      <c r="J144">
        <v>-1.1036385172185874</v>
      </c>
      <c r="K144">
        <v>1.1494718966424518</v>
      </c>
      <c r="L144">
        <v>0.95677085436468845</v>
      </c>
      <c r="M144">
        <v>-0.96905849705958491</v>
      </c>
      <c r="P144" s="17">
        <f t="shared" si="7"/>
        <v>9.5353509166116353E-3</v>
      </c>
      <c r="Q144" s="17">
        <f t="shared" si="8"/>
        <v>9.5809572172651514E-3</v>
      </c>
    </row>
    <row r="145" spans="3:17" x14ac:dyDescent="0.55000000000000004">
      <c r="C145">
        <f t="shared" si="9"/>
        <v>139</v>
      </c>
      <c r="D145">
        <v>1.2606989460897939</v>
      </c>
      <c r="E145">
        <v>-0.2478894766887981</v>
      </c>
      <c r="F145">
        <v>-2.5253902090315128</v>
      </c>
      <c r="G145">
        <v>-0.77302945106788856</v>
      </c>
      <c r="H145">
        <v>1.5369518372719182</v>
      </c>
      <c r="I145">
        <v>0.4857843650633944</v>
      </c>
      <c r="J145">
        <v>2.3719108220581826</v>
      </c>
      <c r="K145">
        <v>1.3984848130824832</v>
      </c>
      <c r="L145">
        <v>0.91989745677409074</v>
      </c>
      <c r="M145">
        <v>1.2298811939580609</v>
      </c>
      <c r="P145" s="17">
        <f t="shared" si="7"/>
        <v>1.2584639805046965E-2</v>
      </c>
      <c r="Q145" s="17">
        <f t="shared" si="8"/>
        <v>1.2664159610473513E-2</v>
      </c>
    </row>
    <row r="146" spans="3:17" x14ac:dyDescent="0.55000000000000004">
      <c r="C146">
        <f t="shared" si="9"/>
        <v>140</v>
      </c>
      <c r="D146">
        <v>0.1380814871022692</v>
      </c>
      <c r="E146">
        <v>1.0665005349867991</v>
      </c>
      <c r="F146">
        <v>-0.82520523253219868</v>
      </c>
      <c r="G146">
        <v>0.40711708537010111</v>
      </c>
      <c r="H146">
        <v>7.9667033372111978E-2</v>
      </c>
      <c r="I146">
        <v>-0.5009455289763789</v>
      </c>
      <c r="J146">
        <v>0.12544991990333212</v>
      </c>
      <c r="K146">
        <v>0.24835034177644894</v>
      </c>
      <c r="L146">
        <v>0.59950111608826673</v>
      </c>
      <c r="M146">
        <v>0.27581404940652116</v>
      </c>
      <c r="P146" s="17">
        <f t="shared" si="7"/>
        <v>2.8624874228956512E-3</v>
      </c>
      <c r="Q146" s="17">
        <f t="shared" si="8"/>
        <v>2.8665882519423036E-3</v>
      </c>
    </row>
    <row r="147" spans="3:17" x14ac:dyDescent="0.55000000000000004">
      <c r="C147">
        <f t="shared" si="9"/>
        <v>141</v>
      </c>
      <c r="D147">
        <v>-0.84407232417540701</v>
      </c>
      <c r="E147">
        <v>1.3365711413400037</v>
      </c>
      <c r="F147">
        <v>0.4323040231819183</v>
      </c>
      <c r="G147">
        <v>-0.4258637927450622</v>
      </c>
      <c r="H147">
        <v>-2.6189716183180627</v>
      </c>
      <c r="I147">
        <v>0.52857539033151035</v>
      </c>
      <c r="J147">
        <v>0.36757743390710662</v>
      </c>
      <c r="K147">
        <v>-0.21824886374713201</v>
      </c>
      <c r="L147">
        <v>0.14118801101712949</v>
      </c>
      <c r="M147">
        <v>-0.82317362320531051</v>
      </c>
      <c r="P147" s="17">
        <f t="shared" si="7"/>
        <v>-5.6432140870060965E-3</v>
      </c>
      <c r="Q147" s="17">
        <f t="shared" si="8"/>
        <v>-5.6273210643538185E-3</v>
      </c>
    </row>
    <row r="148" spans="3:17" x14ac:dyDescent="0.55000000000000004">
      <c r="C148">
        <f t="shared" si="9"/>
        <v>142</v>
      </c>
      <c r="D148">
        <v>-1.1552664354897726</v>
      </c>
      <c r="E148">
        <v>-0.52237457286000155</v>
      </c>
      <c r="F148">
        <v>7.1635746296002441E-3</v>
      </c>
      <c r="G148">
        <v>-0.81581505575408331</v>
      </c>
      <c r="H148">
        <v>-1.1294381474091879</v>
      </c>
      <c r="I148">
        <v>-0.27848831461602852</v>
      </c>
      <c r="J148">
        <v>1.599509137776391</v>
      </c>
      <c r="K148">
        <v>1.3958180134887634</v>
      </c>
      <c r="L148">
        <v>0.27692710446692298</v>
      </c>
      <c r="M148">
        <v>1.3421739726220965</v>
      </c>
      <c r="P148" s="17">
        <f t="shared" si="7"/>
        <v>-8.3382341460697257E-3</v>
      </c>
      <c r="Q148" s="17">
        <f t="shared" si="8"/>
        <v>-8.3035674915403757E-3</v>
      </c>
    </row>
    <row r="149" spans="3:17" x14ac:dyDescent="0.55000000000000004">
      <c r="C149">
        <f t="shared" si="9"/>
        <v>143</v>
      </c>
      <c r="D149">
        <v>1.4333456046328075</v>
      </c>
      <c r="E149">
        <v>0.45148992286696354</v>
      </c>
      <c r="F149">
        <v>0.37742059587741161</v>
      </c>
      <c r="G149">
        <v>-0.25089393543402316</v>
      </c>
      <c r="H149">
        <v>-0.61989609809042401</v>
      </c>
      <c r="I149">
        <v>-0.72339463332761489</v>
      </c>
      <c r="J149">
        <v>-1.0077626585547022</v>
      </c>
      <c r="K149">
        <v>0.36538702911336579</v>
      </c>
      <c r="L149">
        <v>-0.76970481601569529</v>
      </c>
      <c r="M149">
        <v>1.5763436907454462</v>
      </c>
      <c r="P149" s="17">
        <f t="shared" si="7"/>
        <v>1.4079803726814439E-2</v>
      </c>
      <c r="Q149" s="17">
        <f t="shared" si="8"/>
        <v>1.417939100416965E-2</v>
      </c>
    </row>
    <row r="150" spans="3:17" x14ac:dyDescent="0.55000000000000004">
      <c r="C150">
        <f t="shared" si="9"/>
        <v>144</v>
      </c>
      <c r="D150">
        <v>-1.4257269365360634</v>
      </c>
      <c r="E150">
        <v>-0.94161229339369135</v>
      </c>
      <c r="F150">
        <v>1.9185186162392782</v>
      </c>
      <c r="G150">
        <v>1.1973271926400058</v>
      </c>
      <c r="H150">
        <v>0.99144718750313898</v>
      </c>
      <c r="I150">
        <v>0.32552758118610736</v>
      </c>
      <c r="J150">
        <v>0.79804270878828421</v>
      </c>
      <c r="K150">
        <v>-1.6973092860368917</v>
      </c>
      <c r="L150">
        <v>0.12450340199390193</v>
      </c>
      <c r="M150">
        <v>-2.75373897922083</v>
      </c>
      <c r="P150" s="17">
        <f t="shared" si="7"/>
        <v>-1.0680490792333281E-2</v>
      </c>
      <c r="Q150" s="17">
        <f t="shared" si="8"/>
        <v>-1.0623656868578024E-2</v>
      </c>
    </row>
    <row r="151" spans="3:17" x14ac:dyDescent="0.55000000000000004">
      <c r="C151">
        <f t="shared" si="9"/>
        <v>145</v>
      </c>
      <c r="D151">
        <v>-0.54261894346648509</v>
      </c>
      <c r="E151">
        <v>0.36026245238045113</v>
      </c>
      <c r="F151">
        <v>-1.6382459342299394</v>
      </c>
      <c r="G151">
        <v>-0.33838012745123697</v>
      </c>
      <c r="H151">
        <v>0.43204839399217831</v>
      </c>
      <c r="I151">
        <v>3.1019018200412733</v>
      </c>
      <c r="J151">
        <v>-8.7339423708682931E-2</v>
      </c>
      <c r="K151">
        <v>-0.98830489919440467</v>
      </c>
      <c r="L151">
        <v>-0.61125444535170415</v>
      </c>
      <c r="M151">
        <v>0.6830419076939751</v>
      </c>
      <c r="P151" s="17">
        <f t="shared" si="7"/>
        <v>-3.0325512294998146E-3</v>
      </c>
      <c r="Q151" s="17">
        <f t="shared" si="8"/>
        <v>-3.0279576905739569E-3</v>
      </c>
    </row>
    <row r="152" spans="3:17" x14ac:dyDescent="0.55000000000000004">
      <c r="C152">
        <f t="shared" si="9"/>
        <v>146</v>
      </c>
      <c r="D152">
        <v>3.6687835430364892E-2</v>
      </c>
      <c r="E152">
        <v>2.6336182741133771</v>
      </c>
      <c r="F152">
        <v>-0.52280749193728226</v>
      </c>
      <c r="G152">
        <v>1.2805942428878812</v>
      </c>
      <c r="H152">
        <v>-3.3349071856576332E-2</v>
      </c>
      <c r="I152">
        <v>-1.5899435166184133</v>
      </c>
      <c r="J152">
        <v>-1.7799217437130364</v>
      </c>
      <c r="K152">
        <v>-0.75036704687941069</v>
      </c>
      <c r="L152">
        <v>-6.1794100998889455E-2</v>
      </c>
      <c r="M152">
        <v>-1.0747076285760897</v>
      </c>
      <c r="P152" s="17">
        <f t="shared" si="7"/>
        <v>1.9843926415922548E-3</v>
      </c>
      <c r="Q152" s="17">
        <f t="shared" si="8"/>
        <v>1.9863628516780807E-3</v>
      </c>
    </row>
    <row r="153" spans="3:17" x14ac:dyDescent="0.55000000000000004">
      <c r="C153">
        <f t="shared" si="9"/>
        <v>147</v>
      </c>
      <c r="D153">
        <v>0.36866111733794438</v>
      </c>
      <c r="E153">
        <v>0.76621105803757583</v>
      </c>
      <c r="F153">
        <v>-0.83405418178818014</v>
      </c>
      <c r="G153">
        <v>0.41618825614783994</v>
      </c>
      <c r="H153">
        <v>-1.5240107069886968</v>
      </c>
      <c r="I153">
        <v>-0.89140296902212957</v>
      </c>
      <c r="J153">
        <v>0.28505649083124202</v>
      </c>
      <c r="K153">
        <v>-0.5625342871118818</v>
      </c>
      <c r="L153">
        <v>-0.25239251738589469</v>
      </c>
      <c r="M153">
        <v>-1.4181972348500229</v>
      </c>
      <c r="P153" s="17">
        <f t="shared" si="7"/>
        <v>4.8593655966888225E-3</v>
      </c>
      <c r="Q153" s="17">
        <f t="shared" si="8"/>
        <v>4.8711914613304153E-3</v>
      </c>
    </row>
    <row r="154" spans="3:17" x14ac:dyDescent="0.55000000000000004">
      <c r="C154">
        <f t="shared" si="9"/>
        <v>148</v>
      </c>
      <c r="D154">
        <v>1.2519857941962405</v>
      </c>
      <c r="E154">
        <v>0.62983514198282842</v>
      </c>
      <c r="F154">
        <v>-0.34166280334098964</v>
      </c>
      <c r="G154">
        <v>-0.42263594107930819</v>
      </c>
      <c r="H154">
        <v>-0.8219658040664265</v>
      </c>
      <c r="I154">
        <v>1.0422939880296194</v>
      </c>
      <c r="J154">
        <v>-0.82474940392169438</v>
      </c>
      <c r="K154">
        <v>-0.15614728348754497</v>
      </c>
      <c r="L154">
        <v>-0.11763306935297607</v>
      </c>
      <c r="M154">
        <v>-0.4949656141409316</v>
      </c>
      <c r="P154" s="17">
        <f t="shared" si="7"/>
        <v>1.2509181696178467E-2</v>
      </c>
      <c r="Q154" s="17">
        <f t="shared" si="8"/>
        <v>1.2587748771015317E-2</v>
      </c>
    </row>
    <row r="155" spans="3:17" x14ac:dyDescent="0.55000000000000004">
      <c r="C155">
        <f t="shared" si="9"/>
        <v>149</v>
      </c>
      <c r="D155">
        <v>0.57236169507206835</v>
      </c>
      <c r="E155">
        <v>0.39517836242718363</v>
      </c>
      <c r="F155">
        <v>-1.4528766578544323</v>
      </c>
      <c r="G155">
        <v>1.040866672664019</v>
      </c>
      <c r="H155">
        <v>-0.35002502430766491</v>
      </c>
      <c r="I155">
        <v>0.30655685374749325</v>
      </c>
      <c r="J155">
        <v>0.97495467966720417</v>
      </c>
      <c r="K155">
        <v>-1.3241099721429717</v>
      </c>
      <c r="L155">
        <v>0.43777582520655683</v>
      </c>
      <c r="M155">
        <v>0.85668903320372192</v>
      </c>
      <c r="P155" s="17">
        <f t="shared" si="7"/>
        <v>6.6234643475220033E-3</v>
      </c>
      <c r="Q155" s="17">
        <f t="shared" si="8"/>
        <v>6.6454479966739921E-3</v>
      </c>
    </row>
    <row r="156" spans="3:17" x14ac:dyDescent="0.55000000000000004">
      <c r="C156">
        <f t="shared" si="9"/>
        <v>150</v>
      </c>
      <c r="D156">
        <v>-0.22460888679742971</v>
      </c>
      <c r="E156">
        <v>-0.48414552698502783</v>
      </c>
      <c r="F156">
        <v>-1.0781761373626373</v>
      </c>
      <c r="G156">
        <v>-1.8553393593482295</v>
      </c>
      <c r="H156">
        <v>0.53851993012395805</v>
      </c>
      <c r="I156">
        <v>-0.60718931604514204</v>
      </c>
      <c r="J156">
        <v>-1.193985528119307</v>
      </c>
      <c r="K156">
        <v>-0.94119601500572836</v>
      </c>
      <c r="L156">
        <v>-0.66696760121107512</v>
      </c>
      <c r="M156">
        <v>0.678432069638369</v>
      </c>
      <c r="P156" s="17">
        <f t="shared" si="7"/>
        <v>-2.7850335215650625E-4</v>
      </c>
      <c r="Q156" s="17">
        <f t="shared" si="8"/>
        <v>-2.784645736979563E-4</v>
      </c>
    </row>
    <row r="157" spans="3:17" x14ac:dyDescent="0.55000000000000004">
      <c r="C157">
        <f t="shared" si="9"/>
        <v>151</v>
      </c>
      <c r="D157">
        <v>1.4708061106656487</v>
      </c>
      <c r="E157">
        <v>0.17481145138464294</v>
      </c>
      <c r="F157">
        <v>1.7957999418171628</v>
      </c>
      <c r="G157">
        <v>-0.5713048275854623</v>
      </c>
      <c r="H157">
        <v>-0.83397603113314711</v>
      </c>
      <c r="I157">
        <v>-0.3578421446692826</v>
      </c>
      <c r="J157">
        <v>0.20534534809481886</v>
      </c>
      <c r="K157">
        <v>-1.8834918579051956</v>
      </c>
      <c r="L157">
        <v>1.3457981297824368</v>
      </c>
      <c r="M157">
        <v>1.3386890064437629</v>
      </c>
      <c r="P157" s="17">
        <f t="shared" si="7"/>
        <v>1.4404221225445046E-2</v>
      </c>
      <c r="Q157" s="17">
        <f t="shared" si="8"/>
        <v>1.4508461920657689E-2</v>
      </c>
    </row>
    <row r="158" spans="3:17" x14ac:dyDescent="0.55000000000000004">
      <c r="C158">
        <f t="shared" si="9"/>
        <v>152</v>
      </c>
      <c r="D158">
        <v>0.45294495215300556</v>
      </c>
      <c r="E158">
        <v>-0.19286166174108302</v>
      </c>
      <c r="F158">
        <v>0.30801843843623533</v>
      </c>
      <c r="G158">
        <v>-1.2344540847058212</v>
      </c>
      <c r="H158">
        <v>0.41460920525135114</v>
      </c>
      <c r="I158">
        <v>-0.47793271729278874</v>
      </c>
      <c r="J158">
        <v>-1.6781946926878961</v>
      </c>
      <c r="K158">
        <v>0.11334717088252652</v>
      </c>
      <c r="L158">
        <v>1.4154839198799438</v>
      </c>
      <c r="M158">
        <v>-0.75784758374148242</v>
      </c>
      <c r="P158" s="17">
        <f t="shared" si="7"/>
        <v>5.589285017470965E-3</v>
      </c>
      <c r="Q158" s="17">
        <f t="shared" si="8"/>
        <v>5.6049342133277502E-3</v>
      </c>
    </row>
    <row r="159" spans="3:17" x14ac:dyDescent="0.55000000000000004">
      <c r="C159">
        <f t="shared" si="9"/>
        <v>153</v>
      </c>
      <c r="D159">
        <v>0.40872407842652164</v>
      </c>
      <c r="E159">
        <v>0.71779515212752298</v>
      </c>
      <c r="F159">
        <v>-0.13783786996092043</v>
      </c>
      <c r="G159">
        <v>-0.6748102566441665</v>
      </c>
      <c r="H159">
        <v>-0.22602279057105717</v>
      </c>
      <c r="I159">
        <v>1.2541667005787009</v>
      </c>
      <c r="J159">
        <v>0.56210553378978612</v>
      </c>
      <c r="K159">
        <v>2.8823341497945747</v>
      </c>
      <c r="L159">
        <v>-0.86946311448190794</v>
      </c>
      <c r="M159">
        <v>-0.37739672518201378</v>
      </c>
      <c r="P159" s="17">
        <f t="shared" si="7"/>
        <v>5.2063210172241759E-3</v>
      </c>
      <c r="Q159" s="17">
        <f t="shared" si="8"/>
        <v>5.2198974573673951E-3</v>
      </c>
    </row>
    <row r="160" spans="3:17" x14ac:dyDescent="0.55000000000000004">
      <c r="C160">
        <f t="shared" si="9"/>
        <v>154</v>
      </c>
      <c r="D160">
        <v>0.8856259773426074</v>
      </c>
      <c r="E160">
        <v>-0.58602544172086268</v>
      </c>
      <c r="F160">
        <v>-0.65756004077768215</v>
      </c>
      <c r="G160">
        <v>0.87094482998146527</v>
      </c>
      <c r="H160">
        <v>0.1432803637458496</v>
      </c>
      <c r="I160">
        <v>0.17307945478563813</v>
      </c>
      <c r="J160">
        <v>-1.5778103769040742E-2</v>
      </c>
      <c r="K160">
        <v>-0.59648843057737189</v>
      </c>
      <c r="L160">
        <v>1.3031685013776695</v>
      </c>
      <c r="M160">
        <v>0.40641755028840126</v>
      </c>
      <c r="P160" s="17">
        <f t="shared" si="7"/>
        <v>9.336412612967861E-3</v>
      </c>
      <c r="Q160" s="17">
        <f t="shared" si="8"/>
        <v>9.3801328707350251E-3</v>
      </c>
    </row>
    <row r="161" spans="3:17" x14ac:dyDescent="0.55000000000000004">
      <c r="C161">
        <f t="shared" si="9"/>
        <v>155</v>
      </c>
      <c r="D161">
        <v>0.87194533220850956</v>
      </c>
      <c r="E161">
        <v>0.96599122850172503</v>
      </c>
      <c r="F161">
        <v>8.4554378989627907E-2</v>
      </c>
      <c r="G161">
        <v>-0.5884583496967104</v>
      </c>
      <c r="H161">
        <v>0.95556783655489941</v>
      </c>
      <c r="I161">
        <v>-9.9867161315615446E-2</v>
      </c>
      <c r="J161">
        <v>-0.9940820439949819</v>
      </c>
      <c r="K161">
        <v>-0.57207187594157138</v>
      </c>
      <c r="L161">
        <v>-8.7893420176882633E-2</v>
      </c>
      <c r="M161">
        <v>0.52138941205256473</v>
      </c>
      <c r="P161" s="17">
        <f t="shared" si="7"/>
        <v>9.2179347507049744E-3</v>
      </c>
      <c r="Q161" s="17">
        <f t="shared" si="8"/>
        <v>9.2605507544385457E-3</v>
      </c>
    </row>
    <row r="162" spans="3:17" x14ac:dyDescent="0.55000000000000004">
      <c r="C162">
        <f t="shared" si="9"/>
        <v>156</v>
      </c>
      <c r="D162">
        <v>-0.91508803287608531</v>
      </c>
      <c r="E162">
        <v>0.46702921150921173</v>
      </c>
      <c r="F162">
        <v>0.93327177755557411</v>
      </c>
      <c r="G162">
        <v>-1.5064181812679387</v>
      </c>
      <c r="H162">
        <v>0.5102912546408378</v>
      </c>
      <c r="I162">
        <v>0.23218052978806111</v>
      </c>
      <c r="J162">
        <v>-7.5163284671362504E-2</v>
      </c>
      <c r="K162">
        <v>-0.83907356153754153</v>
      </c>
      <c r="L162">
        <v>1.3651152235408783</v>
      </c>
      <c r="M162">
        <v>2.1305827988709523E-2</v>
      </c>
      <c r="P162" s="17">
        <f t="shared" si="7"/>
        <v>-6.258228165031526E-3</v>
      </c>
      <c r="Q162" s="17">
        <f t="shared" si="8"/>
        <v>-6.2386862423370326E-3</v>
      </c>
    </row>
    <row r="163" spans="3:17" x14ac:dyDescent="0.55000000000000004">
      <c r="C163">
        <f t="shared" si="9"/>
        <v>157</v>
      </c>
      <c r="D163">
        <v>0.70390858151094715</v>
      </c>
      <c r="E163">
        <v>-0.17447903162159112</v>
      </c>
      <c r="F163">
        <v>-0.60219099835563605</v>
      </c>
      <c r="G163">
        <v>0.2889057123480267</v>
      </c>
      <c r="H163">
        <v>0.62732462091206465</v>
      </c>
      <c r="I163">
        <v>7.7506442869707079E-2</v>
      </c>
      <c r="J163">
        <v>8.7946684831254424E-2</v>
      </c>
      <c r="K163">
        <v>-0.19648917409321481</v>
      </c>
      <c r="L163">
        <v>1.3923476358472451</v>
      </c>
      <c r="M163">
        <v>-0.48007468590925972</v>
      </c>
      <c r="P163" s="17">
        <f t="shared" si="7"/>
        <v>7.7626938019701606E-3</v>
      </c>
      <c r="Q163" s="17">
        <f t="shared" si="8"/>
        <v>7.792901623601356E-3</v>
      </c>
    </row>
    <row r="164" spans="3:17" x14ac:dyDescent="0.55000000000000004">
      <c r="C164">
        <f t="shared" si="9"/>
        <v>158</v>
      </c>
      <c r="D164">
        <v>-0.64483787198267639</v>
      </c>
      <c r="E164">
        <v>0.70814377935574058</v>
      </c>
      <c r="F164">
        <v>0.27904874717241757</v>
      </c>
      <c r="G164">
        <v>0.3182240600190025</v>
      </c>
      <c r="H164">
        <v>1.2821111719487137</v>
      </c>
      <c r="I164">
        <v>1.0676114638044394</v>
      </c>
      <c r="J164">
        <v>0.42439659476791336</v>
      </c>
      <c r="K164">
        <v>0.1458954986563768</v>
      </c>
      <c r="L164">
        <v>0.34977193531393247</v>
      </c>
      <c r="M164">
        <v>0.56402829707544677</v>
      </c>
      <c r="P164" s="17">
        <f t="shared" si="7"/>
        <v>-3.9177931179262869E-3</v>
      </c>
      <c r="Q164" s="17">
        <f t="shared" si="8"/>
        <v>-3.9101285790950069E-3</v>
      </c>
    </row>
    <row r="165" spans="3:17" x14ac:dyDescent="0.55000000000000004">
      <c r="C165">
        <f t="shared" si="9"/>
        <v>159</v>
      </c>
      <c r="D165">
        <v>-0.25258525524182018</v>
      </c>
      <c r="E165">
        <v>0.55457513643584566</v>
      </c>
      <c r="F165">
        <v>0.47762813304243656</v>
      </c>
      <c r="G165">
        <v>0.5559441578550125</v>
      </c>
      <c r="H165">
        <v>-1.1694879684088277</v>
      </c>
      <c r="I165">
        <v>9.5317260189735659E-2</v>
      </c>
      <c r="J165">
        <v>-0.36201660227096699</v>
      </c>
      <c r="K165">
        <v>-1.117277512907386</v>
      </c>
      <c r="L165">
        <v>1.3247786889928397</v>
      </c>
      <c r="M165">
        <v>0.85394797368026498</v>
      </c>
      <c r="P165" s="17">
        <f t="shared" si="7"/>
        <v>-5.2078580994126115E-4</v>
      </c>
      <c r="Q165" s="17">
        <f t="shared" si="8"/>
        <v>-5.2065022454939047E-4</v>
      </c>
    </row>
    <row r="166" spans="3:17" x14ac:dyDescent="0.55000000000000004">
      <c r="C166">
        <f t="shared" si="9"/>
        <v>160</v>
      </c>
      <c r="D166">
        <v>-0.81262138894896896</v>
      </c>
      <c r="E166">
        <v>-0.29916126414885175</v>
      </c>
      <c r="F166">
        <v>-1.979280990980421</v>
      </c>
      <c r="G166">
        <v>1.6031514768277033</v>
      </c>
      <c r="H166">
        <v>-2.4212821315512483</v>
      </c>
      <c r="I166">
        <v>-2.3258803518979008</v>
      </c>
      <c r="J166">
        <v>0.30976478100045052</v>
      </c>
      <c r="K166">
        <v>0.95921218574102529</v>
      </c>
      <c r="L166">
        <v>-0.26781069741430591</v>
      </c>
      <c r="M166">
        <v>0.64368648209154256</v>
      </c>
      <c r="P166" s="17">
        <f t="shared" si="7"/>
        <v>-5.3708409982173534E-3</v>
      </c>
      <c r="Q166" s="17">
        <f t="shared" si="8"/>
        <v>-5.356443818223422E-3</v>
      </c>
    </row>
    <row r="167" spans="3:17" x14ac:dyDescent="0.55000000000000004">
      <c r="C167">
        <f t="shared" si="9"/>
        <v>161</v>
      </c>
      <c r="D167">
        <v>0.86615065979132377</v>
      </c>
      <c r="E167">
        <v>-0.15372454046468831</v>
      </c>
      <c r="F167">
        <v>-0.7870172642683696</v>
      </c>
      <c r="G167">
        <v>-0.28247782681962341</v>
      </c>
      <c r="H167">
        <v>-4.5018867321666399E-2</v>
      </c>
      <c r="I167">
        <v>-0.53128409961284828</v>
      </c>
      <c r="J167">
        <v>-0.50561011836117731</v>
      </c>
      <c r="K167">
        <v>2.046324623394955</v>
      </c>
      <c r="L167">
        <v>0.19264013486114212</v>
      </c>
      <c r="M167">
        <v>8.5714995733991994E-2</v>
      </c>
      <c r="P167" s="17">
        <f t="shared" si="7"/>
        <v>9.1677514155060567E-3</v>
      </c>
      <c r="Q167" s="17">
        <f t="shared" si="8"/>
        <v>9.2099039647401959E-3</v>
      </c>
    </row>
    <row r="168" spans="3:17" x14ac:dyDescent="0.55000000000000004">
      <c r="C168">
        <f t="shared" si="9"/>
        <v>162</v>
      </c>
      <c r="D168">
        <v>0.18038122511332561</v>
      </c>
      <c r="E168">
        <v>2.0181257424987831E-2</v>
      </c>
      <c r="F168">
        <v>0.17028638498368803</v>
      </c>
      <c r="G168">
        <v>0.3681837368774612</v>
      </c>
      <c r="H168">
        <v>-1.1849411249193054</v>
      </c>
      <c r="I168">
        <v>0.12160892794711559</v>
      </c>
      <c r="J168">
        <v>-1.7418409825208365</v>
      </c>
      <c r="K168">
        <v>-1.1900141149257062</v>
      </c>
      <c r="L168">
        <v>-0.36400372508609408</v>
      </c>
      <c r="M168">
        <v>0.48036233279022977</v>
      </c>
      <c r="P168" s="17">
        <f t="shared" si="7"/>
        <v>3.2288138998056619E-3</v>
      </c>
      <c r="Q168" s="17">
        <f t="shared" si="8"/>
        <v>3.2340321341297606E-3</v>
      </c>
    </row>
    <row r="169" spans="3:17" x14ac:dyDescent="0.55000000000000004">
      <c r="C169">
        <f t="shared" si="9"/>
        <v>163</v>
      </c>
      <c r="D169">
        <v>-0.17563189036070773</v>
      </c>
      <c r="E169">
        <v>1.7908978826499471</v>
      </c>
      <c r="F169">
        <v>-1.3459545759914449</v>
      </c>
      <c r="G169">
        <v>0.18649497330256307</v>
      </c>
      <c r="H169">
        <v>-0.34385643248563469</v>
      </c>
      <c r="I169">
        <v>0.43213830648124119</v>
      </c>
      <c r="J169">
        <v>-0.99293431232072549</v>
      </c>
      <c r="K169">
        <v>0.90278214293901682</v>
      </c>
      <c r="L169">
        <v>-0.64235675759988387</v>
      </c>
      <c r="M169">
        <v>-0.294930646286302</v>
      </c>
      <c r="P169" s="17">
        <f t="shared" si="7"/>
        <v>1.4564987899610537E-4</v>
      </c>
      <c r="Q169" s="17">
        <f t="shared" si="8"/>
        <v>1.4566048645470175E-4</v>
      </c>
    </row>
    <row r="170" spans="3:17" x14ac:dyDescent="0.55000000000000004">
      <c r="C170">
        <f t="shared" si="9"/>
        <v>164</v>
      </c>
      <c r="D170">
        <v>-0.5606360845885715</v>
      </c>
      <c r="E170">
        <v>0.88998757567592213</v>
      </c>
      <c r="F170">
        <v>-0.31976070604900003</v>
      </c>
      <c r="G170">
        <v>-1.5677070179934534</v>
      </c>
      <c r="H170">
        <v>2.6032939225615604E-2</v>
      </c>
      <c r="I170">
        <v>-1.5565907308687957E-2</v>
      </c>
      <c r="J170">
        <v>0.52165708063008975</v>
      </c>
      <c r="K170">
        <v>-0.33884048704407826</v>
      </c>
      <c r="L170">
        <v>-0.30319943143699352</v>
      </c>
      <c r="M170">
        <v>0.98813863077181852</v>
      </c>
      <c r="P170" s="17">
        <f t="shared" si="7"/>
        <v>-3.1885842486527758E-3</v>
      </c>
      <c r="Q170" s="17">
        <f t="shared" si="8"/>
        <v>-3.1835061126860298E-3</v>
      </c>
    </row>
    <row r="171" spans="3:17" x14ac:dyDescent="0.55000000000000004">
      <c r="C171">
        <f t="shared" si="9"/>
        <v>165</v>
      </c>
      <c r="D171">
        <v>0.60723820115039751</v>
      </c>
      <c r="E171">
        <v>-0.12589742425099915</v>
      </c>
      <c r="F171">
        <v>5.2722103723041328E-2</v>
      </c>
      <c r="G171">
        <v>-7.5361437628802638E-2</v>
      </c>
      <c r="H171">
        <v>-1.2197811168397097</v>
      </c>
      <c r="I171">
        <v>0.19206673247520925</v>
      </c>
      <c r="J171">
        <v>0.19773386302734161</v>
      </c>
      <c r="K171">
        <v>-1.1253861397635689</v>
      </c>
      <c r="L171">
        <v>8.2257411589002793E-2</v>
      </c>
      <c r="M171">
        <v>0.44017998893986082</v>
      </c>
      <c r="P171" s="17">
        <f t="shared" si="7"/>
        <v>6.9255037501127579E-3</v>
      </c>
      <c r="Q171" s="17">
        <f t="shared" si="8"/>
        <v>6.9495405080561845E-3</v>
      </c>
    </row>
    <row r="172" spans="3:17" x14ac:dyDescent="0.55000000000000004">
      <c r="C172">
        <f t="shared" si="9"/>
        <v>166</v>
      </c>
      <c r="D172">
        <v>0.80147925658385322</v>
      </c>
      <c r="E172">
        <v>0.54350690494769516</v>
      </c>
      <c r="F172">
        <v>0.21806391599901612</v>
      </c>
      <c r="G172">
        <v>-0.68815977917861015</v>
      </c>
      <c r="H172">
        <v>-1.406144892704345</v>
      </c>
      <c r="I172">
        <v>-1.3485396213871064</v>
      </c>
      <c r="J172">
        <v>0.30645394161696282</v>
      </c>
      <c r="K172">
        <v>-0.40359542021273875</v>
      </c>
      <c r="L172">
        <v>0.44756228933861469</v>
      </c>
      <c r="M172">
        <v>1.177902534164933</v>
      </c>
      <c r="P172" s="17">
        <f t="shared" si="7"/>
        <v>8.607680634745497E-3</v>
      </c>
      <c r="Q172" s="17">
        <f t="shared" si="8"/>
        <v>8.6448332404469586E-3</v>
      </c>
    </row>
    <row r="173" spans="3:17" x14ac:dyDescent="0.55000000000000004">
      <c r="C173">
        <f t="shared" si="9"/>
        <v>167</v>
      </c>
      <c r="D173">
        <v>2.7136905634678667</v>
      </c>
      <c r="E173">
        <v>1.4593884607452856</v>
      </c>
      <c r="F173">
        <v>-0.82411995176959929</v>
      </c>
      <c r="G173">
        <v>-0.18373361745339459</v>
      </c>
      <c r="H173">
        <v>-0.35694641768366542</v>
      </c>
      <c r="I173">
        <v>-1.8589589269783284</v>
      </c>
      <c r="J173">
        <v>2.6225886012582897E-2</v>
      </c>
      <c r="K173">
        <v>-1.6635488965888046</v>
      </c>
      <c r="L173">
        <v>-1.4790243202225895</v>
      </c>
      <c r="M173">
        <v>-0.74896763922498677</v>
      </c>
      <c r="P173" s="17">
        <f t="shared" si="7"/>
        <v>2.5167916326399465E-2</v>
      </c>
      <c r="Q173" s="17">
        <f t="shared" si="8"/>
        <v>2.5487302128515799E-2</v>
      </c>
    </row>
    <row r="174" spans="3:17" x14ac:dyDescent="0.55000000000000004">
      <c r="C174">
        <f t="shared" si="9"/>
        <v>168</v>
      </c>
      <c r="D174">
        <v>-2.0108960098093505</v>
      </c>
      <c r="E174">
        <v>0.25900764073196886</v>
      </c>
      <c r="F174">
        <v>-0.94723126334142249</v>
      </c>
      <c r="G174">
        <v>-0.2990713456450213</v>
      </c>
      <c r="H174">
        <v>-0.11837593773548435</v>
      </c>
      <c r="I174">
        <v>1.7856193983853059</v>
      </c>
      <c r="J174">
        <v>1.6309999463807916</v>
      </c>
      <c r="K174">
        <v>-1.9013400477949045</v>
      </c>
      <c r="L174">
        <v>0.82377558386055327</v>
      </c>
      <c r="M174">
        <v>1.9600500368422693</v>
      </c>
      <c r="P174" s="17">
        <f t="shared" si="7"/>
        <v>-1.5748203621969922E-2</v>
      </c>
      <c r="Q174" s="17">
        <f t="shared" si="8"/>
        <v>-1.5624849049853062E-2</v>
      </c>
    </row>
    <row r="175" spans="3:17" x14ac:dyDescent="0.55000000000000004">
      <c r="C175">
        <f t="shared" si="9"/>
        <v>169</v>
      </c>
      <c r="D175">
        <v>-0.3533504690479049</v>
      </c>
      <c r="E175">
        <v>-0.40537088253816539</v>
      </c>
      <c r="F175">
        <v>8.3126620329325385E-2</v>
      </c>
      <c r="G175">
        <v>2.8431357129020087</v>
      </c>
      <c r="H175">
        <v>-1.0700274377134449</v>
      </c>
      <c r="I175">
        <v>-0.81201821647036021</v>
      </c>
      <c r="J175">
        <v>-0.39179908176436207</v>
      </c>
      <c r="K175">
        <v>0.12045404502945152</v>
      </c>
      <c r="L175">
        <v>-1.241501412219963</v>
      </c>
      <c r="M175">
        <v>0.66247478180231512</v>
      </c>
      <c r="P175" s="17">
        <f t="shared" si="7"/>
        <v>-1.3934381596796589E-3</v>
      </c>
      <c r="Q175" s="17">
        <f t="shared" si="8"/>
        <v>-1.392467775503059E-3</v>
      </c>
    </row>
    <row r="176" spans="3:17" x14ac:dyDescent="0.55000000000000004">
      <c r="C176">
        <f t="shared" si="9"/>
        <v>170</v>
      </c>
      <c r="D176">
        <v>0.90471842962418525</v>
      </c>
      <c r="E176">
        <v>-1.9853407952155586</v>
      </c>
      <c r="F176">
        <v>-0.59323648193822087</v>
      </c>
      <c r="G176">
        <v>-0.23673787724981454</v>
      </c>
      <c r="H176">
        <v>2.2420316861573975E-2</v>
      </c>
      <c r="I176">
        <v>-1.2400360006603042</v>
      </c>
      <c r="J176">
        <v>-0.98931729679051839</v>
      </c>
      <c r="K176">
        <v>0.39145132534664789</v>
      </c>
      <c r="L176">
        <v>0.49735067170444008</v>
      </c>
      <c r="M176">
        <v>0.4085903360653399</v>
      </c>
      <c r="P176" s="17">
        <f t="shared" si="7"/>
        <v>9.5017580999317477E-3</v>
      </c>
      <c r="Q176" s="17">
        <f t="shared" si="8"/>
        <v>9.5470431188842131E-3</v>
      </c>
    </row>
    <row r="177" spans="3:17" x14ac:dyDescent="0.55000000000000004">
      <c r="C177">
        <f t="shared" si="9"/>
        <v>171</v>
      </c>
      <c r="D177">
        <v>0.87213422560763154</v>
      </c>
      <c r="E177">
        <v>1.4385256773893897</v>
      </c>
      <c r="F177">
        <v>-2.0048150110609693</v>
      </c>
      <c r="G177">
        <v>-1.3553400760812679</v>
      </c>
      <c r="H177">
        <v>1.4398319684479222</v>
      </c>
      <c r="I177">
        <v>0.78785168312382092</v>
      </c>
      <c r="J177">
        <v>-0.14387883058480752</v>
      </c>
      <c r="K177">
        <v>0.84635404492261412</v>
      </c>
      <c r="L177">
        <v>-2.3474141133254829</v>
      </c>
      <c r="M177">
        <v>1.36210730159922</v>
      </c>
      <c r="P177" s="17">
        <f t="shared" si="7"/>
        <v>9.2195706155274431E-3</v>
      </c>
      <c r="Q177" s="17">
        <f t="shared" si="8"/>
        <v>9.2622017696206704E-3</v>
      </c>
    </row>
    <row r="178" spans="3:17" x14ac:dyDescent="0.55000000000000004">
      <c r="C178">
        <f t="shared" si="9"/>
        <v>172</v>
      </c>
      <c r="D178">
        <v>-0.95920508334932841</v>
      </c>
      <c r="E178">
        <v>0.51608654637660223</v>
      </c>
      <c r="F178">
        <v>0.44551118351641178</v>
      </c>
      <c r="G178">
        <v>0.64598817575733403</v>
      </c>
      <c r="H178">
        <v>-2.1201533825453653</v>
      </c>
      <c r="I178">
        <v>-2.9782297163016606E-2</v>
      </c>
      <c r="J178">
        <v>-1.0965024911783463</v>
      </c>
      <c r="K178">
        <v>-0.56464156632272788</v>
      </c>
      <c r="L178">
        <v>0.62142572880876112</v>
      </c>
      <c r="M178">
        <v>0.64947128347976879</v>
      </c>
      <c r="P178" s="17">
        <f t="shared" si="7"/>
        <v>-6.6402930295302136E-3</v>
      </c>
      <c r="Q178" s="17">
        <f t="shared" si="8"/>
        <v>-6.6182950018195408E-3</v>
      </c>
    </row>
    <row r="179" spans="3:17" x14ac:dyDescent="0.55000000000000004">
      <c r="C179">
        <f t="shared" si="9"/>
        <v>173</v>
      </c>
      <c r="D179">
        <v>0.2337000978537731</v>
      </c>
      <c r="E179">
        <v>0.61078557068562733</v>
      </c>
      <c r="F179">
        <v>1.1804484981177381</v>
      </c>
      <c r="G179">
        <v>-0.22023690396686091</v>
      </c>
      <c r="H179">
        <v>0.59209057442162738</v>
      </c>
      <c r="I179">
        <v>-0.6612857376489597</v>
      </c>
      <c r="J179">
        <v>-1.1627678792801004</v>
      </c>
      <c r="K179">
        <v>-2.5823219387898528</v>
      </c>
      <c r="L179">
        <v>-1.0641108799494512</v>
      </c>
      <c r="M179">
        <v>0.38213147386919988</v>
      </c>
      <c r="P179" s="17">
        <f t="shared" si="7"/>
        <v>3.6905688827494334E-3</v>
      </c>
      <c r="Q179" s="17">
        <f t="shared" si="8"/>
        <v>3.6973874175991739E-3</v>
      </c>
    </row>
    <row r="180" spans="3:17" x14ac:dyDescent="0.55000000000000004">
      <c r="C180">
        <f t="shared" si="9"/>
        <v>174</v>
      </c>
      <c r="D180">
        <v>-2.1821550866598396</v>
      </c>
      <c r="E180">
        <v>1.4139148959405665</v>
      </c>
      <c r="F180">
        <v>0.60775849971461116</v>
      </c>
      <c r="G180">
        <v>-0.26973129040153182</v>
      </c>
      <c r="H180">
        <v>0.6034518743510614</v>
      </c>
      <c r="I180">
        <v>0.20039119034235184</v>
      </c>
      <c r="J180">
        <v>-0.40647531683870902</v>
      </c>
      <c r="K180">
        <v>1.4207919559954838</v>
      </c>
      <c r="L180">
        <v>-0.4749258446027495</v>
      </c>
      <c r="M180">
        <v>0.65684046310965905</v>
      </c>
      <c r="P180" s="17">
        <f t="shared" si="7"/>
        <v>-1.7231350733781872E-2</v>
      </c>
      <c r="Q180" s="17">
        <f t="shared" si="8"/>
        <v>-1.7083740069493203E-2</v>
      </c>
    </row>
    <row r="181" spans="3:17" x14ac:dyDescent="0.55000000000000004">
      <c r="C181">
        <f t="shared" si="9"/>
        <v>175</v>
      </c>
      <c r="D181">
        <v>5.9623192602759549E-2</v>
      </c>
      <c r="E181">
        <v>-0.47495849833361231</v>
      </c>
      <c r="F181">
        <v>-0.12651919114717247</v>
      </c>
      <c r="G181">
        <v>0.25207166893505556</v>
      </c>
      <c r="H181">
        <v>-0.1497004479086782</v>
      </c>
      <c r="I181">
        <v>-0.54037173368322988</v>
      </c>
      <c r="J181">
        <v>1.2716053882676785</v>
      </c>
      <c r="K181">
        <v>-1.8732383367589345</v>
      </c>
      <c r="L181">
        <v>0.68102721657163767</v>
      </c>
      <c r="M181">
        <v>0.94476541122308244</v>
      </c>
      <c r="P181" s="17">
        <f t="shared" si="7"/>
        <v>2.1830186611538887E-3</v>
      </c>
      <c r="Q181" s="17">
        <f t="shared" si="8"/>
        <v>2.1854031812262864E-3</v>
      </c>
    </row>
    <row r="182" spans="3:17" x14ac:dyDescent="0.55000000000000004">
      <c r="C182">
        <f t="shared" si="9"/>
        <v>176</v>
      </c>
      <c r="D182">
        <v>1.4511544896127142</v>
      </c>
      <c r="E182">
        <v>0.59884192097775579</v>
      </c>
      <c r="F182">
        <v>1.1473419483268654</v>
      </c>
      <c r="G182">
        <v>-1.3755418315003298</v>
      </c>
      <c r="H182">
        <v>8.0026253179203768E-2</v>
      </c>
      <c r="I182">
        <v>1.8740486967464396</v>
      </c>
      <c r="J182">
        <v>-1.1237875226548339</v>
      </c>
      <c r="K182">
        <v>-0.11860411207115001</v>
      </c>
      <c r="L182">
        <v>0.87102259221698564</v>
      </c>
      <c r="M182">
        <v>-0.7499816778633015</v>
      </c>
      <c r="P182" s="17">
        <f t="shared" si="7"/>
        <v>1.4234033194871182E-2</v>
      </c>
      <c r="Q182" s="17">
        <f t="shared" si="8"/>
        <v>1.4335819414783568E-2</v>
      </c>
    </row>
    <row r="183" spans="3:17" x14ac:dyDescent="0.55000000000000004">
      <c r="C183">
        <f t="shared" si="9"/>
        <v>177</v>
      </c>
      <c r="D183">
        <v>-1.8113262619119586</v>
      </c>
      <c r="E183">
        <v>0.75163690992121679</v>
      </c>
      <c r="F183">
        <v>1.0643898187972989</v>
      </c>
      <c r="G183">
        <v>-1.4144925446832226</v>
      </c>
      <c r="H183">
        <v>1.3491528974879023</v>
      </c>
      <c r="I183">
        <v>-0.41192422210918683</v>
      </c>
      <c r="J183">
        <v>-1.5217649144039767</v>
      </c>
      <c r="K183">
        <v>-0.82643401956025364</v>
      </c>
      <c r="L183">
        <v>-0.52496928422357825</v>
      </c>
      <c r="M183">
        <v>0.10172165904247525</v>
      </c>
      <c r="P183" s="17">
        <f t="shared" si="7"/>
        <v>-1.4019878906909949E-2</v>
      </c>
      <c r="Q183" s="17">
        <f t="shared" si="8"/>
        <v>-1.3922058083587374E-2</v>
      </c>
    </row>
    <row r="184" spans="3:17" x14ac:dyDescent="0.55000000000000004">
      <c r="C184">
        <f t="shared" si="9"/>
        <v>178</v>
      </c>
      <c r="D184">
        <v>-1.0992845418982973</v>
      </c>
      <c r="E184">
        <v>-0.45067446359177094</v>
      </c>
      <c r="F184">
        <v>-0.75863284557926947</v>
      </c>
      <c r="G184">
        <v>1.3650590946991821</v>
      </c>
      <c r="H184">
        <v>0.37142790834793854</v>
      </c>
      <c r="I184">
        <v>-0.41153961884946305</v>
      </c>
      <c r="J184">
        <v>1.3132195834912614</v>
      </c>
      <c r="K184">
        <v>-4.6180012091225381E-2</v>
      </c>
      <c r="L184">
        <v>-1.0788027733351093</v>
      </c>
      <c r="M184">
        <v>1.4575057938895946</v>
      </c>
      <c r="P184" s="17">
        <f t="shared" si="7"/>
        <v>-7.8534167260479772E-3</v>
      </c>
      <c r="Q184" s="17">
        <f t="shared" si="8"/>
        <v>-7.8226592187525812E-3</v>
      </c>
    </row>
    <row r="185" spans="3:17" x14ac:dyDescent="0.55000000000000004">
      <c r="C185">
        <f t="shared" si="9"/>
        <v>179</v>
      </c>
      <c r="D185">
        <v>0.72503917747105739</v>
      </c>
      <c r="E185">
        <v>2.4053197660217744</v>
      </c>
      <c r="F185">
        <v>-1.2166671412892731</v>
      </c>
      <c r="G185">
        <v>2.9756130900790803</v>
      </c>
      <c r="H185">
        <v>7.2863082869878748E-2</v>
      </c>
      <c r="I185">
        <v>0.11231044759401909</v>
      </c>
      <c r="J185">
        <v>-2.2604966712109702</v>
      </c>
      <c r="K185">
        <v>-0.6120582567381897</v>
      </c>
      <c r="L185">
        <v>-0.82920823827106072</v>
      </c>
      <c r="M185">
        <v>-0.35174667308910279</v>
      </c>
      <c r="P185" s="17">
        <f t="shared" si="7"/>
        <v>7.9456901309557636E-3</v>
      </c>
      <c r="Q185" s="17">
        <f t="shared" si="8"/>
        <v>7.9773409003169871E-3</v>
      </c>
    </row>
    <row r="186" spans="3:17" x14ac:dyDescent="0.55000000000000004">
      <c r="C186">
        <f t="shared" si="9"/>
        <v>180</v>
      </c>
      <c r="D186">
        <v>-4.7965403413251242E-2</v>
      </c>
      <c r="E186">
        <v>1.4686784802234498</v>
      </c>
      <c r="F186">
        <v>-1.1341762860711395</v>
      </c>
      <c r="G186">
        <v>0.16318494280216994</v>
      </c>
      <c r="H186">
        <v>-0.82795724864840714</v>
      </c>
      <c r="I186">
        <v>0.47791901665806008</v>
      </c>
      <c r="J186">
        <v>1.1919080578346626</v>
      </c>
      <c r="K186">
        <v>1.2861114226870416</v>
      </c>
      <c r="L186">
        <v>-2.3304559122897999</v>
      </c>
      <c r="M186">
        <v>0.75490251288988997</v>
      </c>
      <c r="P186" s="17">
        <f t="shared" si="7"/>
        <v>1.2512740880802229E-3</v>
      </c>
      <c r="Q186" s="17">
        <f t="shared" si="8"/>
        <v>1.2520572581213862E-3</v>
      </c>
    </row>
    <row r="187" spans="3:17" x14ac:dyDescent="0.55000000000000004">
      <c r="C187">
        <f t="shared" si="9"/>
        <v>181</v>
      </c>
      <c r="D187">
        <v>-0.55301962430557194</v>
      </c>
      <c r="E187">
        <v>0.54435863424136877</v>
      </c>
      <c r="F187">
        <v>-0.31525410737512655</v>
      </c>
      <c r="G187">
        <v>0.2591084943986024</v>
      </c>
      <c r="H187">
        <v>0.25902751428039333</v>
      </c>
      <c r="I187">
        <v>1.2115710786344553</v>
      </c>
      <c r="J187">
        <v>1.4736880131800203</v>
      </c>
      <c r="K187">
        <v>0.65001669649181237</v>
      </c>
      <c r="L187">
        <v>1.2246491904720189</v>
      </c>
      <c r="M187">
        <v>2.4645766844624744</v>
      </c>
      <c r="P187" s="17">
        <f t="shared" si="7"/>
        <v>-3.1226237677328475E-3</v>
      </c>
      <c r="Q187" s="17">
        <f t="shared" si="8"/>
        <v>-3.1177534488454617E-3</v>
      </c>
    </row>
    <row r="188" spans="3:17" x14ac:dyDescent="0.55000000000000004">
      <c r="C188">
        <f t="shared" si="9"/>
        <v>182</v>
      </c>
      <c r="D188">
        <v>-0.84967287485513754</v>
      </c>
      <c r="E188">
        <v>-0.50726650982041732</v>
      </c>
      <c r="F188">
        <v>-1.3457275612715991</v>
      </c>
      <c r="G188">
        <v>1.1658254520922808</v>
      </c>
      <c r="H188">
        <v>-0.30452321916593006</v>
      </c>
      <c r="I188">
        <v>1.4201857123981094</v>
      </c>
      <c r="J188">
        <v>1.2903285967952385</v>
      </c>
      <c r="K188">
        <v>1.2245921569253202</v>
      </c>
      <c r="L188">
        <v>-0.56007967910356826</v>
      </c>
      <c r="M188">
        <v>0.56279587342423298</v>
      </c>
      <c r="P188" s="17">
        <f t="shared" si="7"/>
        <v>-5.6917162786443848E-3</v>
      </c>
      <c r="Q188" s="17">
        <f t="shared" si="8"/>
        <v>-5.6755491489940413E-3</v>
      </c>
    </row>
    <row r="189" spans="3:17" x14ac:dyDescent="0.55000000000000004">
      <c r="C189">
        <f t="shared" si="9"/>
        <v>183</v>
      </c>
      <c r="D189">
        <v>0.46404067770502944</v>
      </c>
      <c r="E189">
        <v>-0.42085598733199142</v>
      </c>
      <c r="F189">
        <v>-0.38410530044564029</v>
      </c>
      <c r="G189">
        <v>0.78490749260795756</v>
      </c>
      <c r="H189">
        <v>-3.4637523778038988</v>
      </c>
      <c r="I189">
        <v>-0.17326605284070062</v>
      </c>
      <c r="J189">
        <v>-1.8272683712979344E-2</v>
      </c>
      <c r="K189">
        <v>-0.6533929115712197</v>
      </c>
      <c r="L189">
        <v>0.74823854123450595</v>
      </c>
      <c r="M189">
        <v>-1.6285566444391335</v>
      </c>
      <c r="P189" s="17">
        <f t="shared" si="7"/>
        <v>5.6853768194856926E-3</v>
      </c>
      <c r="Q189" s="17">
        <f t="shared" si="8"/>
        <v>5.7015692464141843E-3</v>
      </c>
    </row>
    <row r="190" spans="3:17" x14ac:dyDescent="0.55000000000000004">
      <c r="C190">
        <f t="shared" si="9"/>
        <v>184</v>
      </c>
      <c r="D190">
        <v>0.38932064237778058</v>
      </c>
      <c r="E190">
        <v>0.15429081334472658</v>
      </c>
      <c r="F190">
        <v>7.7664236965376054E-2</v>
      </c>
      <c r="G190">
        <v>1.1312030069178429</v>
      </c>
      <c r="H190">
        <v>-6.6839382000911163E-2</v>
      </c>
      <c r="I190">
        <v>-1.173260349672248</v>
      </c>
      <c r="J190">
        <v>-0.16729074481712378</v>
      </c>
      <c r="K190">
        <v>0.48142441387085938</v>
      </c>
      <c r="L190">
        <v>0.23258747347801711</v>
      </c>
      <c r="M190">
        <v>0.66235291483829251</v>
      </c>
      <c r="P190" s="17">
        <f t="shared" si="7"/>
        <v>5.0382823318350107E-3</v>
      </c>
      <c r="Q190" s="17">
        <f t="shared" si="8"/>
        <v>5.0509958186737425E-3</v>
      </c>
    </row>
    <row r="191" spans="3:17" x14ac:dyDescent="0.55000000000000004">
      <c r="C191">
        <f t="shared" si="9"/>
        <v>185</v>
      </c>
      <c r="D191">
        <v>-1.0538666015549889</v>
      </c>
      <c r="E191">
        <v>0.31548610062039262</v>
      </c>
      <c r="F191">
        <v>0.42231451456661984</v>
      </c>
      <c r="G191">
        <v>0.11411247835747002</v>
      </c>
      <c r="H191">
        <v>0.57989684665654306</v>
      </c>
      <c r="I191">
        <v>-1.6643852901126663</v>
      </c>
      <c r="J191">
        <v>-1.4908218728200784</v>
      </c>
      <c r="K191">
        <v>1.9822323249323996</v>
      </c>
      <c r="L191">
        <v>-1.3868137377756686</v>
      </c>
      <c r="M191">
        <v>1.1405365938414276</v>
      </c>
      <c r="P191" s="17">
        <f t="shared" si="7"/>
        <v>-7.4600858247992653E-3</v>
      </c>
      <c r="Q191" s="17">
        <f t="shared" si="8"/>
        <v>-7.4323284515606103E-3</v>
      </c>
    </row>
    <row r="192" spans="3:17" x14ac:dyDescent="0.55000000000000004">
      <c r="C192">
        <f t="shared" si="9"/>
        <v>186</v>
      </c>
      <c r="D192">
        <v>-0.32837005890302201</v>
      </c>
      <c r="E192">
        <v>8.2413903833372409E-2</v>
      </c>
      <c r="F192">
        <v>-0.99275282038893875</v>
      </c>
      <c r="G192">
        <v>-0.96649870516029113</v>
      </c>
      <c r="H192">
        <v>-0.94957073259527403</v>
      </c>
      <c r="I192">
        <v>-1.3161186253178929</v>
      </c>
      <c r="J192">
        <v>0.47025455602142935</v>
      </c>
      <c r="K192">
        <v>-2.0757073776314203</v>
      </c>
      <c r="L192">
        <v>0.69053558011531346</v>
      </c>
      <c r="M192">
        <v>0.80574157322784778</v>
      </c>
      <c r="P192" s="17">
        <f t="shared" si="7"/>
        <v>-1.1771014618554281E-3</v>
      </c>
      <c r="Q192" s="17">
        <f t="shared" si="8"/>
        <v>-1.1764089496754115E-3</v>
      </c>
    </row>
    <row r="193" spans="3:17" x14ac:dyDescent="0.55000000000000004">
      <c r="C193">
        <f t="shared" si="9"/>
        <v>187</v>
      </c>
      <c r="D193">
        <v>1.2888911050933793</v>
      </c>
      <c r="E193">
        <v>5.348287658152933E-2</v>
      </c>
      <c r="F193">
        <v>0.14084025056338006</v>
      </c>
      <c r="G193">
        <v>-5.8346192125689852E-2</v>
      </c>
      <c r="H193">
        <v>-1.2469893067165125</v>
      </c>
      <c r="I193">
        <v>-0.73447756702869116</v>
      </c>
      <c r="J193">
        <v>-0.55818564096689471</v>
      </c>
      <c r="K193">
        <v>-3.8829110536210951E-2</v>
      </c>
      <c r="L193">
        <v>-0.79790683771528803</v>
      </c>
      <c r="M193">
        <v>1.0476618838366074</v>
      </c>
      <c r="P193" s="17">
        <f t="shared" si="7"/>
        <v>1.2828791063893317E-2</v>
      </c>
      <c r="Q193" s="17">
        <f t="shared" si="8"/>
        <v>1.2911433024660246E-2</v>
      </c>
    </row>
    <row r="194" spans="3:17" x14ac:dyDescent="0.55000000000000004">
      <c r="C194">
        <f t="shared" si="9"/>
        <v>188</v>
      </c>
      <c r="D194">
        <v>-0.13804758228580627</v>
      </c>
      <c r="E194">
        <v>0.68988774363812178</v>
      </c>
      <c r="F194">
        <v>0.62108655046865835</v>
      </c>
      <c r="G194">
        <v>0.32309061231870601</v>
      </c>
      <c r="H194">
        <v>-1.1502942375143654</v>
      </c>
      <c r="I194">
        <v>-1.4814711723533578</v>
      </c>
      <c r="J194">
        <v>-1.0792884786186328</v>
      </c>
      <c r="K194">
        <v>1.0673545816301999</v>
      </c>
      <c r="L194">
        <v>1.8843764205961639</v>
      </c>
      <c r="M194">
        <v>0.6539119176963043</v>
      </c>
      <c r="P194" s="17">
        <f t="shared" si="7"/>
        <v>4.71139534761358E-4</v>
      </c>
      <c r="Q194" s="17">
        <f t="shared" si="8"/>
        <v>4.7125053842411724E-4</v>
      </c>
    </row>
    <row r="195" spans="3:17" x14ac:dyDescent="0.55000000000000004">
      <c r="C195">
        <f t="shared" si="9"/>
        <v>189</v>
      </c>
      <c r="D195">
        <v>0.51726749537717087</v>
      </c>
      <c r="E195">
        <v>0.47754929746826386</v>
      </c>
      <c r="F195">
        <v>1.2059722496970595</v>
      </c>
      <c r="G195">
        <v>0.33653352657265789</v>
      </c>
      <c r="H195">
        <v>-0.62296192280360385</v>
      </c>
      <c r="I195">
        <v>-0.67765712254828214</v>
      </c>
      <c r="J195">
        <v>0.5611853492288954</v>
      </c>
      <c r="K195">
        <v>0.67638807392187128</v>
      </c>
      <c r="L195">
        <v>-1.14515854776458</v>
      </c>
      <c r="M195">
        <v>2.0160845878948612E-2</v>
      </c>
      <c r="P195" s="17">
        <f t="shared" si="7"/>
        <v>6.1463345821524623E-3</v>
      </c>
      <c r="Q195" s="17">
        <f t="shared" si="8"/>
        <v>6.1652620548735548E-3</v>
      </c>
    </row>
    <row r="196" spans="3:17" x14ac:dyDescent="0.55000000000000004">
      <c r="C196">
        <f t="shared" si="9"/>
        <v>190</v>
      </c>
      <c r="D196">
        <v>0.56397583598318712</v>
      </c>
      <c r="E196">
        <v>-1.0726576322205175</v>
      </c>
      <c r="F196">
        <v>0.19013737460536304</v>
      </c>
      <c r="G196">
        <v>0.38022448713970186</v>
      </c>
      <c r="H196">
        <v>-1.6227242356276408</v>
      </c>
      <c r="I196">
        <v>-2.1100356591323965</v>
      </c>
      <c r="J196">
        <v>-1.0096291825841073</v>
      </c>
      <c r="K196">
        <v>-1.6587215056980658</v>
      </c>
      <c r="L196">
        <v>0.77184151564639825</v>
      </c>
      <c r="M196">
        <v>-0.92713962930638094</v>
      </c>
      <c r="P196" s="17">
        <f t="shared" si="7"/>
        <v>6.5508406774867261E-3</v>
      </c>
      <c r="Q196" s="17">
        <f t="shared" si="8"/>
        <v>6.572344364375482E-3</v>
      </c>
    </row>
    <row r="197" spans="3:17" x14ac:dyDescent="0.55000000000000004">
      <c r="C197">
        <f t="shared" si="9"/>
        <v>191</v>
      </c>
      <c r="D197">
        <v>-0.67645046199161663</v>
      </c>
      <c r="E197">
        <v>-0.68100585925120005</v>
      </c>
      <c r="F197">
        <v>2.1996862651982316</v>
      </c>
      <c r="G197">
        <v>-2.3395010452952176</v>
      </c>
      <c r="H197">
        <v>1.2502439602518287</v>
      </c>
      <c r="I197">
        <v>0.93338422976163282</v>
      </c>
      <c r="J197">
        <v>0.80260579692008127</v>
      </c>
      <c r="K197">
        <v>-0.84779856448887514</v>
      </c>
      <c r="L197">
        <v>1.4447720780588917</v>
      </c>
      <c r="M197">
        <v>3.4331199867316857E-2</v>
      </c>
      <c r="P197" s="17">
        <f t="shared" si="7"/>
        <v>-4.1915661781979302E-3</v>
      </c>
      <c r="Q197" s="17">
        <f t="shared" si="8"/>
        <v>-4.1827938255969421E-3</v>
      </c>
    </row>
    <row r="198" spans="3:17" x14ac:dyDescent="0.55000000000000004">
      <c r="C198">
        <f t="shared" si="9"/>
        <v>192</v>
      </c>
      <c r="D198">
        <v>1.1899690927722526</v>
      </c>
      <c r="E198">
        <v>-1.394983826910124</v>
      </c>
      <c r="F198">
        <v>3.6034518957374195E-2</v>
      </c>
      <c r="G198">
        <v>0.18159892580299231</v>
      </c>
      <c r="H198">
        <v>0.98534068225495541</v>
      </c>
      <c r="I198">
        <v>0.25298284041791697</v>
      </c>
      <c r="J198">
        <v>-0.41865291793427883</v>
      </c>
      <c r="K198">
        <v>0.6931467956478069</v>
      </c>
      <c r="L198">
        <v>-1.8378969377728951E-2</v>
      </c>
      <c r="M198">
        <v>6.207097186871359E-2</v>
      </c>
      <c r="P198" s="17">
        <f t="shared" ref="P198:P261" si="10">$P$1*1/12+$P$2*SQRT(1/12)*INDEX(D198:M198,1,$P$3)</f>
        <v>1.1972101307257586E-2</v>
      </c>
      <c r="Q198" s="17">
        <f t="shared" si="8"/>
        <v>1.204405376612061E-2</v>
      </c>
    </row>
    <row r="199" spans="3:17" x14ac:dyDescent="0.55000000000000004">
      <c r="C199">
        <f t="shared" si="9"/>
        <v>193</v>
      </c>
      <c r="D199">
        <v>0.52677232119893713</v>
      </c>
      <c r="E199">
        <v>5.5864587391734014E-2</v>
      </c>
      <c r="F199">
        <v>-1.5818794590265164</v>
      </c>
      <c r="G199">
        <v>1.7162871745361066</v>
      </c>
      <c r="H199">
        <v>-0.48400231638392954</v>
      </c>
      <c r="I199">
        <v>1.5424280635740921</v>
      </c>
      <c r="J199">
        <v>-1.4844566062081042</v>
      </c>
      <c r="K199">
        <v>6.0927872338805006E-2</v>
      </c>
      <c r="L199">
        <v>0.45841051692596829</v>
      </c>
      <c r="M199">
        <v>-1.7344990397729505</v>
      </c>
      <c r="P199" s="17">
        <f t="shared" si="10"/>
        <v>6.2286487883544215E-3</v>
      </c>
      <c r="Q199" s="17">
        <f t="shared" ref="Q199:Q262" si="11">EXP(P199)-1</f>
        <v>6.2480871585222086E-3</v>
      </c>
    </row>
    <row r="200" spans="3:17" x14ac:dyDescent="0.55000000000000004">
      <c r="C200">
        <f t="shared" ref="C200:C263" si="12">C199+1</f>
        <v>194</v>
      </c>
      <c r="D200">
        <v>1.3378535870010819</v>
      </c>
      <c r="E200">
        <v>-0.74808419889189359</v>
      </c>
      <c r="F200">
        <v>0.19910819201120331</v>
      </c>
      <c r="G200">
        <v>0.35137780269584001</v>
      </c>
      <c r="H200">
        <v>0.18058728275441882</v>
      </c>
      <c r="I200">
        <v>-0.88487347979775477</v>
      </c>
      <c r="J200">
        <v>3.5898850818934014E-2</v>
      </c>
      <c r="K200">
        <v>-7.6746701534760986E-2</v>
      </c>
      <c r="L200">
        <v>0.52072702717930541</v>
      </c>
      <c r="M200">
        <v>-1.1072506794141657</v>
      </c>
      <c r="P200" s="17">
        <f t="shared" si="10"/>
        <v>1.3252818595537381E-2</v>
      </c>
      <c r="Q200" s="17">
        <f t="shared" si="11"/>
        <v>1.3341026432659442E-2</v>
      </c>
    </row>
    <row r="201" spans="3:17" x14ac:dyDescent="0.55000000000000004">
      <c r="C201">
        <f t="shared" si="12"/>
        <v>195</v>
      </c>
      <c r="D201">
        <v>-0.82394795845389601</v>
      </c>
      <c r="E201">
        <v>0.23834138054756834</v>
      </c>
      <c r="F201">
        <v>-0.95584303387917691</v>
      </c>
      <c r="G201">
        <v>-0.59513255476068827</v>
      </c>
      <c r="H201">
        <v>0.76731881863192397</v>
      </c>
      <c r="I201">
        <v>-1.2595032901122805</v>
      </c>
      <c r="J201">
        <v>-1.2298212877516892</v>
      </c>
      <c r="K201">
        <v>-0.20070875600046112</v>
      </c>
      <c r="L201">
        <v>2.0301299983714216</v>
      </c>
      <c r="M201">
        <v>-1.2139969024264856</v>
      </c>
      <c r="P201" s="17">
        <f t="shared" si="10"/>
        <v>-5.4689319675073232E-3</v>
      </c>
      <c r="Q201" s="17">
        <f t="shared" si="11"/>
        <v>-5.4540045837541129E-3</v>
      </c>
    </row>
    <row r="202" spans="3:17" x14ac:dyDescent="0.55000000000000004">
      <c r="C202">
        <f t="shared" si="12"/>
        <v>196</v>
      </c>
      <c r="D202">
        <v>0.25286813305970168</v>
      </c>
      <c r="E202">
        <v>-4.4015698547470443E-2</v>
      </c>
      <c r="F202">
        <v>-1.3523068855080309</v>
      </c>
      <c r="G202">
        <v>-0.55125836514718518</v>
      </c>
      <c r="H202">
        <v>-0.54972124939229394</v>
      </c>
      <c r="I202">
        <v>1.7707669083556132</v>
      </c>
      <c r="J202">
        <v>-0.10658569281799557</v>
      </c>
      <c r="K202">
        <v>1.1305918859161346</v>
      </c>
      <c r="L202">
        <v>2.1065140371694873</v>
      </c>
      <c r="M202">
        <v>0.22660114430951256</v>
      </c>
      <c r="P202" s="17">
        <f t="shared" si="10"/>
        <v>3.8565689370391194E-3</v>
      </c>
      <c r="Q202" s="17">
        <f t="shared" si="11"/>
        <v>3.8640150681177321E-3</v>
      </c>
    </row>
    <row r="203" spans="3:17" x14ac:dyDescent="0.55000000000000004">
      <c r="C203">
        <f t="shared" si="12"/>
        <v>197</v>
      </c>
      <c r="D203">
        <v>0.91831895174255895</v>
      </c>
      <c r="E203">
        <v>-0.56398739262049424</v>
      </c>
      <c r="F203">
        <v>-0.29832129871568741</v>
      </c>
      <c r="G203">
        <v>-1.0668911403887185</v>
      </c>
      <c r="H203">
        <v>0.229040420661729</v>
      </c>
      <c r="I203">
        <v>0.50192795693035075</v>
      </c>
      <c r="J203">
        <v>0.56907045027763414</v>
      </c>
      <c r="K203">
        <v>0.84883333680688833</v>
      </c>
      <c r="L203">
        <v>-4.6441642622191803E-2</v>
      </c>
      <c r="M203">
        <v>0.36532166184867115</v>
      </c>
      <c r="P203" s="17">
        <f t="shared" si="10"/>
        <v>9.6195420765241863E-3</v>
      </c>
      <c r="Q203" s="17">
        <f t="shared" si="11"/>
        <v>9.6659585872107545E-3</v>
      </c>
    </row>
    <row r="204" spans="3:17" x14ac:dyDescent="0.55000000000000004">
      <c r="C204">
        <f t="shared" si="12"/>
        <v>198</v>
      </c>
      <c r="D204">
        <v>-2.07430295108552</v>
      </c>
      <c r="E204">
        <v>-0.2002930336999332</v>
      </c>
      <c r="F204">
        <v>-0.90865293480149079</v>
      </c>
      <c r="G204">
        <v>-0.48127469429618447</v>
      </c>
      <c r="H204">
        <v>-0.22228998574788597</v>
      </c>
      <c r="I204">
        <v>-2.2671438290770061</v>
      </c>
      <c r="J204">
        <v>-0.33566401169309601</v>
      </c>
      <c r="K204">
        <v>-0.74592122658434656</v>
      </c>
      <c r="L204">
        <v>-1.4262406005388508</v>
      </c>
      <c r="M204">
        <v>1.3093349311029772</v>
      </c>
      <c r="P204" s="17">
        <f t="shared" si="10"/>
        <v>-1.6297323841184232E-2</v>
      </c>
      <c r="Q204" s="17">
        <f t="shared" si="11"/>
        <v>-1.6165240964889693E-2</v>
      </c>
    </row>
    <row r="205" spans="3:17" x14ac:dyDescent="0.55000000000000004">
      <c r="C205">
        <f t="shared" si="12"/>
        <v>199</v>
      </c>
      <c r="D205">
        <v>0.33497402684679206</v>
      </c>
      <c r="E205">
        <v>0.5341575126205409</v>
      </c>
      <c r="F205">
        <v>1.2012093501035137</v>
      </c>
      <c r="G205">
        <v>1.136633727892745</v>
      </c>
      <c r="H205">
        <v>0.2892230323467781</v>
      </c>
      <c r="I205">
        <v>-1.1476333820337818</v>
      </c>
      <c r="J205">
        <v>0.80220765916583514</v>
      </c>
      <c r="K205">
        <v>0.16852831074376615</v>
      </c>
      <c r="L205">
        <v>-0.61410414927255941</v>
      </c>
      <c r="M205">
        <v>-1.2384509874092715</v>
      </c>
      <c r="P205" s="17">
        <f t="shared" si="10"/>
        <v>4.567626835239591E-3</v>
      </c>
      <c r="Q205" s="17">
        <f t="shared" si="11"/>
        <v>4.5780743434089555E-3</v>
      </c>
    </row>
    <row r="206" spans="3:17" x14ac:dyDescent="0.55000000000000004">
      <c r="C206">
        <f t="shared" si="12"/>
        <v>200</v>
      </c>
      <c r="D206">
        <v>-0.52962517892104066</v>
      </c>
      <c r="E206">
        <v>0.17630423866573181</v>
      </c>
      <c r="F206">
        <v>-0.53296897393208553</v>
      </c>
      <c r="G206">
        <v>1.5243280631701779</v>
      </c>
      <c r="H206">
        <v>-0.70405353802961312</v>
      </c>
      <c r="I206">
        <v>-0.65097919103156099</v>
      </c>
      <c r="J206">
        <v>0.11699428952292733</v>
      </c>
      <c r="K206">
        <v>-0.71186841484961194</v>
      </c>
      <c r="L206">
        <v>1.4782092849151494</v>
      </c>
      <c r="M206">
        <v>0.40554131688103001</v>
      </c>
      <c r="P206" s="17">
        <f t="shared" si="10"/>
        <v>-2.9200219276283301E-3</v>
      </c>
      <c r="Q206" s="17">
        <f t="shared" si="11"/>
        <v>-2.9157628101801336E-3</v>
      </c>
    </row>
    <row r="207" spans="3:17" x14ac:dyDescent="0.55000000000000004">
      <c r="C207">
        <f t="shared" si="12"/>
        <v>201</v>
      </c>
      <c r="D207">
        <v>-0.41750648886434832</v>
      </c>
      <c r="E207">
        <v>1.5024273914704167</v>
      </c>
      <c r="F207">
        <v>5.9346732555591267E-2</v>
      </c>
      <c r="G207">
        <v>-0.20953878770455345</v>
      </c>
      <c r="H207">
        <v>-1.9611007609061688</v>
      </c>
      <c r="I207">
        <v>-1.6587472065595097</v>
      </c>
      <c r="J207">
        <v>0.90982186449293989</v>
      </c>
      <c r="K207">
        <v>-1.212575868210362</v>
      </c>
      <c r="L207">
        <v>-0.44609578048123744</v>
      </c>
      <c r="M207">
        <v>8.2632866370510843E-2</v>
      </c>
      <c r="P207" s="17">
        <f t="shared" si="10"/>
        <v>-1.9490455893470375E-3</v>
      </c>
      <c r="Q207" s="17">
        <f t="shared" si="11"/>
        <v>-1.947147433390084E-3</v>
      </c>
    </row>
    <row r="208" spans="3:17" x14ac:dyDescent="0.55000000000000004">
      <c r="C208">
        <f t="shared" si="12"/>
        <v>202</v>
      </c>
      <c r="D208">
        <v>-1.4734350766120563</v>
      </c>
      <c r="E208">
        <v>-0.17487846610092889</v>
      </c>
      <c r="F208">
        <v>1.8531764010524254E-2</v>
      </c>
      <c r="G208">
        <v>0.58539009542946718</v>
      </c>
      <c r="H208">
        <v>0.71635102152733088</v>
      </c>
      <c r="I208">
        <v>0.81430880920815629</v>
      </c>
      <c r="J208">
        <v>-0.60388050986406405</v>
      </c>
      <c r="K208">
        <v>2.3287809977704002</v>
      </c>
      <c r="L208">
        <v>-1.1433939435809155</v>
      </c>
      <c r="M208">
        <v>0.73837544838220881</v>
      </c>
      <c r="P208" s="17">
        <f t="shared" si="10"/>
        <v>-1.1093655405064445E-2</v>
      </c>
      <c r="Q208" s="17">
        <f t="shared" si="11"/>
        <v>-1.1032347728119118E-2</v>
      </c>
    </row>
    <row r="209" spans="3:17" x14ac:dyDescent="0.55000000000000004">
      <c r="C209">
        <f t="shared" si="12"/>
        <v>203</v>
      </c>
      <c r="D209">
        <v>-3.8869043606234069E-2</v>
      </c>
      <c r="E209">
        <v>-4.5723192949535502E-2</v>
      </c>
      <c r="F209">
        <v>3.257376343091519</v>
      </c>
      <c r="G209">
        <v>-1.0461536377116591</v>
      </c>
      <c r="H209">
        <v>1.774340775007625</v>
      </c>
      <c r="I209">
        <v>-1.2520315035722445</v>
      </c>
      <c r="J209">
        <v>0.40463621269639288</v>
      </c>
      <c r="K209">
        <v>-0.38290198492907701</v>
      </c>
      <c r="L209">
        <v>0.35384585583715145</v>
      </c>
      <c r="M209">
        <v>2.6066987268006134E-2</v>
      </c>
      <c r="P209" s="17">
        <f t="shared" si="10"/>
        <v>1.3300508748286287E-3</v>
      </c>
      <c r="Q209" s="17">
        <f t="shared" si="11"/>
        <v>1.3309357847750558E-3</v>
      </c>
    </row>
    <row r="210" spans="3:17" x14ac:dyDescent="0.55000000000000004">
      <c r="C210">
        <f t="shared" si="12"/>
        <v>204</v>
      </c>
      <c r="D210">
        <v>0.94031160548780668</v>
      </c>
      <c r="E210">
        <v>-0.31139286811950534</v>
      </c>
      <c r="F210">
        <v>-0.2152505509625518</v>
      </c>
      <c r="G210">
        <v>-0.60351706644856384</v>
      </c>
      <c r="H210">
        <v>0.31741556456793318</v>
      </c>
      <c r="I210">
        <v>0.57525724908966669</v>
      </c>
      <c r="J210">
        <v>-0.98496929390410426</v>
      </c>
      <c r="K210">
        <v>-0.3620366083396967</v>
      </c>
      <c r="L210">
        <v>-0.2727362274595177</v>
      </c>
      <c r="M210">
        <v>-1.1337242237727265</v>
      </c>
      <c r="P210" s="17">
        <f t="shared" si="10"/>
        <v>9.8100040449243808E-3</v>
      </c>
      <c r="Q210" s="17">
        <f t="shared" si="11"/>
        <v>9.8582798674733407E-3</v>
      </c>
    </row>
    <row r="211" spans="3:17" x14ac:dyDescent="0.55000000000000004">
      <c r="C211">
        <f t="shared" si="12"/>
        <v>205</v>
      </c>
      <c r="D211">
        <v>-1.0522537097204328</v>
      </c>
      <c r="E211">
        <v>1.3417840914925091E-2</v>
      </c>
      <c r="F211">
        <v>-1.3566990169750988</v>
      </c>
      <c r="G211">
        <v>-0.28898085239430332</v>
      </c>
      <c r="H211">
        <v>-1.8372708709279697</v>
      </c>
      <c r="I211">
        <v>0.83589145607795867</v>
      </c>
      <c r="J211">
        <v>0.7627491412744184</v>
      </c>
      <c r="K211">
        <v>-1.4575554699587461</v>
      </c>
      <c r="L211">
        <v>1.4303006960418208</v>
      </c>
      <c r="M211">
        <v>-0.9267840352769644</v>
      </c>
      <c r="P211" s="17">
        <f t="shared" si="10"/>
        <v>-7.4461177717764435E-3</v>
      </c>
      <c r="Q211" s="17">
        <f t="shared" si="11"/>
        <v>-7.418464116866974E-3</v>
      </c>
    </row>
    <row r="212" spans="3:17" x14ac:dyDescent="0.55000000000000004">
      <c r="C212">
        <f t="shared" si="12"/>
        <v>206</v>
      </c>
      <c r="D212">
        <v>1.3124273932599904</v>
      </c>
      <c r="E212">
        <v>1.1558593942068782</v>
      </c>
      <c r="F212">
        <v>1.9116150658848978</v>
      </c>
      <c r="G212">
        <v>1.500026687074514</v>
      </c>
      <c r="H212">
        <v>0.71698782105543846</v>
      </c>
      <c r="I212">
        <v>4.5206149181065129E-2</v>
      </c>
      <c r="J212">
        <v>0.77199506787760352</v>
      </c>
      <c r="K212">
        <v>-1.9281338495346239</v>
      </c>
      <c r="L212">
        <v>-0.82648588582907523</v>
      </c>
      <c r="M212">
        <v>-0.23913151554683923</v>
      </c>
      <c r="P212" s="17">
        <f t="shared" si="10"/>
        <v>1.3032621298524078E-2</v>
      </c>
      <c r="Q212" s="17">
        <f t="shared" si="11"/>
        <v>1.3117916042740152E-2</v>
      </c>
    </row>
    <row r="213" spans="3:17" x14ac:dyDescent="0.55000000000000004">
      <c r="C213">
        <f t="shared" si="12"/>
        <v>207</v>
      </c>
      <c r="D213">
        <v>-1.1989158775643498</v>
      </c>
      <c r="E213">
        <v>1.8552183647214022</v>
      </c>
      <c r="F213">
        <v>1.5836610066517698</v>
      </c>
      <c r="G213">
        <v>-0.59107631157011964</v>
      </c>
      <c r="H213">
        <v>-0.54889482232217846</v>
      </c>
      <c r="I213">
        <v>-1.011982937560435</v>
      </c>
      <c r="J213">
        <v>-1.0555895526217423</v>
      </c>
      <c r="K213">
        <v>-0.30025632639563427</v>
      </c>
      <c r="L213">
        <v>0.34491372141212617</v>
      </c>
      <c r="M213">
        <v>-0.20316749696114794</v>
      </c>
      <c r="P213" s="17">
        <f t="shared" si="10"/>
        <v>-8.716249403045738E-3</v>
      </c>
      <c r="Q213" s="17">
        <f t="shared" si="11"/>
        <v>-8.6783730277485427E-3</v>
      </c>
    </row>
    <row r="214" spans="3:17" x14ac:dyDescent="0.55000000000000004">
      <c r="C214">
        <f t="shared" si="12"/>
        <v>208</v>
      </c>
      <c r="D214">
        <v>1.3536925075715078</v>
      </c>
      <c r="E214">
        <v>2.1549848999394059</v>
      </c>
      <c r="F214">
        <v>0.23604045009984234</v>
      </c>
      <c r="G214">
        <v>0.35008990418694913</v>
      </c>
      <c r="H214">
        <v>0.76435120480544838</v>
      </c>
      <c r="I214">
        <v>-0.51132284050240728</v>
      </c>
      <c r="J214">
        <v>1.1559308979342617</v>
      </c>
      <c r="K214">
        <v>-0.21513925773672923</v>
      </c>
      <c r="L214">
        <v>0.72071278708490238</v>
      </c>
      <c r="M214">
        <v>0.40247865267922678</v>
      </c>
      <c r="P214" s="17">
        <f t="shared" si="10"/>
        <v>1.3389987671362508E-2</v>
      </c>
      <c r="Q214" s="17">
        <f t="shared" si="11"/>
        <v>1.3480035018372361E-2</v>
      </c>
    </row>
    <row r="215" spans="3:17" x14ac:dyDescent="0.55000000000000004">
      <c r="C215">
        <f t="shared" si="12"/>
        <v>209</v>
      </c>
      <c r="D215">
        <v>1.4830950750340928</v>
      </c>
      <c r="E215">
        <v>-1.1906395003295931</v>
      </c>
      <c r="F215">
        <v>1.1174984601188243</v>
      </c>
      <c r="G215">
        <v>1.5210447154305504</v>
      </c>
      <c r="H215">
        <v>-0.32295150302678044</v>
      </c>
      <c r="I215">
        <v>0.77574664168589569</v>
      </c>
      <c r="J215">
        <v>-0.20769671397087822</v>
      </c>
      <c r="K215">
        <v>-0.98166960864687891</v>
      </c>
      <c r="L215">
        <v>7.6578301657358294E-2</v>
      </c>
      <c r="M215">
        <v>-0.76220403134212389</v>
      </c>
      <c r="P215" s="17">
        <f t="shared" si="10"/>
        <v>1.451064677873779E-2</v>
      </c>
      <c r="Q215" s="17">
        <f t="shared" si="11"/>
        <v>1.4616437290605022E-2</v>
      </c>
    </row>
    <row r="216" spans="3:17" x14ac:dyDescent="0.55000000000000004">
      <c r="C216">
        <f t="shared" si="12"/>
        <v>210</v>
      </c>
      <c r="D216">
        <v>0.63258708364860317</v>
      </c>
      <c r="E216">
        <v>-0.7551691178701031</v>
      </c>
      <c r="F216">
        <v>1.0672477268916556</v>
      </c>
      <c r="G216">
        <v>0.27772621309410134</v>
      </c>
      <c r="H216">
        <v>0.76683131492654488</v>
      </c>
      <c r="I216">
        <v>-1.434704292478594</v>
      </c>
      <c r="J216">
        <v>0.33928280914722048</v>
      </c>
      <c r="K216">
        <v>6.7548812802645894E-2</v>
      </c>
      <c r="L216">
        <v>-0.22969790603986129</v>
      </c>
      <c r="M216">
        <v>0.54535494240348148</v>
      </c>
      <c r="P216" s="17">
        <f t="shared" si="10"/>
        <v>7.1450315121226859E-3</v>
      </c>
      <c r="Q216" s="17">
        <f t="shared" si="11"/>
        <v>7.1706181525932333E-3</v>
      </c>
    </row>
    <row r="217" spans="3:17" x14ac:dyDescent="0.55000000000000004">
      <c r="C217">
        <f t="shared" si="12"/>
        <v>211</v>
      </c>
      <c r="D217">
        <v>1.8418998566258433</v>
      </c>
      <c r="E217">
        <v>-2.6545417541196336E-2</v>
      </c>
      <c r="F217">
        <v>-1.6720514067857402</v>
      </c>
      <c r="G217">
        <v>-8.7394978934205891E-2</v>
      </c>
      <c r="H217">
        <v>-0.67433556445052545</v>
      </c>
      <c r="I217">
        <v>-0.44051676635569076</v>
      </c>
      <c r="J217">
        <v>0.88047800508151719</v>
      </c>
      <c r="K217">
        <v>0.72456202486488219</v>
      </c>
      <c r="L217">
        <v>-0.69002210746191806</v>
      </c>
      <c r="M217">
        <v>-0.7993876324408915</v>
      </c>
      <c r="P217" s="17">
        <f t="shared" si="10"/>
        <v>1.7617987337315621E-2</v>
      </c>
      <c r="Q217" s="17">
        <f t="shared" si="11"/>
        <v>1.7774099522809284E-2</v>
      </c>
    </row>
    <row r="218" spans="3:17" x14ac:dyDescent="0.55000000000000004">
      <c r="C218">
        <f t="shared" si="12"/>
        <v>212</v>
      </c>
      <c r="D218">
        <v>1.130626905149104</v>
      </c>
      <c r="E218">
        <v>0.44889745585148344</v>
      </c>
      <c r="F218">
        <v>-0.58999091887568778</v>
      </c>
      <c r="G218">
        <v>1.6697602753169294</v>
      </c>
      <c r="H218">
        <v>-4.2627635875787509E-2</v>
      </c>
      <c r="I218">
        <v>1.2986462080982932</v>
      </c>
      <c r="J218">
        <v>2.465223603669974</v>
      </c>
      <c r="K218">
        <v>-0.25307990927365254</v>
      </c>
      <c r="L218">
        <v>0.7227817003065734</v>
      </c>
      <c r="M218">
        <v>-1.4262359224412318</v>
      </c>
      <c r="P218" s="17">
        <f t="shared" si="10"/>
        <v>1.1458182887279695E-2</v>
      </c>
      <c r="Q218" s="17">
        <f t="shared" si="11"/>
        <v>1.1524079308731228E-2</v>
      </c>
    </row>
    <row r="219" spans="3:17" x14ac:dyDescent="0.55000000000000004">
      <c r="C219">
        <f t="shared" si="12"/>
        <v>213</v>
      </c>
      <c r="D219">
        <v>3.066518699620532E-2</v>
      </c>
      <c r="E219">
        <v>-0.6141059322086313</v>
      </c>
      <c r="F219">
        <v>1.9021740192306791</v>
      </c>
      <c r="G219">
        <v>-0.27913446945691089</v>
      </c>
      <c r="H219">
        <v>0.29736886468165596</v>
      </c>
      <c r="I219">
        <v>-0.59858903732299062</v>
      </c>
      <c r="J219">
        <v>-0.16358460852382478</v>
      </c>
      <c r="K219">
        <v>-1.2330127515879821</v>
      </c>
      <c r="L219">
        <v>2.1412234933100813</v>
      </c>
      <c r="M219">
        <v>-0.96469931485384253</v>
      </c>
      <c r="P219" s="17">
        <f t="shared" si="10"/>
        <v>1.9322349761718071E-3</v>
      </c>
      <c r="Q219" s="17">
        <f t="shared" si="11"/>
        <v>1.9341029450978819E-3</v>
      </c>
    </row>
    <row r="220" spans="3:17" x14ac:dyDescent="0.55000000000000004">
      <c r="C220">
        <f t="shared" si="12"/>
        <v>214</v>
      </c>
      <c r="D220">
        <v>-0.2427236375071683</v>
      </c>
      <c r="E220">
        <v>-2.2578217557942717E-2</v>
      </c>
      <c r="F220">
        <v>-9.1804300105383985E-2</v>
      </c>
      <c r="G220">
        <v>1.0511431916407179</v>
      </c>
      <c r="H220">
        <v>-0.30850960097761371</v>
      </c>
      <c r="I220">
        <v>-1.5799663357178042</v>
      </c>
      <c r="J220">
        <v>-1.2888313702223531</v>
      </c>
      <c r="K220">
        <v>-0.66992285647984517</v>
      </c>
      <c r="L220">
        <v>-3.2545328585332524E-2</v>
      </c>
      <c r="M220">
        <v>-0.75273415358195217</v>
      </c>
      <c r="P220" s="17">
        <f t="shared" si="10"/>
        <v>-4.3538169513506419E-4</v>
      </c>
      <c r="Q220" s="17">
        <f t="shared" si="11"/>
        <v>-4.3528693027827803E-4</v>
      </c>
    </row>
    <row r="221" spans="3:17" x14ac:dyDescent="0.55000000000000004">
      <c r="C221">
        <f t="shared" si="12"/>
        <v>215</v>
      </c>
      <c r="D221">
        <v>0.39499783532621519</v>
      </c>
      <c r="E221">
        <v>-0.10960083102771209</v>
      </c>
      <c r="F221">
        <v>1.2254354862414469</v>
      </c>
      <c r="G221">
        <v>-0.16821854722310645</v>
      </c>
      <c r="H221">
        <v>-0.3432162119173271</v>
      </c>
      <c r="I221">
        <v>-6.2287893724035988E-2</v>
      </c>
      <c r="J221">
        <v>1.055870322076109</v>
      </c>
      <c r="K221">
        <v>-1.2146820437529673</v>
      </c>
      <c r="L221">
        <v>-0.27877143527814169</v>
      </c>
      <c r="M221">
        <v>-1.5609253830774052</v>
      </c>
      <c r="P221" s="17">
        <f t="shared" si="10"/>
        <v>5.0874482649903132E-3</v>
      </c>
      <c r="Q221" s="17">
        <f t="shared" si="11"/>
        <v>5.100411303521124E-3</v>
      </c>
    </row>
    <row r="222" spans="3:17" x14ac:dyDescent="0.55000000000000004">
      <c r="C222">
        <f t="shared" si="12"/>
        <v>216</v>
      </c>
      <c r="D222">
        <v>0.69381422010022897</v>
      </c>
      <c r="E222">
        <v>0.39786073350671214</v>
      </c>
      <c r="F222">
        <v>-0.54045507654298142</v>
      </c>
      <c r="G222">
        <v>0.2882656345705632</v>
      </c>
      <c r="H222">
        <v>0.77817194242915866</v>
      </c>
      <c r="I222">
        <v>6.8663163837888036E-2</v>
      </c>
      <c r="J222">
        <v>0.45036401598129916</v>
      </c>
      <c r="K222">
        <v>-2.3817014837837637E-2</v>
      </c>
      <c r="L222">
        <v>0.21365546642319899</v>
      </c>
      <c r="M222">
        <v>2.4252738662167688</v>
      </c>
      <c r="P222" s="17">
        <f t="shared" si="10"/>
        <v>7.6752740678035277E-3</v>
      </c>
      <c r="Q222" s="17">
        <f t="shared" si="11"/>
        <v>7.7048044868166521E-3</v>
      </c>
    </row>
    <row r="223" spans="3:17" x14ac:dyDescent="0.55000000000000004">
      <c r="C223">
        <f t="shared" si="12"/>
        <v>217</v>
      </c>
      <c r="D223">
        <v>-0.62157742778763247</v>
      </c>
      <c r="E223">
        <v>0.21036653670697525</v>
      </c>
      <c r="F223">
        <v>-0.15672412796752233</v>
      </c>
      <c r="G223">
        <v>-0.63641861594162619</v>
      </c>
      <c r="H223">
        <v>-0.56488044168959339</v>
      </c>
      <c r="I223">
        <v>0.3986962698309634</v>
      </c>
      <c r="J223">
        <v>0.70927004856097953</v>
      </c>
      <c r="K223">
        <v>0.53018602789698865</v>
      </c>
      <c r="L223">
        <v>-0.86556939880831163</v>
      </c>
      <c r="M223">
        <v>0.59288354200239912</v>
      </c>
      <c r="P223" s="17">
        <f t="shared" si="10"/>
        <v>-3.7163517621641041E-3</v>
      </c>
      <c r="Q223" s="17">
        <f t="shared" si="11"/>
        <v>-3.7094546736018419E-3</v>
      </c>
    </row>
    <row r="224" spans="3:17" x14ac:dyDescent="0.55000000000000004">
      <c r="C224">
        <f t="shared" si="12"/>
        <v>218</v>
      </c>
      <c r="D224">
        <v>0.58361196828823481</v>
      </c>
      <c r="E224">
        <v>0.73808017524967806</v>
      </c>
      <c r="F224">
        <v>-1.819701359494954</v>
      </c>
      <c r="G224">
        <v>-0.28480825624519041</v>
      </c>
      <c r="H224">
        <v>0.3177132366489705</v>
      </c>
      <c r="I224">
        <v>0.39361784132384037</v>
      </c>
      <c r="J224">
        <v>2.2817804705792092E-2</v>
      </c>
      <c r="K224">
        <v>0.7272855878348059</v>
      </c>
      <c r="L224">
        <v>0.62726124442261311</v>
      </c>
      <c r="M224">
        <v>-1.0526681368253386</v>
      </c>
      <c r="P224" s="17">
        <f t="shared" si="10"/>
        <v>6.7208945715691616E-3</v>
      </c>
      <c r="Q224" s="17">
        <f t="shared" si="11"/>
        <v>6.7435304662293305E-3</v>
      </c>
    </row>
    <row r="225" spans="3:17" x14ac:dyDescent="0.55000000000000004">
      <c r="C225">
        <f t="shared" si="12"/>
        <v>219</v>
      </c>
      <c r="D225">
        <v>0.76401824242235139</v>
      </c>
      <c r="E225">
        <v>-1.9362463754465471</v>
      </c>
      <c r="F225">
        <v>0.63408970786683883</v>
      </c>
      <c r="G225">
        <v>-0.4150132357913679</v>
      </c>
      <c r="H225">
        <v>0.78274387675238821</v>
      </c>
      <c r="I225">
        <v>0.56132173748618386</v>
      </c>
      <c r="J225">
        <v>0.99196858478620564</v>
      </c>
      <c r="K225">
        <v>1.6664112658665136</v>
      </c>
      <c r="L225">
        <v>-0.96431693989765355</v>
      </c>
      <c r="M225">
        <v>-1.5303286573641692</v>
      </c>
      <c r="P225" s="17">
        <f t="shared" si="10"/>
        <v>8.2832587355916049E-3</v>
      </c>
      <c r="Q225" s="17">
        <f t="shared" si="11"/>
        <v>8.3176598420526826E-3</v>
      </c>
    </row>
    <row r="226" spans="3:17" x14ac:dyDescent="0.55000000000000004">
      <c r="C226">
        <f t="shared" si="12"/>
        <v>220</v>
      </c>
      <c r="D226">
        <v>-1.4880912776870858</v>
      </c>
      <c r="E226">
        <v>1.3454304477239623</v>
      </c>
      <c r="F226">
        <v>-1.7711036839164096</v>
      </c>
      <c r="G226">
        <v>0.50988208047177586</v>
      </c>
      <c r="H226">
        <v>0.5168945416004963</v>
      </c>
      <c r="I226">
        <v>0.17419968802691885</v>
      </c>
      <c r="J226">
        <v>1.2879001720133909</v>
      </c>
      <c r="K226">
        <v>-2.3516441876797525</v>
      </c>
      <c r="L226">
        <v>-0.73736895906160482</v>
      </c>
      <c r="M226">
        <v>-1.7368843907117433</v>
      </c>
      <c r="P226" s="17">
        <f t="shared" si="10"/>
        <v>-1.1220581829603928E-2</v>
      </c>
      <c r="Q226" s="17">
        <f t="shared" si="11"/>
        <v>-1.1157865890252916E-2</v>
      </c>
    </row>
    <row r="227" spans="3:17" x14ac:dyDescent="0.55000000000000004">
      <c r="C227">
        <f t="shared" si="12"/>
        <v>221</v>
      </c>
      <c r="D227">
        <v>5.5981198509571117E-2</v>
      </c>
      <c r="E227">
        <v>0.6328393918601648</v>
      </c>
      <c r="F227">
        <v>0.75906357132137514</v>
      </c>
      <c r="G227">
        <v>-1.1554832060006277</v>
      </c>
      <c r="H227">
        <v>1.0743748816176339</v>
      </c>
      <c r="I227">
        <v>1.6034639354210967</v>
      </c>
      <c r="J227">
        <v>-1.1109456684449142</v>
      </c>
      <c r="K227">
        <v>-0.11833719657618712</v>
      </c>
      <c r="L227">
        <v>0.25254036566459942</v>
      </c>
      <c r="M227">
        <v>-0.43382347954013295</v>
      </c>
      <c r="P227" s="17">
        <f t="shared" si="10"/>
        <v>2.151478067102548E-3</v>
      </c>
      <c r="Q227" s="17">
        <f t="shared" si="11"/>
        <v>2.1537941567466579E-3</v>
      </c>
    </row>
    <row r="228" spans="3:17" x14ac:dyDescent="0.55000000000000004">
      <c r="C228">
        <f t="shared" si="12"/>
        <v>222</v>
      </c>
      <c r="D228">
        <v>-2.1405972698680249</v>
      </c>
      <c r="E228">
        <v>0.64177285661225847</v>
      </c>
      <c r="F228">
        <v>0.24454854327220807</v>
      </c>
      <c r="G228">
        <v>-0.87325083463020914</v>
      </c>
      <c r="H228">
        <v>0.37092552086923392</v>
      </c>
      <c r="I228">
        <v>0.13796257454905356</v>
      </c>
      <c r="J228">
        <v>0.35680437138177762</v>
      </c>
      <c r="K228">
        <v>0.96369367948297147</v>
      </c>
      <c r="L228">
        <v>-1.9693162012279302</v>
      </c>
      <c r="M228">
        <v>-0.35866423434346184</v>
      </c>
      <c r="P228" s="17">
        <f t="shared" si="10"/>
        <v>-1.6871449483106562E-2</v>
      </c>
      <c r="Q228" s="17">
        <f t="shared" si="11"/>
        <v>-1.6729923612561537E-2</v>
      </c>
    </row>
    <row r="229" spans="3:17" x14ac:dyDescent="0.55000000000000004">
      <c r="C229">
        <f t="shared" si="12"/>
        <v>223</v>
      </c>
      <c r="D229">
        <v>-0.8417414228903296</v>
      </c>
      <c r="E229">
        <v>-1.4208929868591538</v>
      </c>
      <c r="F229">
        <v>-1.2854586047217511</v>
      </c>
      <c r="G229">
        <v>-1.0281516349672548</v>
      </c>
      <c r="H229">
        <v>-2.1030323016966377</v>
      </c>
      <c r="I229">
        <v>0.18071920155319474</v>
      </c>
      <c r="J229">
        <v>0.98367173527191532</v>
      </c>
      <c r="K229">
        <v>-5.5482617532038099E-2</v>
      </c>
      <c r="L229">
        <v>0.6846895514498561</v>
      </c>
      <c r="M229">
        <v>-0.224346264875733</v>
      </c>
      <c r="P229" s="17">
        <f t="shared" si="10"/>
        <v>-5.6230278897401878E-3</v>
      </c>
      <c r="Q229" s="17">
        <f t="shared" si="11"/>
        <v>-5.6072482587048444E-3</v>
      </c>
    </row>
    <row r="230" spans="3:17" x14ac:dyDescent="0.55000000000000004">
      <c r="C230">
        <f t="shared" si="12"/>
        <v>224</v>
      </c>
      <c r="D230">
        <v>-0.66261001307234313</v>
      </c>
      <c r="E230">
        <v>-0.5942341610520574</v>
      </c>
      <c r="F230">
        <v>-1.6588589534442073</v>
      </c>
      <c r="G230">
        <v>-0.72892339337371137</v>
      </c>
      <c r="H230">
        <v>5.3963730057115702E-2</v>
      </c>
      <c r="I230">
        <v>-1.1483161503694068</v>
      </c>
      <c r="J230">
        <v>1.171357905917578</v>
      </c>
      <c r="K230">
        <v>0.98324834097159075</v>
      </c>
      <c r="L230">
        <v>0.48985178372904714</v>
      </c>
      <c r="M230">
        <v>1.0992110172209979</v>
      </c>
      <c r="P230" s="17">
        <f t="shared" si="10"/>
        <v>-4.0717043745592133E-3</v>
      </c>
      <c r="Q230" s="17">
        <f t="shared" si="11"/>
        <v>-4.0634262255054843E-3</v>
      </c>
    </row>
    <row r="231" spans="3:17" x14ac:dyDescent="0.55000000000000004">
      <c r="C231">
        <f t="shared" si="12"/>
        <v>225</v>
      </c>
      <c r="D231">
        <v>5.5447870414562637E-2</v>
      </c>
      <c r="E231">
        <v>1.2547597080141377</v>
      </c>
      <c r="F231">
        <v>-0.71535985731176321</v>
      </c>
      <c r="G231">
        <v>0.1267116422066068</v>
      </c>
      <c r="H231">
        <v>1.3266087108568712</v>
      </c>
      <c r="I231">
        <v>0.3338392447903033</v>
      </c>
      <c r="J231">
        <v>-0.12340059771323128</v>
      </c>
      <c r="K231">
        <v>1.2437818104983536</v>
      </c>
      <c r="L231">
        <v>1.6110611785573568</v>
      </c>
      <c r="M231">
        <v>0.77367412737524466</v>
      </c>
      <c r="P231" s="17">
        <f t="shared" si="10"/>
        <v>2.1468593103142553E-3</v>
      </c>
      <c r="Q231" s="17">
        <f t="shared" si="11"/>
        <v>2.1491654627963097E-3</v>
      </c>
    </row>
    <row r="232" spans="3:17" x14ac:dyDescent="0.55000000000000004">
      <c r="C232">
        <f t="shared" si="12"/>
        <v>226</v>
      </c>
      <c r="D232">
        <v>-2.0290231512296653</v>
      </c>
      <c r="E232">
        <v>0.12867445892096263</v>
      </c>
      <c r="F232">
        <v>-0.26111194133254667</v>
      </c>
      <c r="G232">
        <v>0.82369143584715765</v>
      </c>
      <c r="H232">
        <v>0.9484659132858857</v>
      </c>
      <c r="I232">
        <v>-0.14638772212807513</v>
      </c>
      <c r="J232">
        <v>-0.24271447857204206</v>
      </c>
      <c r="K232">
        <v>0.17041364229259595</v>
      </c>
      <c r="L232">
        <v>-1.6718579736911445</v>
      </c>
      <c r="M232">
        <v>0.12667235841547902</v>
      </c>
      <c r="P232" s="17">
        <f t="shared" si="10"/>
        <v>-1.5905189271649779E-2</v>
      </c>
      <c r="Q232" s="17">
        <f t="shared" si="11"/>
        <v>-1.5779369693374568E-2</v>
      </c>
    </row>
    <row r="233" spans="3:17" x14ac:dyDescent="0.55000000000000004">
      <c r="C233">
        <f t="shared" si="12"/>
        <v>227</v>
      </c>
      <c r="D233">
        <v>0.63645965016751593</v>
      </c>
      <c r="E233">
        <v>-1.4565214804215894</v>
      </c>
      <c r="F233">
        <v>-0.56081838984534049</v>
      </c>
      <c r="G233">
        <v>0.11175134088647713</v>
      </c>
      <c r="H233">
        <v>1.1106770380629634</v>
      </c>
      <c r="I233">
        <v>0.26138171032607893</v>
      </c>
      <c r="J233">
        <v>1.2519378052722301</v>
      </c>
      <c r="K233">
        <v>-1.6520590506256327</v>
      </c>
      <c r="L233">
        <v>1.3812355388332609</v>
      </c>
      <c r="M233">
        <v>-2.5840795423818803E-2</v>
      </c>
      <c r="P233" s="17">
        <f t="shared" si="10"/>
        <v>7.178568921954921E-3</v>
      </c>
      <c r="Q233" s="17">
        <f t="shared" si="11"/>
        <v>7.2043966128030323E-3</v>
      </c>
    </row>
    <row r="234" spans="3:17" x14ac:dyDescent="0.55000000000000004">
      <c r="C234">
        <f t="shared" si="12"/>
        <v>228</v>
      </c>
      <c r="D234">
        <v>-0.97720000960337838</v>
      </c>
      <c r="E234">
        <v>-0.98287730993578071</v>
      </c>
      <c r="F234">
        <v>0.67908395899067875</v>
      </c>
      <c r="G234">
        <v>-1.3692327057087481</v>
      </c>
      <c r="H234">
        <v>0.8027811919654172</v>
      </c>
      <c r="I234">
        <v>-1.9720275927934909</v>
      </c>
      <c r="J234">
        <v>2.2279884751269696</v>
      </c>
      <c r="K234">
        <v>-1.1970869004385163</v>
      </c>
      <c r="L234">
        <v>-0.22346261928144678</v>
      </c>
      <c r="M234">
        <v>-0.86672445414598864</v>
      </c>
      <c r="P234" s="17">
        <f t="shared" si="10"/>
        <v>-6.7961336622825615E-3</v>
      </c>
      <c r="Q234" s="17">
        <f t="shared" si="11"/>
        <v>-6.7730921731332661E-3</v>
      </c>
    </row>
    <row r="235" spans="3:17" x14ac:dyDescent="0.55000000000000004">
      <c r="C235">
        <f t="shared" si="12"/>
        <v>229</v>
      </c>
      <c r="D235">
        <v>0.78988738664491653</v>
      </c>
      <c r="E235">
        <v>-1.2622719600323078</v>
      </c>
      <c r="F235">
        <v>1.4722851158476316</v>
      </c>
      <c r="G235">
        <v>-0.36354264760607069</v>
      </c>
      <c r="H235">
        <v>-1.6306306805249504</v>
      </c>
      <c r="I235">
        <v>1.8451407050983502</v>
      </c>
      <c r="J235">
        <v>-9.1443783938184253E-2</v>
      </c>
      <c r="K235">
        <v>7.755781832819228E-2</v>
      </c>
      <c r="L235">
        <v>-1.5454974701723547</v>
      </c>
      <c r="M235">
        <v>0.89296093326641468</v>
      </c>
      <c r="P235" s="17">
        <f t="shared" si="10"/>
        <v>8.5072920963006546E-3</v>
      </c>
      <c r="Q235" s="17">
        <f t="shared" si="11"/>
        <v>8.543581942147993E-3</v>
      </c>
    </row>
    <row r="236" spans="3:17" x14ac:dyDescent="0.55000000000000004">
      <c r="C236">
        <f t="shared" si="12"/>
        <v>230</v>
      </c>
      <c r="D236">
        <v>1.2550177525923831</v>
      </c>
      <c r="E236">
        <v>-0.83716137919883937</v>
      </c>
      <c r="F236">
        <v>-0.84392842966201831</v>
      </c>
      <c r="G236">
        <v>3.0159662601311092</v>
      </c>
      <c r="H236">
        <v>0.18768547525469031</v>
      </c>
      <c r="I236">
        <v>-1.1706550343006126</v>
      </c>
      <c r="J236">
        <v>1.0508706253210591</v>
      </c>
      <c r="K236">
        <v>-2.3527775887362652</v>
      </c>
      <c r="L236">
        <v>-1.5508459281571576</v>
      </c>
      <c r="M236">
        <v>-1.2559558507247457</v>
      </c>
      <c r="P236" s="17">
        <f t="shared" si="10"/>
        <v>1.2535439226121239E-2</v>
      </c>
      <c r="Q236" s="17">
        <f t="shared" si="11"/>
        <v>1.2614337173219692E-2</v>
      </c>
    </row>
    <row r="237" spans="3:17" x14ac:dyDescent="0.55000000000000004">
      <c r="C237">
        <f t="shared" si="12"/>
        <v>231</v>
      </c>
      <c r="D237">
        <v>-0.90272866436059218</v>
      </c>
      <c r="E237">
        <v>4.2636196178471052E-2</v>
      </c>
      <c r="F237">
        <v>1.3537929340230821</v>
      </c>
      <c r="G237">
        <v>-2.2042082702349496E-2</v>
      </c>
      <c r="H237">
        <v>0.44011902200418113</v>
      </c>
      <c r="I237">
        <v>0.41264464974752835</v>
      </c>
      <c r="J237">
        <v>0.31498116173994395</v>
      </c>
      <c r="K237">
        <v>-0.41169151644059071</v>
      </c>
      <c r="L237">
        <v>-0.13293743810371103</v>
      </c>
      <c r="M237">
        <v>0.32127048993821899</v>
      </c>
      <c r="P237" s="17">
        <f t="shared" si="10"/>
        <v>-6.151192893940019E-3</v>
      </c>
      <c r="Q237" s="17">
        <f t="shared" si="11"/>
        <v>-6.132313037977899E-3</v>
      </c>
    </row>
    <row r="238" spans="3:17" x14ac:dyDescent="0.55000000000000004">
      <c r="C238">
        <f t="shared" si="12"/>
        <v>232</v>
      </c>
      <c r="D238">
        <v>0.37078354473096531</v>
      </c>
      <c r="E238">
        <v>0.15619412968339841</v>
      </c>
      <c r="F238">
        <v>2.2287582616914379</v>
      </c>
      <c r="G238">
        <v>0.95386722891783227</v>
      </c>
      <c r="H238">
        <v>1.0254990410010651</v>
      </c>
      <c r="I238">
        <v>0.22142026708432688</v>
      </c>
      <c r="J238">
        <v>-1.6632388331096235</v>
      </c>
      <c r="K238">
        <v>1.0241640934515974</v>
      </c>
      <c r="L238">
        <v>-0.49984863538556884</v>
      </c>
      <c r="M238">
        <v>0.48199677017852754</v>
      </c>
      <c r="P238" s="17">
        <f t="shared" si="10"/>
        <v>4.8777463570892632E-3</v>
      </c>
      <c r="Q238" s="17">
        <f t="shared" si="11"/>
        <v>4.8896619276841413E-3</v>
      </c>
    </row>
    <row r="239" spans="3:17" x14ac:dyDescent="0.55000000000000004">
      <c r="C239">
        <f t="shared" si="12"/>
        <v>233</v>
      </c>
      <c r="D239">
        <v>1.3974199476518256</v>
      </c>
      <c r="E239">
        <v>0.8006045183562801</v>
      </c>
      <c r="F239">
        <v>1.3119904784240151</v>
      </c>
      <c r="G239">
        <v>1.0114106701073076</v>
      </c>
      <c r="H239">
        <v>-0.38372320692958434</v>
      </c>
      <c r="I239">
        <v>2.4603764841623068</v>
      </c>
      <c r="J239">
        <v>-0.65333217355771245</v>
      </c>
      <c r="K239">
        <v>-0.10648382911526838</v>
      </c>
      <c r="L239">
        <v>0.24075574502366659</v>
      </c>
      <c r="M239">
        <v>1.9680727611182587</v>
      </c>
      <c r="P239" s="17">
        <f t="shared" si="10"/>
        <v>1.3768678410882678E-2</v>
      </c>
      <c r="Q239" s="17">
        <f t="shared" si="11"/>
        <v>1.3863903201398076E-2</v>
      </c>
    </row>
    <row r="240" spans="3:17" x14ac:dyDescent="0.55000000000000004">
      <c r="C240">
        <f t="shared" si="12"/>
        <v>234</v>
      </c>
      <c r="D240">
        <v>-0.68003141524352606</v>
      </c>
      <c r="E240">
        <v>-1.2835592651477274</v>
      </c>
      <c r="F240">
        <v>1.0130870056547792</v>
      </c>
      <c r="G240">
        <v>-1.6681740187434266</v>
      </c>
      <c r="H240">
        <v>-0.30952962782632598</v>
      </c>
      <c r="I240">
        <v>-0.29632277930113787</v>
      </c>
      <c r="J240">
        <v>1.9126863707958517</v>
      </c>
      <c r="K240">
        <v>2.1696376772321493</v>
      </c>
      <c r="L240">
        <v>-0.41168995097723426</v>
      </c>
      <c r="M240">
        <v>0.34629857316033297</v>
      </c>
      <c r="P240" s="17">
        <f t="shared" si="10"/>
        <v>-4.2225781430571107E-3</v>
      </c>
      <c r="Q240" s="17">
        <f t="shared" si="11"/>
        <v>-4.2136755949463423E-3</v>
      </c>
    </row>
    <row r="241" spans="3:17" x14ac:dyDescent="0.55000000000000004">
      <c r="C241">
        <f t="shared" si="12"/>
        <v>235</v>
      </c>
      <c r="D241">
        <v>1.8356071417617228</v>
      </c>
      <c r="E241">
        <v>-1.3255868668306328</v>
      </c>
      <c r="F241">
        <v>0.86406045977791279</v>
      </c>
      <c r="G241">
        <v>1.008553477301297</v>
      </c>
      <c r="H241">
        <v>-7.2423146431392096E-2</v>
      </c>
      <c r="I241">
        <v>0.20812035739738893</v>
      </c>
      <c r="J241">
        <v>0.3613126541060146</v>
      </c>
      <c r="K241">
        <v>-2.3964263523858813</v>
      </c>
      <c r="L241">
        <v>-0.11136978260687413</v>
      </c>
      <c r="M241">
        <v>-1.0155297404957193</v>
      </c>
      <c r="P241" s="17">
        <f t="shared" si="10"/>
        <v>1.7563490828004617E-2</v>
      </c>
      <c r="Q241" s="17">
        <f t="shared" si="11"/>
        <v>1.7718635898418933E-2</v>
      </c>
    </row>
    <row r="242" spans="3:17" x14ac:dyDescent="0.55000000000000004">
      <c r="C242">
        <f t="shared" si="12"/>
        <v>236</v>
      </c>
      <c r="D242">
        <v>1.6362238464089793</v>
      </c>
      <c r="E242">
        <v>-1.9907743879539028</v>
      </c>
      <c r="F242">
        <v>-2.3574011843101559</v>
      </c>
      <c r="G242">
        <v>1.819050783255113</v>
      </c>
      <c r="H242">
        <v>-5.6570582643626723E-2</v>
      </c>
      <c r="I242">
        <v>0.45256185050275161</v>
      </c>
      <c r="J242">
        <v>-0.63342243740315041</v>
      </c>
      <c r="K242">
        <v>-2.9316424072266556</v>
      </c>
      <c r="L242">
        <v>-1.34840557144259</v>
      </c>
      <c r="M242">
        <v>0.73743110098340092</v>
      </c>
      <c r="P242" s="17">
        <f t="shared" si="10"/>
        <v>1.5836780839347298E-2</v>
      </c>
      <c r="Q242" s="17">
        <f t="shared" si="11"/>
        <v>1.5962847269296532E-2</v>
      </c>
    </row>
    <row r="243" spans="3:17" x14ac:dyDescent="0.55000000000000004">
      <c r="C243">
        <f t="shared" si="12"/>
        <v>237</v>
      </c>
      <c r="D243">
        <v>0.31918475378450262</v>
      </c>
      <c r="E243">
        <v>1.1811936088250494</v>
      </c>
      <c r="F243">
        <v>0.77164571771462043</v>
      </c>
      <c r="G243">
        <v>-2.1043601155017413</v>
      </c>
      <c r="H243">
        <v>2.7013297730120699E-2</v>
      </c>
      <c r="I243">
        <v>4.1732751043463419E-2</v>
      </c>
      <c r="J243">
        <v>-0.31700851113752232</v>
      </c>
      <c r="K243">
        <v>-0.77922766873343352</v>
      </c>
      <c r="L243">
        <v>-0.59854416670761224</v>
      </c>
      <c r="M243">
        <v>-0.58062925489249151</v>
      </c>
      <c r="P243" s="17">
        <f t="shared" si="10"/>
        <v>4.4308877194472714E-3</v>
      </c>
      <c r="Q243" s="17">
        <f t="shared" si="11"/>
        <v>4.4407186169432844E-3</v>
      </c>
    </row>
    <row r="244" spans="3:17" x14ac:dyDescent="0.55000000000000004">
      <c r="C244">
        <f t="shared" si="12"/>
        <v>238</v>
      </c>
      <c r="D244">
        <v>1.0526172459697838</v>
      </c>
      <c r="E244">
        <v>0.6481302556300893</v>
      </c>
      <c r="F244">
        <v>-1.392273367601947</v>
      </c>
      <c r="G244">
        <v>0.37495619783180956</v>
      </c>
      <c r="H244">
        <v>0.45449339519053844</v>
      </c>
      <c r="I244">
        <v>0.16290467568006906</v>
      </c>
      <c r="J244">
        <v>1.2363939535300164</v>
      </c>
      <c r="K244">
        <v>-0.69801508252584699</v>
      </c>
      <c r="L244">
        <v>-1.8306839506971537</v>
      </c>
      <c r="M244">
        <v>0.35619341851641367</v>
      </c>
      <c r="P244" s="17">
        <f t="shared" si="10"/>
        <v>1.0782599421381123E-2</v>
      </c>
      <c r="Q244" s="17">
        <f t="shared" si="11"/>
        <v>1.0840941149797167E-2</v>
      </c>
    </row>
    <row r="245" spans="3:17" x14ac:dyDescent="0.55000000000000004">
      <c r="C245">
        <f t="shared" si="12"/>
        <v>239</v>
      </c>
      <c r="D245">
        <v>-0.7204087868068878</v>
      </c>
      <c r="E245">
        <v>4.3994991853321633E-2</v>
      </c>
      <c r="F245">
        <v>-2.4923244086567191</v>
      </c>
      <c r="G245">
        <v>0.74140740270934513</v>
      </c>
      <c r="H245">
        <v>0.26255788795381041</v>
      </c>
      <c r="I245">
        <v>0.62607994666824041</v>
      </c>
      <c r="J245">
        <v>-0.31655575515177692</v>
      </c>
      <c r="K245">
        <v>-0.46964220802343015</v>
      </c>
      <c r="L245">
        <v>-1.5354582362764242</v>
      </c>
      <c r="M245">
        <v>0.38402011007201003</v>
      </c>
      <c r="P245" s="17">
        <f t="shared" si="10"/>
        <v>-4.5722564381762577E-3</v>
      </c>
      <c r="Q245" s="17">
        <f t="shared" si="11"/>
        <v>-4.5618195864212119E-3</v>
      </c>
    </row>
    <row r="246" spans="3:17" x14ac:dyDescent="0.55000000000000004">
      <c r="C246">
        <f t="shared" si="12"/>
        <v>240</v>
      </c>
      <c r="D246">
        <v>-1.2187394258488373</v>
      </c>
      <c r="E246">
        <v>0.4308935407689537</v>
      </c>
      <c r="F246">
        <v>-7.409218926514903E-2</v>
      </c>
      <c r="G246">
        <v>-0.12893638763614471</v>
      </c>
      <c r="H246">
        <v>-0.36392325767165651</v>
      </c>
      <c r="I246">
        <v>-2.0881667676031292</v>
      </c>
      <c r="J246">
        <v>-0.9937307551075254</v>
      </c>
      <c r="K246">
        <v>-0.89693871800871483</v>
      </c>
      <c r="L246">
        <v>0.13445650043408047</v>
      </c>
      <c r="M246">
        <v>0.73447978964075722</v>
      </c>
      <c r="P246" s="17">
        <f t="shared" si="10"/>
        <v>-8.8879263671208728E-3</v>
      </c>
      <c r="Q246" s="17">
        <f t="shared" si="11"/>
        <v>-8.8485455073239461E-3</v>
      </c>
    </row>
    <row r="247" spans="3:17" x14ac:dyDescent="0.55000000000000004">
      <c r="C247">
        <f t="shared" si="12"/>
        <v>241</v>
      </c>
      <c r="D247">
        <v>-1.6067682615048886</v>
      </c>
      <c r="E247">
        <v>1.0549934581139824</v>
      </c>
      <c r="F247">
        <v>-1.8332534639108156</v>
      </c>
      <c r="G247">
        <v>0.25556219484576065</v>
      </c>
      <c r="H247">
        <v>0.45063774555234726</v>
      </c>
      <c r="I247">
        <v>0.67879575195012898</v>
      </c>
      <c r="J247">
        <v>1.7807685560238964</v>
      </c>
      <c r="K247">
        <v>0.1118795691606039</v>
      </c>
      <c r="L247">
        <v>-1.960498339623062</v>
      </c>
      <c r="M247">
        <v>-1.6377470644377734</v>
      </c>
      <c r="P247" s="17">
        <f t="shared" si="10"/>
        <v>-1.2248354657911248E-2</v>
      </c>
      <c r="Q247" s="17">
        <f t="shared" si="11"/>
        <v>-1.2173648880682064E-2</v>
      </c>
    </row>
    <row r="248" spans="3:17" x14ac:dyDescent="0.55000000000000004">
      <c r="C248">
        <f t="shared" si="12"/>
        <v>242</v>
      </c>
      <c r="D248">
        <v>-1.3572706470655085</v>
      </c>
      <c r="E248">
        <v>-0.91816045780347988</v>
      </c>
      <c r="F248">
        <v>2.1151301134762678E-2</v>
      </c>
      <c r="G248">
        <v>0.21197525634114003</v>
      </c>
      <c r="H248">
        <v>0.29940821990008148</v>
      </c>
      <c r="I248">
        <v>-0.15356876272583686</v>
      </c>
      <c r="J248">
        <v>1.1018471517878601</v>
      </c>
      <c r="K248">
        <v>0.3104591325552486</v>
      </c>
      <c r="L248">
        <v>-3.8916428897646439E-2</v>
      </c>
      <c r="M248">
        <v>-0.15640443092932843</v>
      </c>
      <c r="P248" s="17">
        <f t="shared" si="10"/>
        <v>-1.0087641935030063E-2</v>
      </c>
      <c r="Q248" s="17">
        <f t="shared" si="11"/>
        <v>-1.0036932331808801E-2</v>
      </c>
    </row>
    <row r="249" spans="3:17" x14ac:dyDescent="0.55000000000000004">
      <c r="C249">
        <f t="shared" si="12"/>
        <v>243</v>
      </c>
      <c r="D249">
        <v>-1.3848893160729727</v>
      </c>
      <c r="E249">
        <v>0.71391827382604156</v>
      </c>
      <c r="F249">
        <v>-2.2319807596324912</v>
      </c>
      <c r="G249">
        <v>1.1739365048371024</v>
      </c>
      <c r="H249">
        <v>8.2107735874398763E-2</v>
      </c>
      <c r="I249">
        <v>0.21012106411027245</v>
      </c>
      <c r="J249">
        <v>-1.9508431366513834</v>
      </c>
      <c r="K249">
        <v>0.13261078451656111</v>
      </c>
      <c r="L249">
        <v>1.7114861636117573</v>
      </c>
      <c r="M249">
        <v>-0.65847660310370004</v>
      </c>
      <c r="P249" s="17">
        <f t="shared" si="10"/>
        <v>-1.0326826624821844E-2</v>
      </c>
      <c r="Q249" s="17">
        <f t="shared" si="11"/>
        <v>-1.0273688025757011E-2</v>
      </c>
    </row>
    <row r="250" spans="3:17" x14ac:dyDescent="0.55000000000000004">
      <c r="C250">
        <f t="shared" si="12"/>
        <v>244</v>
      </c>
      <c r="D250">
        <v>0.49111803292202516</v>
      </c>
      <c r="E250">
        <v>0.36292037942121824</v>
      </c>
      <c r="F250">
        <v>1.6930496261268995</v>
      </c>
      <c r="G250">
        <v>-0.58407404086322723</v>
      </c>
      <c r="H250">
        <v>-0.58289217527940673</v>
      </c>
      <c r="I250">
        <v>-0.88638877106297742</v>
      </c>
      <c r="J250">
        <v>-0.51753443440209379</v>
      </c>
      <c r="K250">
        <v>-0.23349707868266137</v>
      </c>
      <c r="L250">
        <v>-0.75825248286495184</v>
      </c>
      <c r="M250">
        <v>-0.1523253073534323</v>
      </c>
      <c r="P250" s="17">
        <f t="shared" si="10"/>
        <v>5.9198735943378272E-3</v>
      </c>
      <c r="Q250" s="17">
        <f t="shared" si="11"/>
        <v>5.9374306741573069E-3</v>
      </c>
    </row>
    <row r="251" spans="3:17" x14ac:dyDescent="0.55000000000000004">
      <c r="C251">
        <f t="shared" si="12"/>
        <v>245</v>
      </c>
      <c r="D251">
        <v>-0.57103063802521192</v>
      </c>
      <c r="E251">
        <v>0.55163257918108277</v>
      </c>
      <c r="F251">
        <v>1.8116340114171661</v>
      </c>
      <c r="G251">
        <v>1.2762790453779165</v>
      </c>
      <c r="H251">
        <v>-0.22040405661013923</v>
      </c>
      <c r="I251">
        <v>1.2376726248719947</v>
      </c>
      <c r="J251">
        <v>0.67257249236717898</v>
      </c>
      <c r="K251">
        <v>-1.0467607494438258</v>
      </c>
      <c r="L251">
        <v>-1.734871880760085E-2</v>
      </c>
      <c r="M251">
        <v>0.15834566556391114</v>
      </c>
      <c r="P251" s="17">
        <f t="shared" si="10"/>
        <v>-3.2786037220240297E-3</v>
      </c>
      <c r="Q251" s="17">
        <f t="shared" si="11"/>
        <v>-3.2732349697807139E-3</v>
      </c>
    </row>
    <row r="252" spans="3:17" x14ac:dyDescent="0.55000000000000004">
      <c r="C252">
        <f t="shared" si="12"/>
        <v>246</v>
      </c>
      <c r="D252">
        <v>1.7617765191875869</v>
      </c>
      <c r="E252">
        <v>0.83083170152540364</v>
      </c>
      <c r="F252">
        <v>-2.4318185455448065</v>
      </c>
      <c r="G252">
        <v>-0.45905645802952311</v>
      </c>
      <c r="H252">
        <v>0.74727201592364334</v>
      </c>
      <c r="I252">
        <v>1.0878663824534707</v>
      </c>
      <c r="J252">
        <v>-1.0312237263850608</v>
      </c>
      <c r="K252">
        <v>-0.1831754587891668</v>
      </c>
      <c r="L252">
        <v>-0.54618227752656401</v>
      </c>
      <c r="M252">
        <v>-0.61773234540682131</v>
      </c>
      <c r="P252" s="17">
        <f t="shared" si="10"/>
        <v>1.6924098880740392E-2</v>
      </c>
      <c r="Q252" s="17">
        <f t="shared" si="11"/>
        <v>1.7068122786629392E-2</v>
      </c>
    </row>
    <row r="253" spans="3:17" x14ac:dyDescent="0.55000000000000004">
      <c r="C253">
        <f t="shared" si="12"/>
        <v>247</v>
      </c>
      <c r="D253">
        <v>1.0356364515907992</v>
      </c>
      <c r="E253">
        <v>-0.83772216793924259</v>
      </c>
      <c r="F253">
        <v>0.28067979002688231</v>
      </c>
      <c r="G253">
        <v>-0.16477490843992126</v>
      </c>
      <c r="H253">
        <v>-1.0872003195916025</v>
      </c>
      <c r="I253">
        <v>1.9092788495103397</v>
      </c>
      <c r="J253">
        <v>0.70153946097053621</v>
      </c>
      <c r="K253">
        <v>0.29851874626246799</v>
      </c>
      <c r="L253">
        <v>1.8885654481255745</v>
      </c>
      <c r="M253">
        <v>0.67008278668606669</v>
      </c>
      <c r="P253" s="17">
        <f t="shared" si="10"/>
        <v>1.0635541428294716E-2</v>
      </c>
      <c r="Q253" s="17">
        <f t="shared" si="11"/>
        <v>1.0692299839376362E-2</v>
      </c>
    </row>
    <row r="254" spans="3:17" x14ac:dyDescent="0.55000000000000004">
      <c r="C254">
        <f t="shared" si="12"/>
        <v>248</v>
      </c>
      <c r="D254">
        <v>2.1686304632589612</v>
      </c>
      <c r="E254">
        <v>-1.6486891858698531</v>
      </c>
      <c r="F254">
        <v>-0.20523434017973638</v>
      </c>
      <c r="G254">
        <v>-8.1274783383123064E-2</v>
      </c>
      <c r="H254">
        <v>1.0513958517915976</v>
      </c>
      <c r="I254">
        <v>-3.460564353473345E-2</v>
      </c>
      <c r="J254">
        <v>0.2521627853737089</v>
      </c>
      <c r="K254">
        <v>-0.30440184667159248</v>
      </c>
      <c r="L254">
        <v>-0.43447773387194838</v>
      </c>
      <c r="M254">
        <v>2.3217330034089261</v>
      </c>
      <c r="P254" s="17">
        <f t="shared" si="10"/>
        <v>2.0447557392697425E-2</v>
      </c>
      <c r="Q254" s="17">
        <f t="shared" si="11"/>
        <v>2.0658040870820793E-2</v>
      </c>
    </row>
    <row r="255" spans="3:17" x14ac:dyDescent="0.55000000000000004">
      <c r="C255">
        <f t="shared" si="12"/>
        <v>249</v>
      </c>
      <c r="D255">
        <v>-0.55813003186039423</v>
      </c>
      <c r="E255">
        <v>2.0720281856399358</v>
      </c>
      <c r="F255">
        <v>2.3831330621039024</v>
      </c>
      <c r="G255">
        <v>-1.1173645889082546</v>
      </c>
      <c r="H255">
        <v>0.49119910812980061</v>
      </c>
      <c r="I255">
        <v>0.39629690130503886</v>
      </c>
      <c r="J255">
        <v>1.2449078471560007</v>
      </c>
      <c r="K255">
        <v>-0.16255227914386738</v>
      </c>
      <c r="L255">
        <v>-1.0389518920031806</v>
      </c>
      <c r="M255">
        <v>-1.056317372543095E-2</v>
      </c>
      <c r="P255" s="17">
        <f t="shared" si="10"/>
        <v>-3.1668811953945268E-3</v>
      </c>
      <c r="Q255" s="17">
        <f t="shared" si="11"/>
        <v>-3.1618719164673292E-3</v>
      </c>
    </row>
    <row r="256" spans="3:17" x14ac:dyDescent="0.55000000000000004">
      <c r="C256">
        <f t="shared" si="12"/>
        <v>250</v>
      </c>
      <c r="D256">
        <v>1.2728257824412113</v>
      </c>
      <c r="E256">
        <v>0.72864440194287416</v>
      </c>
      <c r="F256">
        <v>-0.80935991057340206</v>
      </c>
      <c r="G256">
        <v>5.2284704764768361E-2</v>
      </c>
      <c r="H256">
        <v>-0.50648034357944582</v>
      </c>
      <c r="I256">
        <v>-2.0663435929946892</v>
      </c>
      <c r="J256">
        <v>0.14445369393328869</v>
      </c>
      <c r="K256">
        <v>0.645446987361876</v>
      </c>
      <c r="L256">
        <v>0.98082930478303121</v>
      </c>
      <c r="M256">
        <v>1.0567702389823459</v>
      </c>
      <c r="P256" s="17">
        <f t="shared" si="10"/>
        <v>1.2689661288525606E-2</v>
      </c>
      <c r="Q256" s="17">
        <f t="shared" si="11"/>
        <v>1.2770516687572675E-2</v>
      </c>
    </row>
    <row r="257" spans="3:17" x14ac:dyDescent="0.55000000000000004">
      <c r="C257">
        <f t="shared" si="12"/>
        <v>251</v>
      </c>
      <c r="D257">
        <v>-9.9421732103910282E-2</v>
      </c>
      <c r="E257">
        <v>-5.5745542491070325E-2</v>
      </c>
      <c r="F257">
        <v>1.0608814139713985</v>
      </c>
      <c r="G257">
        <v>0.49188362814468817</v>
      </c>
      <c r="H257">
        <v>6.7557055381209805E-2</v>
      </c>
      <c r="I257">
        <v>0.71557678194157903</v>
      </c>
      <c r="J257">
        <v>1.0413257643897242</v>
      </c>
      <c r="K257">
        <v>0.75783374686571869</v>
      </c>
      <c r="L257">
        <v>1.724089994465718</v>
      </c>
      <c r="M257">
        <v>-0.59795322469001466</v>
      </c>
      <c r="P257" s="17">
        <f t="shared" si="10"/>
        <v>8.056492097642951E-4</v>
      </c>
      <c r="Q257" s="17">
        <f t="shared" si="11"/>
        <v>8.0597383226033159E-4</v>
      </c>
    </row>
    <row r="258" spans="3:17" x14ac:dyDescent="0.55000000000000004">
      <c r="C258">
        <f t="shared" si="12"/>
        <v>252</v>
      </c>
      <c r="D258">
        <v>-4.980226924154247E-2</v>
      </c>
      <c r="E258">
        <v>-0.19936411513555855</v>
      </c>
      <c r="F258">
        <v>-0.22757193237912288</v>
      </c>
      <c r="G258">
        <v>0.47862899554185556</v>
      </c>
      <c r="H258">
        <v>0.17936597643927785</v>
      </c>
      <c r="I258">
        <v>0.42264901349089523</v>
      </c>
      <c r="J258">
        <v>0.30639323085004755</v>
      </c>
      <c r="K258">
        <v>0.92347240485298376</v>
      </c>
      <c r="L258">
        <v>-0.85810136393163683</v>
      </c>
      <c r="M258">
        <v>-0.65689140841208504</v>
      </c>
      <c r="P258" s="17">
        <f t="shared" si="10"/>
        <v>1.2353663633737854E-3</v>
      </c>
      <c r="Q258" s="17">
        <f t="shared" si="11"/>
        <v>1.2361297427183615E-3</v>
      </c>
    </row>
    <row r="259" spans="3:17" x14ac:dyDescent="0.55000000000000004">
      <c r="C259">
        <f t="shared" si="12"/>
        <v>253</v>
      </c>
      <c r="D259">
        <v>0.99291780826906884</v>
      </c>
      <c r="E259">
        <v>1.2561529040511459</v>
      </c>
      <c r="F259">
        <v>2.2486620884041328</v>
      </c>
      <c r="G259">
        <v>1.3000386293774462</v>
      </c>
      <c r="H259">
        <v>1.2275202891915922</v>
      </c>
      <c r="I259">
        <v>0.64038459281168059</v>
      </c>
      <c r="J259">
        <v>-1.235029007693331</v>
      </c>
      <c r="K259">
        <v>-1.3855572427483154</v>
      </c>
      <c r="L259">
        <v>-1.5885521079176708</v>
      </c>
      <c r="M259">
        <v>0.17060760199594605</v>
      </c>
      <c r="P259" s="17">
        <f t="shared" si="10"/>
        <v>1.0265587124976466E-2</v>
      </c>
      <c r="Q259" s="17">
        <f t="shared" si="11"/>
        <v>1.0318459029992288E-2</v>
      </c>
    </row>
    <row r="260" spans="3:17" x14ac:dyDescent="0.55000000000000004">
      <c r="C260">
        <f t="shared" si="12"/>
        <v>254</v>
      </c>
      <c r="D260">
        <v>7.8033171330110729E-2</v>
      </c>
      <c r="E260">
        <v>-0.21385479909573288</v>
      </c>
      <c r="F260">
        <v>-1.4049476281686073</v>
      </c>
      <c r="G260">
        <v>0.29948097884680708</v>
      </c>
      <c r="H260">
        <v>-0.63811930396036531</v>
      </c>
      <c r="I260">
        <v>-0.18534245484013201</v>
      </c>
      <c r="J260">
        <v>-0.38385033841498539</v>
      </c>
      <c r="K260">
        <v>4.2948079772507614E-2</v>
      </c>
      <c r="L260">
        <v>0.97778455025434075</v>
      </c>
      <c r="M260">
        <v>0.5447916062932292</v>
      </c>
      <c r="P260" s="17">
        <f t="shared" si="10"/>
        <v>2.3424537537640611E-3</v>
      </c>
      <c r="Q260" s="17">
        <f t="shared" si="11"/>
        <v>2.3451994420222722E-3</v>
      </c>
    </row>
    <row r="261" spans="3:17" x14ac:dyDescent="0.55000000000000004">
      <c r="C261">
        <f t="shared" si="12"/>
        <v>255</v>
      </c>
      <c r="D261">
        <v>-0.74293477278132025</v>
      </c>
      <c r="E261">
        <v>-0.64158790648839759</v>
      </c>
      <c r="F261">
        <v>2.1938506607214174</v>
      </c>
      <c r="G261">
        <v>-0.53735196542157992</v>
      </c>
      <c r="H261">
        <v>0.7628260023579162</v>
      </c>
      <c r="I261">
        <v>1.4020715969936837</v>
      </c>
      <c r="J261">
        <v>0.46191343761685466</v>
      </c>
      <c r="K261">
        <v>0.90815156455848023</v>
      </c>
      <c r="L261">
        <v>-2.916275170121849E-2</v>
      </c>
      <c r="M261">
        <v>0.58266891777003837</v>
      </c>
      <c r="P261" s="17">
        <f t="shared" si="10"/>
        <v>-4.7673371991677621E-3</v>
      </c>
      <c r="Q261" s="17">
        <f t="shared" si="11"/>
        <v>-4.7559914839596651E-3</v>
      </c>
    </row>
    <row r="262" spans="3:17" x14ac:dyDescent="0.55000000000000004">
      <c r="C262">
        <f t="shared" si="12"/>
        <v>256</v>
      </c>
      <c r="D262">
        <v>1.8396735798305874</v>
      </c>
      <c r="E262">
        <v>-1.9736848843937835</v>
      </c>
      <c r="F262">
        <v>-0.95443861625814763</v>
      </c>
      <c r="G262">
        <v>-0.91538748247586499</v>
      </c>
      <c r="H262">
        <v>-1.355770297934525</v>
      </c>
      <c r="I262">
        <v>-0.8390985166761854</v>
      </c>
      <c r="J262">
        <v>-0.35499452061424108</v>
      </c>
      <c r="K262">
        <v>-0.22621441407655143</v>
      </c>
      <c r="L262">
        <v>0.7743425371829874</v>
      </c>
      <c r="M262">
        <v>0.98737453831741739</v>
      </c>
      <c r="P262" s="17">
        <f t="shared" ref="P262:P325" si="13">$P$1*1/12+$P$2*SQRT(1/12)*INDEX(D262:M262,1,$P$3)</f>
        <v>1.7598707214710147E-2</v>
      </c>
      <c r="Q262" s="17">
        <f t="shared" si="11"/>
        <v>1.7754476902549721E-2</v>
      </c>
    </row>
    <row r="263" spans="3:17" x14ac:dyDescent="0.55000000000000004">
      <c r="C263">
        <f t="shared" si="12"/>
        <v>257</v>
      </c>
      <c r="D263">
        <v>-0.42679405656956337</v>
      </c>
      <c r="E263">
        <v>-1.646053911655293</v>
      </c>
      <c r="F263">
        <v>-2.3576407188532329</v>
      </c>
      <c r="G263">
        <v>0.65552155975913251</v>
      </c>
      <c r="H263">
        <v>0.68257609906750827</v>
      </c>
      <c r="I263">
        <v>-0.85607471525989431</v>
      </c>
      <c r="J263">
        <v>0.76396134636050206</v>
      </c>
      <c r="K263">
        <v>0.44214840533244626</v>
      </c>
      <c r="L263">
        <v>-0.55557276057980387</v>
      </c>
      <c r="M263">
        <v>-1.570119159805869</v>
      </c>
      <c r="P263" s="17">
        <f t="shared" si="13"/>
        <v>-2.0294782850678794E-3</v>
      </c>
      <c r="Q263" s="17">
        <f t="shared" ref="Q263:Q326" si="14">EXP(P263)-1</f>
        <v>-2.0274202864696278E-3</v>
      </c>
    </row>
    <row r="264" spans="3:17" x14ac:dyDescent="0.55000000000000004">
      <c r="C264">
        <f t="shared" ref="C264:C327" si="15">C263+1</f>
        <v>258</v>
      </c>
      <c r="D264">
        <v>0.66081274306599436</v>
      </c>
      <c r="E264">
        <v>-0.10769059211713196</v>
      </c>
      <c r="F264">
        <v>-0.36708512914825564</v>
      </c>
      <c r="G264">
        <v>-1.1280607067083928</v>
      </c>
      <c r="H264">
        <v>-2.4317030351994617</v>
      </c>
      <c r="I264">
        <v>-1.1137926598984873</v>
      </c>
      <c r="J264">
        <v>0.2591071174797544</v>
      </c>
      <c r="K264">
        <v>0.6177229829568085</v>
      </c>
      <c r="L264">
        <v>1.0587465020054749</v>
      </c>
      <c r="M264">
        <v>-1.3454624567374835</v>
      </c>
      <c r="P264" s="17">
        <f t="shared" si="13"/>
        <v>7.3894728930629684E-3</v>
      </c>
      <c r="Q264" s="17">
        <f t="shared" si="14"/>
        <v>7.4168424218110651E-3</v>
      </c>
    </row>
    <row r="265" spans="3:17" x14ac:dyDescent="0.55000000000000004">
      <c r="C265">
        <f t="shared" si="15"/>
        <v>259</v>
      </c>
      <c r="D265">
        <v>0.39392567144454477</v>
      </c>
      <c r="E265">
        <v>0.55769347280154524</v>
      </c>
      <c r="F265">
        <v>-0.9578907028076028</v>
      </c>
      <c r="G265">
        <v>1.0938318875180547E-4</v>
      </c>
      <c r="H265">
        <v>0.7679527317852789</v>
      </c>
      <c r="I265">
        <v>1.2873525756987259</v>
      </c>
      <c r="J265">
        <v>-2.2847131968412224</v>
      </c>
      <c r="K265">
        <v>-0.4685208843804094</v>
      </c>
      <c r="L265">
        <v>0.78072572160790477</v>
      </c>
      <c r="M265">
        <v>0.41076382804305195</v>
      </c>
      <c r="P265" s="17">
        <f t="shared" si="13"/>
        <v>5.0781630534048458E-3</v>
      </c>
      <c r="Q265" s="17">
        <f t="shared" si="14"/>
        <v>5.0910787768649879E-3</v>
      </c>
    </row>
    <row r="266" spans="3:17" x14ac:dyDescent="0.55000000000000004">
      <c r="C266">
        <f t="shared" si="15"/>
        <v>260</v>
      </c>
      <c r="D266">
        <v>-1.026229042915259</v>
      </c>
      <c r="E266">
        <v>-1.3007340840755965</v>
      </c>
      <c r="F266">
        <v>-0.77128001287834325</v>
      </c>
      <c r="G266">
        <v>-1.0330617317705566</v>
      </c>
      <c r="H266">
        <v>0.61377700189748363</v>
      </c>
      <c r="I266">
        <v>1.6914955605297843</v>
      </c>
      <c r="J266">
        <v>1.7804550167266482</v>
      </c>
      <c r="K266">
        <v>1.0984816018308234</v>
      </c>
      <c r="L266">
        <v>-0.68870953428292347</v>
      </c>
      <c r="M266">
        <v>-1.2605022658685838</v>
      </c>
      <c r="P266" s="17">
        <f t="shared" si="13"/>
        <v>-7.2207375459933821E-3</v>
      </c>
      <c r="Q266" s="17">
        <f t="shared" si="14"/>
        <v>-7.1947306545995238E-3</v>
      </c>
    </row>
    <row r="267" spans="3:17" x14ac:dyDescent="0.55000000000000004">
      <c r="C267">
        <f t="shared" si="15"/>
        <v>261</v>
      </c>
      <c r="D267">
        <v>0.70955219189940533</v>
      </c>
      <c r="E267">
        <v>1.6624628808050248</v>
      </c>
      <c r="F267">
        <v>0.29303173929871917</v>
      </c>
      <c r="G267">
        <v>8.7124138135183049E-2</v>
      </c>
      <c r="H267">
        <v>1.7158311534860617</v>
      </c>
      <c r="I267">
        <v>-0.88829402828649151</v>
      </c>
      <c r="J267">
        <v>0.10703213966643341</v>
      </c>
      <c r="K267">
        <v>-0.35424660434907873</v>
      </c>
      <c r="L267">
        <v>-0.73373051896786756</v>
      </c>
      <c r="M267">
        <v>0.43528881216474286</v>
      </c>
      <c r="P267" s="17">
        <f t="shared" si="13"/>
        <v>7.8115689016248257E-3</v>
      </c>
      <c r="Q267" s="17">
        <f t="shared" si="14"/>
        <v>7.8421588058146252E-3</v>
      </c>
    </row>
    <row r="268" spans="3:17" x14ac:dyDescent="0.55000000000000004">
      <c r="C268">
        <f t="shared" si="15"/>
        <v>262</v>
      </c>
      <c r="D268">
        <v>0.83927356644414386</v>
      </c>
      <c r="E268">
        <v>0.8974009793375084</v>
      </c>
      <c r="F268">
        <v>-0.96817212608702763</v>
      </c>
      <c r="G268">
        <v>0.4616878323932771</v>
      </c>
      <c r="H268">
        <v>-0.37350369651022197</v>
      </c>
      <c r="I268">
        <v>0.1110116476981956</v>
      </c>
      <c r="J268">
        <v>-0.68770172974535115</v>
      </c>
      <c r="K268">
        <v>-0.27188936330979385</v>
      </c>
      <c r="L268">
        <v>1.1522422653443922</v>
      </c>
      <c r="M268">
        <v>0.69512825112616361</v>
      </c>
      <c r="P268" s="17">
        <f t="shared" si="13"/>
        <v>8.9349889593206208E-3</v>
      </c>
      <c r="Q268" s="17">
        <f t="shared" si="14"/>
        <v>8.9750251252347368E-3</v>
      </c>
    </row>
    <row r="269" spans="3:17" x14ac:dyDescent="0.55000000000000004">
      <c r="C269">
        <f t="shared" si="15"/>
        <v>263</v>
      </c>
      <c r="D269">
        <v>-1.1377004559308452</v>
      </c>
      <c r="E269">
        <v>1.1188932308553932</v>
      </c>
      <c r="F269">
        <v>-0.89379489542760637</v>
      </c>
      <c r="G269">
        <v>0.70741742035581712</v>
      </c>
      <c r="H269">
        <v>-1.2720053642779519</v>
      </c>
      <c r="I269">
        <v>0.59632685330849855</v>
      </c>
      <c r="J269">
        <v>-0.4341118984268546</v>
      </c>
      <c r="K269">
        <v>-0.38070304227798124</v>
      </c>
      <c r="L269">
        <v>0.57667177524697744</v>
      </c>
      <c r="M269">
        <v>-0.15586990271714102</v>
      </c>
      <c r="P269" s="17">
        <f t="shared" si="13"/>
        <v>-8.1861083006658335E-3</v>
      </c>
      <c r="Q269" s="17">
        <f t="shared" si="14"/>
        <v>-8.1526933577243943E-3</v>
      </c>
    </row>
    <row r="270" spans="3:17" x14ac:dyDescent="0.55000000000000004">
      <c r="C270">
        <f t="shared" si="15"/>
        <v>264</v>
      </c>
      <c r="D270">
        <v>-1.3866179820866522</v>
      </c>
      <c r="E270">
        <v>-0.63493478970361406</v>
      </c>
      <c r="F270">
        <v>1.4756697438944433</v>
      </c>
      <c r="G270">
        <v>-0.90425346558789632</v>
      </c>
      <c r="H270">
        <v>-1.2251129390502387</v>
      </c>
      <c r="I270">
        <v>-2.1723859145991038</v>
      </c>
      <c r="J270">
        <v>0.61245967332186191</v>
      </c>
      <c r="K270">
        <v>4.3955529837252358E-2</v>
      </c>
      <c r="L270">
        <v>-1.0818344361310914</v>
      </c>
      <c r="M270">
        <v>-1.1139331200045013</v>
      </c>
      <c r="P270" s="17">
        <f t="shared" si="13"/>
        <v>-1.0341797311646896E-2</v>
      </c>
      <c r="Q270" s="17">
        <f t="shared" si="14"/>
        <v>-1.0288504797507203E-2</v>
      </c>
    </row>
    <row r="271" spans="3:17" x14ac:dyDescent="0.55000000000000004">
      <c r="C271">
        <f t="shared" si="15"/>
        <v>265</v>
      </c>
      <c r="D271">
        <v>-1.2686000477189139</v>
      </c>
      <c r="E271">
        <v>-0.96000297049660754</v>
      </c>
      <c r="F271">
        <v>0.54835749415645441</v>
      </c>
      <c r="G271">
        <v>-1.0815546610383862</v>
      </c>
      <c r="H271">
        <v>-0.32879992079164011</v>
      </c>
      <c r="I271">
        <v>0.42409678184069294</v>
      </c>
      <c r="J271">
        <v>-1.9275391383939324</v>
      </c>
      <c r="K271">
        <v>0.2325410882440726</v>
      </c>
      <c r="L271">
        <v>-1.336565403606961</v>
      </c>
      <c r="M271">
        <v>0.93215661508907244</v>
      </c>
      <c r="P271" s="17">
        <f t="shared" si="13"/>
        <v>-9.3197320190006368E-3</v>
      </c>
      <c r="Q271" s="17">
        <f t="shared" si="14"/>
        <v>-9.2764379174135048E-3</v>
      </c>
    </row>
    <row r="272" spans="3:17" x14ac:dyDescent="0.55000000000000004">
      <c r="C272">
        <f t="shared" si="15"/>
        <v>266</v>
      </c>
      <c r="D272">
        <v>1.2475926761176959</v>
      </c>
      <c r="E272">
        <v>0.22952516035143741</v>
      </c>
      <c r="F272">
        <v>2.2994511571802141</v>
      </c>
      <c r="G272">
        <v>-9.2737576435202987E-2</v>
      </c>
      <c r="H272">
        <v>0.7195908737698814</v>
      </c>
      <c r="I272">
        <v>-1.16598804845313</v>
      </c>
      <c r="J272">
        <v>-0.45748492590722356</v>
      </c>
      <c r="K272">
        <v>-0.69257767087940059</v>
      </c>
      <c r="L272">
        <v>2.1942753983985219</v>
      </c>
      <c r="M272">
        <v>0.9463737528063374</v>
      </c>
      <c r="P272" s="17">
        <f t="shared" si="13"/>
        <v>1.2471136177600024E-2</v>
      </c>
      <c r="Q272" s="17">
        <f t="shared" si="14"/>
        <v>1.2549225077838733E-2</v>
      </c>
    </row>
    <row r="273" spans="3:17" x14ac:dyDescent="0.55000000000000004">
      <c r="C273">
        <f t="shared" si="15"/>
        <v>267</v>
      </c>
      <c r="D273">
        <v>-0.33598592385276521</v>
      </c>
      <c r="E273">
        <v>0.77364921917299245</v>
      </c>
      <c r="F273">
        <v>-0.22329673212041617</v>
      </c>
      <c r="G273">
        <v>-1.660384229345135</v>
      </c>
      <c r="H273">
        <v>-0.41614455209193901</v>
      </c>
      <c r="I273">
        <v>-0.13553833112739841</v>
      </c>
      <c r="J273">
        <v>-0.56719447439499471</v>
      </c>
      <c r="K273">
        <v>0.3275981623625363</v>
      </c>
      <c r="L273">
        <v>-0.545321846722439</v>
      </c>
      <c r="M273">
        <v>-1.1648119234561871</v>
      </c>
      <c r="P273" s="17">
        <f t="shared" si="13"/>
        <v>-1.2430567870381191E-3</v>
      </c>
      <c r="Q273" s="17">
        <f t="shared" si="14"/>
        <v>-1.2422845119772763E-3</v>
      </c>
    </row>
    <row r="274" spans="3:17" x14ac:dyDescent="0.55000000000000004">
      <c r="C274">
        <f t="shared" si="15"/>
        <v>268</v>
      </c>
      <c r="D274">
        <v>1.0178540196037547</v>
      </c>
      <c r="E274">
        <v>-0.34026750529138755</v>
      </c>
      <c r="F274">
        <v>0.25491594126378303</v>
      </c>
      <c r="G274">
        <v>0.28326246462186505</v>
      </c>
      <c r="H274">
        <v>-2.1193688664766306</v>
      </c>
      <c r="I274">
        <v>0.22661607097683092</v>
      </c>
      <c r="J274">
        <v>-0.71113023070232384</v>
      </c>
      <c r="K274">
        <v>-0.97331765711914764</v>
      </c>
      <c r="L274">
        <v>0.92479028422638732</v>
      </c>
      <c r="M274">
        <v>-0.13614347627697404</v>
      </c>
      <c r="P274" s="17">
        <f t="shared" si="13"/>
        <v>1.0481541049876222E-2</v>
      </c>
      <c r="Q274" s="17">
        <f t="shared" si="14"/>
        <v>1.0536664826969577E-2</v>
      </c>
    </row>
    <row r="275" spans="3:17" x14ac:dyDescent="0.55000000000000004">
      <c r="C275">
        <f t="shared" si="15"/>
        <v>269</v>
      </c>
      <c r="D275">
        <v>-0.66383651217300943</v>
      </c>
      <c r="E275">
        <v>-0.78100328796067697</v>
      </c>
      <c r="F275">
        <v>0.70700917779135475</v>
      </c>
      <c r="G275">
        <v>0.91515613998006962</v>
      </c>
      <c r="H275">
        <v>-2.9786351072337261E-3</v>
      </c>
      <c r="I275">
        <v>-0.44463469086323382</v>
      </c>
      <c r="J275">
        <v>0.97753212263616152</v>
      </c>
      <c r="K275">
        <v>5.4527164604277714E-2</v>
      </c>
      <c r="L275">
        <v>-1.0065353529031509</v>
      </c>
      <c r="M275">
        <v>-0.28761826984403921</v>
      </c>
      <c r="P275" s="17">
        <f t="shared" si="13"/>
        <v>-4.0823261683481712E-3</v>
      </c>
      <c r="Q275" s="17">
        <f t="shared" si="14"/>
        <v>-4.0740048022371855E-3</v>
      </c>
    </row>
    <row r="276" spans="3:17" x14ac:dyDescent="0.55000000000000004">
      <c r="C276">
        <f t="shared" si="15"/>
        <v>270</v>
      </c>
      <c r="D276">
        <v>0.51183685545349011</v>
      </c>
      <c r="E276">
        <v>1.8319278542050397</v>
      </c>
      <c r="F276">
        <v>0.80058323115085672</v>
      </c>
      <c r="G276">
        <v>1.0920533733972628</v>
      </c>
      <c r="H276">
        <v>-1.2013361511482448</v>
      </c>
      <c r="I276">
        <v>1.2316116594162008</v>
      </c>
      <c r="J276">
        <v>-0.66371369924643753</v>
      </c>
      <c r="K276">
        <v>1.1536308411535774</v>
      </c>
      <c r="L276">
        <v>-0.11684139682918356</v>
      </c>
      <c r="M276">
        <v>-0.22839050123896124</v>
      </c>
      <c r="P276" s="17">
        <f t="shared" si="13"/>
        <v>6.0993038608253272E-3</v>
      </c>
      <c r="Q276" s="17">
        <f t="shared" si="14"/>
        <v>6.1179424895703161E-3</v>
      </c>
    </row>
    <row r="277" spans="3:17" x14ac:dyDescent="0.55000000000000004">
      <c r="C277">
        <f t="shared" si="15"/>
        <v>271</v>
      </c>
      <c r="D277">
        <v>-1.4227573639975408</v>
      </c>
      <c r="E277">
        <v>1.0058356843281342</v>
      </c>
      <c r="F277">
        <v>-0.72693539661491868</v>
      </c>
      <c r="G277">
        <v>0.92067350043467</v>
      </c>
      <c r="H277">
        <v>0.91177236662032546</v>
      </c>
      <c r="I277">
        <v>1.418657406684205</v>
      </c>
      <c r="J277">
        <v>-1.3860840154047389</v>
      </c>
      <c r="K277">
        <v>0.13559556634684725</v>
      </c>
      <c r="L277">
        <v>0.5204886345506754</v>
      </c>
      <c r="M277">
        <v>-0.15949716077646858</v>
      </c>
      <c r="P277" s="17">
        <f t="shared" si="13"/>
        <v>-1.0654773539765868E-2</v>
      </c>
      <c r="Q277" s="17">
        <f t="shared" si="14"/>
        <v>-1.059821250009918E-2</v>
      </c>
    </row>
    <row r="278" spans="3:17" x14ac:dyDescent="0.55000000000000004">
      <c r="C278">
        <f t="shared" si="15"/>
        <v>272</v>
      </c>
      <c r="D278">
        <v>-0.2837843919418061</v>
      </c>
      <c r="E278">
        <v>1.3278748159830216</v>
      </c>
      <c r="F278">
        <v>-1.0838891763664549</v>
      </c>
      <c r="G278">
        <v>1.7404424050977105</v>
      </c>
      <c r="H278">
        <v>0.1356771331721891</v>
      </c>
      <c r="I278">
        <v>-0.36528002487561934</v>
      </c>
      <c r="J278">
        <v>-1.386888098507205</v>
      </c>
      <c r="K278">
        <v>-0.95004509668947856</v>
      </c>
      <c r="L278">
        <v>0.39635771032069267</v>
      </c>
      <c r="M278">
        <v>0.59771826569679731</v>
      </c>
      <c r="P278" s="17">
        <f t="shared" si="13"/>
        <v>-7.9097825952457296E-4</v>
      </c>
      <c r="Q278" s="17">
        <f t="shared" si="14"/>
        <v>-7.9066551868356427E-4</v>
      </c>
    </row>
    <row r="279" spans="3:17" x14ac:dyDescent="0.55000000000000004">
      <c r="C279">
        <f t="shared" si="15"/>
        <v>273</v>
      </c>
      <c r="D279">
        <v>0.46929761938669029</v>
      </c>
      <c r="E279">
        <v>0.23545710925973223</v>
      </c>
      <c r="F279">
        <v>0.31630670221320895</v>
      </c>
      <c r="G279">
        <v>-0.8864569227640301</v>
      </c>
      <c r="H279">
        <v>-0.89318328276680448</v>
      </c>
      <c r="I279">
        <v>-0.66744002156366922</v>
      </c>
      <c r="J279">
        <v>-1.2276995002721756</v>
      </c>
      <c r="K279">
        <v>-1.4336757827989688</v>
      </c>
      <c r="L279">
        <v>-1.1793432220422437</v>
      </c>
      <c r="M279">
        <v>9.8682795185584773E-2</v>
      </c>
      <c r="P279" s="17">
        <f t="shared" si="13"/>
        <v>5.7309032699110092E-3</v>
      </c>
      <c r="Q279" s="17">
        <f t="shared" si="14"/>
        <v>5.7473563113024095E-3</v>
      </c>
    </row>
    <row r="280" spans="3:17" x14ac:dyDescent="0.55000000000000004">
      <c r="C280">
        <f t="shared" si="15"/>
        <v>274</v>
      </c>
      <c r="D280">
        <v>-0.65848710623654172</v>
      </c>
      <c r="E280">
        <v>0.38469509576434352</v>
      </c>
      <c r="F280">
        <v>0.78736419990926676</v>
      </c>
      <c r="G280">
        <v>-1.0670854195788293</v>
      </c>
      <c r="H280">
        <v>0.43181469398955269</v>
      </c>
      <c r="I280">
        <v>0.49181040257034547</v>
      </c>
      <c r="J280">
        <v>-1.0550514494037113</v>
      </c>
      <c r="K280">
        <v>-0.33838310375792002</v>
      </c>
      <c r="L280">
        <v>-0.66254489886074219</v>
      </c>
      <c r="M280">
        <v>-1.000903138130856</v>
      </c>
      <c r="P280" s="17">
        <f t="shared" si="13"/>
        <v>-4.0359989539868078E-3</v>
      </c>
      <c r="Q280" s="17">
        <f t="shared" si="14"/>
        <v>-4.0278652564195161E-3</v>
      </c>
    </row>
    <row r="281" spans="3:17" x14ac:dyDescent="0.55000000000000004">
      <c r="C281">
        <f t="shared" si="15"/>
        <v>275</v>
      </c>
      <c r="D281">
        <v>-1.7263301090765739</v>
      </c>
      <c r="E281">
        <v>-0.32355137655667388</v>
      </c>
      <c r="F281">
        <v>0.62915488995042512</v>
      </c>
      <c r="G281">
        <v>-1.9055248221184755</v>
      </c>
      <c r="H281">
        <v>1.7795049627465656</v>
      </c>
      <c r="I281">
        <v>0.63398798310683269</v>
      </c>
      <c r="J281">
        <v>-0.53798131367904534</v>
      </c>
      <c r="K281">
        <v>0.22219072918797184</v>
      </c>
      <c r="L281">
        <v>-0.51369878010236969</v>
      </c>
      <c r="M281">
        <v>1.44523014047593</v>
      </c>
      <c r="P281" s="17">
        <f t="shared" si="13"/>
        <v>-1.3283790631116069E-2</v>
      </c>
      <c r="Q281" s="17">
        <f t="shared" si="14"/>
        <v>-1.3195950464656492E-2</v>
      </c>
    </row>
    <row r="282" spans="3:17" x14ac:dyDescent="0.55000000000000004">
      <c r="C282">
        <f t="shared" si="15"/>
        <v>276</v>
      </c>
      <c r="D282">
        <v>0.33526915156568193</v>
      </c>
      <c r="E282">
        <v>0.39910329611404849</v>
      </c>
      <c r="F282">
        <v>-1.8146747654556712</v>
      </c>
      <c r="G282">
        <v>1.0750801984639993</v>
      </c>
      <c r="H282">
        <v>0.66799413203253211</v>
      </c>
      <c r="I282">
        <v>-0.86072553926087925</v>
      </c>
      <c r="J282">
        <v>1.2389938213240623</v>
      </c>
      <c r="K282">
        <v>-0.55432047699901821</v>
      </c>
      <c r="L282">
        <v>0.75207173627790092</v>
      </c>
      <c r="M282">
        <v>0.2284743677389319</v>
      </c>
      <c r="P282" s="17">
        <f t="shared" si="13"/>
        <v>4.5701826902780247E-3</v>
      </c>
      <c r="Q282" s="17">
        <f t="shared" si="14"/>
        <v>4.5806419026228617E-3</v>
      </c>
    </row>
    <row r="283" spans="3:17" x14ac:dyDescent="0.55000000000000004">
      <c r="C283">
        <f t="shared" si="15"/>
        <v>277</v>
      </c>
      <c r="D283">
        <v>-1.0312055522826835</v>
      </c>
      <c r="E283">
        <v>-0.25440252484729098</v>
      </c>
      <c r="F283">
        <v>0.25903401551797828</v>
      </c>
      <c r="G283">
        <v>-0.18281082359966738</v>
      </c>
      <c r="H283">
        <v>-0.27756112970919466</v>
      </c>
      <c r="I283">
        <v>-6.4635728642464113E-2</v>
      </c>
      <c r="J283">
        <v>0.2972778320568516</v>
      </c>
      <c r="K283">
        <v>-1.022235942239861</v>
      </c>
      <c r="L283">
        <v>0.63342001320103281</v>
      </c>
      <c r="M283">
        <v>-2.2131566300146368E-2</v>
      </c>
      <c r="P283" s="17">
        <f t="shared" si="13"/>
        <v>-7.2638353813369912E-3</v>
      </c>
      <c r="Q283" s="17">
        <f t="shared" si="14"/>
        <v>-7.2375174906094131E-3</v>
      </c>
    </row>
    <row r="284" spans="3:17" x14ac:dyDescent="0.55000000000000004">
      <c r="C284">
        <f t="shared" si="15"/>
        <v>278</v>
      </c>
      <c r="D284">
        <v>-0.82826407539080082</v>
      </c>
      <c r="E284">
        <v>0.16153664527689451</v>
      </c>
      <c r="F284">
        <v>0.74870669117525945</v>
      </c>
      <c r="G284">
        <v>-1.9492147420539661</v>
      </c>
      <c r="H284">
        <v>-0.15158455865606257</v>
      </c>
      <c r="I284">
        <v>-0.64412352244154214</v>
      </c>
      <c r="J284">
        <v>0.87969419756264233</v>
      </c>
      <c r="K284">
        <v>-0.30716207063682616</v>
      </c>
      <c r="L284">
        <v>0.85375923168268641</v>
      </c>
      <c r="M284">
        <v>-0.47644450102570429</v>
      </c>
      <c r="P284" s="17">
        <f t="shared" si="13"/>
        <v>-5.5063106366379615E-3</v>
      </c>
      <c r="Q284" s="17">
        <f t="shared" si="14"/>
        <v>-5.4911786946882923E-3</v>
      </c>
    </row>
    <row r="285" spans="3:17" x14ac:dyDescent="0.55000000000000004">
      <c r="C285">
        <f t="shared" si="15"/>
        <v>279</v>
      </c>
      <c r="D285">
        <v>1.3821303002045044</v>
      </c>
      <c r="E285">
        <v>-0.94805894480903197</v>
      </c>
      <c r="F285">
        <v>-0.37806337763350945</v>
      </c>
      <c r="G285">
        <v>0.21492094540170004</v>
      </c>
      <c r="H285">
        <v>1.2535432326414235</v>
      </c>
      <c r="I285">
        <v>-0.10152617744648976</v>
      </c>
      <c r="J285">
        <v>0.46932713698033607</v>
      </c>
      <c r="K285">
        <v>-1.3197046953032204E-2</v>
      </c>
      <c r="L285">
        <v>-0.63383929147571116</v>
      </c>
      <c r="M285">
        <v>-0.19029966225449046</v>
      </c>
      <c r="P285" s="17">
        <f t="shared" si="13"/>
        <v>1.3636266179839799E-2</v>
      </c>
      <c r="Q285" s="17">
        <f t="shared" si="14"/>
        <v>1.3729664107646533E-2</v>
      </c>
    </row>
    <row r="286" spans="3:17" x14ac:dyDescent="0.55000000000000004">
      <c r="C286">
        <f t="shared" si="15"/>
        <v>280</v>
      </c>
      <c r="D286">
        <v>1.695265871581183</v>
      </c>
      <c r="E286">
        <v>1.8909836694656357</v>
      </c>
      <c r="F286">
        <v>-0.22757513387716391</v>
      </c>
      <c r="G286">
        <v>-0.676063037928474</v>
      </c>
      <c r="H286">
        <v>0.74343400866731923</v>
      </c>
      <c r="I286">
        <v>-1.7571362367990724</v>
      </c>
      <c r="J286">
        <v>-0.7691600563385228</v>
      </c>
      <c r="K286">
        <v>0.67751181999254362</v>
      </c>
      <c r="L286">
        <v>-1.516290562228406</v>
      </c>
      <c r="M286">
        <v>-1.2353800603241762</v>
      </c>
      <c r="P286" s="17">
        <f t="shared" si="13"/>
        <v>1.6348099776247387E-2</v>
      </c>
      <c r="Q286" s="17">
        <f t="shared" si="14"/>
        <v>1.6482461145178595E-2</v>
      </c>
    </row>
    <row r="287" spans="3:17" x14ac:dyDescent="0.55000000000000004">
      <c r="C287">
        <f t="shared" si="15"/>
        <v>281</v>
      </c>
      <c r="D287">
        <v>-0.14743730610880201</v>
      </c>
      <c r="E287">
        <v>-0.24531998153454906</v>
      </c>
      <c r="F287">
        <v>-4.8694911465570291E-2</v>
      </c>
      <c r="G287">
        <v>0.76334885878656633</v>
      </c>
      <c r="H287">
        <v>-1.054686493321964</v>
      </c>
      <c r="I287">
        <v>1.4229471674864731</v>
      </c>
      <c r="J287">
        <v>-0.19052957460369158</v>
      </c>
      <c r="K287">
        <v>0.25554859276718223</v>
      </c>
      <c r="L287">
        <v>1.2568162950937143</v>
      </c>
      <c r="M287">
        <v>-0.49845812056440664</v>
      </c>
      <c r="P287" s="17">
        <f t="shared" si="13"/>
        <v>3.8982214110901549E-4</v>
      </c>
      <c r="Q287" s="17">
        <f t="shared" si="14"/>
        <v>3.8989813163370357E-4</v>
      </c>
    </row>
    <row r="288" spans="3:17" x14ac:dyDescent="0.55000000000000004">
      <c r="C288">
        <f t="shared" si="15"/>
        <v>282</v>
      </c>
      <c r="D288">
        <v>-0.25493463522125753</v>
      </c>
      <c r="E288">
        <v>0.64724256083979592</v>
      </c>
      <c r="F288">
        <v>2.4582404010800833</v>
      </c>
      <c r="G288">
        <v>-1.1492756296832634</v>
      </c>
      <c r="H288">
        <v>-1.3225563844682804</v>
      </c>
      <c r="I288">
        <v>-8.6149946431128777E-2</v>
      </c>
      <c r="J288">
        <v>1.3490274258989245</v>
      </c>
      <c r="K288">
        <v>-1.3974938596466822</v>
      </c>
      <c r="L288">
        <v>-1.0493617271123223</v>
      </c>
      <c r="M288">
        <v>0.22125755779688069</v>
      </c>
      <c r="P288" s="17">
        <f t="shared" si="13"/>
        <v>-5.4113203739461426E-4</v>
      </c>
      <c r="Q288" s="17">
        <f t="shared" si="14"/>
        <v>-5.4098565185944913E-4</v>
      </c>
    </row>
    <row r="289" spans="3:17" x14ac:dyDescent="0.55000000000000004">
      <c r="C289">
        <f t="shared" si="15"/>
        <v>283</v>
      </c>
      <c r="D289">
        <v>0.14629013592601767</v>
      </c>
      <c r="E289">
        <v>0.60259779469138253</v>
      </c>
      <c r="F289">
        <v>0.4585934451650584</v>
      </c>
      <c r="G289">
        <v>-0.56789595940160809</v>
      </c>
      <c r="H289">
        <v>-0.69942922453762335</v>
      </c>
      <c r="I289">
        <v>-1.2443119293827425E-2</v>
      </c>
      <c r="J289">
        <v>0.54843984762890252</v>
      </c>
      <c r="K289">
        <v>-0.71419841738891188</v>
      </c>
      <c r="L289">
        <v>-0.68184698621887352</v>
      </c>
      <c r="M289">
        <v>-8.1748735842057302E-2</v>
      </c>
      <c r="P289" s="17">
        <f t="shared" si="13"/>
        <v>2.9335764070167651E-3</v>
      </c>
      <c r="Q289" s="17">
        <f t="shared" si="14"/>
        <v>2.9378835530355918E-3</v>
      </c>
    </row>
    <row r="290" spans="3:17" x14ac:dyDescent="0.55000000000000004">
      <c r="C290">
        <f t="shared" si="15"/>
        <v>284</v>
      </c>
      <c r="D290">
        <v>-2.1067897600167198</v>
      </c>
      <c r="E290">
        <v>2.4754967945813573E-2</v>
      </c>
      <c r="F290">
        <v>0.35357987309492706</v>
      </c>
      <c r="G290">
        <v>0.20606702469525842</v>
      </c>
      <c r="H290">
        <v>-1.6283067501135711</v>
      </c>
      <c r="I290">
        <v>-2.4415918627140925</v>
      </c>
      <c r="J290">
        <v>0.44815841131829409</v>
      </c>
      <c r="K290">
        <v>-0.7720661784087457</v>
      </c>
      <c r="L290">
        <v>-0.76969435519495844</v>
      </c>
      <c r="M290">
        <v>-0.53492183885795153</v>
      </c>
      <c r="P290" s="17">
        <f t="shared" si="13"/>
        <v>-1.6578667859407332E-2</v>
      </c>
      <c r="Q290" s="17">
        <f t="shared" si="14"/>
        <v>-1.6441998055462648E-2</v>
      </c>
    </row>
    <row r="291" spans="3:17" x14ac:dyDescent="0.55000000000000004">
      <c r="C291">
        <f t="shared" si="15"/>
        <v>285</v>
      </c>
      <c r="D291">
        <v>-0.84671432928593438</v>
      </c>
      <c r="E291">
        <v>-0.72640256094595945</v>
      </c>
      <c r="F291">
        <v>-3.0218587325403518E-2</v>
      </c>
      <c r="G291">
        <v>0.4297704307833613</v>
      </c>
      <c r="H291">
        <v>-0.99934384292967315</v>
      </c>
      <c r="I291">
        <v>-2.9369636325630855</v>
      </c>
      <c r="J291">
        <v>-1.2534926160505815</v>
      </c>
      <c r="K291">
        <v>0.23773385485774617</v>
      </c>
      <c r="L291">
        <v>1.8401377472355789</v>
      </c>
      <c r="M291">
        <v>0.23515843578670109</v>
      </c>
      <c r="P291" s="17">
        <f t="shared" si="13"/>
        <v>-5.666094522432546E-3</v>
      </c>
      <c r="Q291" s="17">
        <f t="shared" si="14"/>
        <v>-5.6500724839417815E-3</v>
      </c>
    </row>
    <row r="292" spans="3:17" x14ac:dyDescent="0.55000000000000004">
      <c r="C292">
        <f t="shared" si="15"/>
        <v>286</v>
      </c>
      <c r="D292">
        <v>0.50441583070899698</v>
      </c>
      <c r="E292">
        <v>1.5371868547991141</v>
      </c>
      <c r="F292">
        <v>0.71344522764327001</v>
      </c>
      <c r="G292">
        <v>9.7424061333904285E-2</v>
      </c>
      <c r="H292">
        <v>-0.8050489786615832</v>
      </c>
      <c r="I292">
        <v>1.1722472355143236</v>
      </c>
      <c r="J292">
        <v>1.3380358791971103</v>
      </c>
      <c r="K292">
        <v>-1.6720145333627301</v>
      </c>
      <c r="L292">
        <v>-0.67642640745318083</v>
      </c>
      <c r="M292">
        <v>-1.6778090458007804</v>
      </c>
      <c r="P292" s="17">
        <f t="shared" si="13"/>
        <v>6.0350359013168877E-3</v>
      </c>
      <c r="Q292" s="17">
        <f t="shared" si="14"/>
        <v>6.0532834201569852E-3</v>
      </c>
    </row>
    <row r="293" spans="3:17" x14ac:dyDescent="0.55000000000000004">
      <c r="C293">
        <f t="shared" si="15"/>
        <v>287</v>
      </c>
      <c r="D293">
        <v>0.92362299425188521</v>
      </c>
      <c r="E293">
        <v>-2.0555938375426104</v>
      </c>
      <c r="F293">
        <v>0.42924791774709931</v>
      </c>
      <c r="G293">
        <v>-1.3924273758871561</v>
      </c>
      <c r="H293">
        <v>-0.29203753017469564</v>
      </c>
      <c r="I293">
        <v>0.21097691658368919</v>
      </c>
      <c r="J293">
        <v>0.61057104304161292</v>
      </c>
      <c r="K293">
        <v>-1.3374561574187389</v>
      </c>
      <c r="L293">
        <v>-0.91223432166777785</v>
      </c>
      <c r="M293">
        <v>0.38696217069191902</v>
      </c>
      <c r="P293" s="17">
        <f t="shared" si="13"/>
        <v>9.6654764320824767E-3</v>
      </c>
      <c r="Q293" s="17">
        <f t="shared" si="14"/>
        <v>9.712338007543897E-3</v>
      </c>
    </row>
    <row r="294" spans="3:17" x14ac:dyDescent="0.55000000000000004">
      <c r="C294">
        <f t="shared" si="15"/>
        <v>288</v>
      </c>
      <c r="D294">
        <v>-0.21944900205796022</v>
      </c>
      <c r="E294">
        <v>1.4376934730877908</v>
      </c>
      <c r="F294">
        <v>1.0374806614228191</v>
      </c>
      <c r="G294">
        <v>-0.23184940265525728</v>
      </c>
      <c r="H294">
        <v>-0.88190021187198298</v>
      </c>
      <c r="I294">
        <v>-0.54745899042839086</v>
      </c>
      <c r="J294">
        <v>0.90503076757754686</v>
      </c>
      <c r="K294">
        <v>-1.4923588979087248</v>
      </c>
      <c r="L294">
        <v>-0.84672657963016451</v>
      </c>
      <c r="M294">
        <v>0.37044994929665848</v>
      </c>
      <c r="P294" s="17">
        <f t="shared" si="13"/>
        <v>-2.3381743950670391E-4</v>
      </c>
      <c r="Q294" s="17">
        <f t="shared" si="14"/>
        <v>-2.3379010633961528E-4</v>
      </c>
    </row>
    <row r="295" spans="3:17" x14ac:dyDescent="0.55000000000000004">
      <c r="C295">
        <f t="shared" si="15"/>
        <v>289</v>
      </c>
      <c r="D295">
        <v>-0.45146695727724123</v>
      </c>
      <c r="E295">
        <v>0.70412763613734064</v>
      </c>
      <c r="F295">
        <v>-0.14449411460582992</v>
      </c>
      <c r="G295">
        <v>0.58594230404786474</v>
      </c>
      <c r="H295">
        <v>0.4551610515755446</v>
      </c>
      <c r="I295">
        <v>-0.64096768027717987</v>
      </c>
      <c r="J295">
        <v>0.5768912153768927</v>
      </c>
      <c r="K295">
        <v>-0.41578316229611773</v>
      </c>
      <c r="L295">
        <v>0.23401645377071609</v>
      </c>
      <c r="M295">
        <v>-2.1524883060284146</v>
      </c>
      <c r="P295" s="17">
        <f t="shared" si="13"/>
        <v>-2.2431518730468801E-3</v>
      </c>
      <c r="Q295" s="17">
        <f t="shared" si="14"/>
        <v>-2.2406378879855637E-3</v>
      </c>
    </row>
    <row r="296" spans="3:17" x14ac:dyDescent="0.55000000000000004">
      <c r="C296">
        <f t="shared" si="15"/>
        <v>290</v>
      </c>
      <c r="D296">
        <v>0.15857358346952777</v>
      </c>
      <c r="E296">
        <v>-7.189364248818283E-3</v>
      </c>
      <c r="F296">
        <v>1.1371379067641001</v>
      </c>
      <c r="G296">
        <v>1.0315675234379726</v>
      </c>
      <c r="H296">
        <v>1.1173845501215878</v>
      </c>
      <c r="I296">
        <v>-0.10017479780307066</v>
      </c>
      <c r="J296">
        <v>0.32196808444053876</v>
      </c>
      <c r="K296">
        <v>-0.97488918636690025</v>
      </c>
      <c r="L296">
        <v>-0.32796244322892742</v>
      </c>
      <c r="M296">
        <v>-0.25346571601564233</v>
      </c>
      <c r="P296" s="17">
        <f t="shared" si="13"/>
        <v>3.0399541832040983E-3</v>
      </c>
      <c r="Q296" s="17">
        <f t="shared" si="14"/>
        <v>3.0445795296816236E-3</v>
      </c>
    </row>
    <row r="297" spans="3:17" x14ac:dyDescent="0.55000000000000004">
      <c r="C297">
        <f t="shared" si="15"/>
        <v>291</v>
      </c>
      <c r="D297">
        <v>-0.88944423695167785</v>
      </c>
      <c r="E297">
        <v>-1.0983103988083285</v>
      </c>
      <c r="F297">
        <v>-4.2349576772568981E-2</v>
      </c>
      <c r="G297">
        <v>-0.40504736526540658</v>
      </c>
      <c r="H297">
        <v>0.82666307127393712</v>
      </c>
      <c r="I297">
        <v>0.19614536906124747</v>
      </c>
      <c r="J297">
        <v>4.3030987023394203E-2</v>
      </c>
      <c r="K297">
        <v>0.31999143455909995</v>
      </c>
      <c r="L297">
        <v>0.64612876415857268</v>
      </c>
      <c r="M297">
        <v>0.39492115730948035</v>
      </c>
      <c r="P297" s="17">
        <f t="shared" si="13"/>
        <v>-6.0361463778315187E-3</v>
      </c>
      <c r="Q297" s="17">
        <f t="shared" si="14"/>
        <v>-6.0179654456001819E-3</v>
      </c>
    </row>
    <row r="298" spans="3:17" x14ac:dyDescent="0.55000000000000004">
      <c r="C298">
        <f t="shared" si="15"/>
        <v>292</v>
      </c>
      <c r="D298">
        <v>-1.7530173895260666</v>
      </c>
      <c r="E298">
        <v>8.5861867959270421E-2</v>
      </c>
      <c r="F298">
        <v>-0.97730677691174861</v>
      </c>
      <c r="G298">
        <v>0.16548274877932612</v>
      </c>
      <c r="H298">
        <v>-1.5875227135760261</v>
      </c>
      <c r="I298">
        <v>-0.74327631380132131</v>
      </c>
      <c r="J298">
        <v>-1.5690323637143151</v>
      </c>
      <c r="K298">
        <v>0.2431573450410639</v>
      </c>
      <c r="L298">
        <v>-1.7759589195150129</v>
      </c>
      <c r="M298">
        <v>0.99754004934833296</v>
      </c>
      <c r="P298" s="17">
        <f t="shared" si="13"/>
        <v>-1.3514909259387874E-2</v>
      </c>
      <c r="Q298" s="17">
        <f t="shared" si="14"/>
        <v>-1.3423992909514459E-2</v>
      </c>
    </row>
    <row r="299" spans="3:17" x14ac:dyDescent="0.55000000000000004">
      <c r="C299">
        <f t="shared" si="15"/>
        <v>293</v>
      </c>
      <c r="D299">
        <v>-0.11180547066350853</v>
      </c>
      <c r="E299">
        <v>-0.43850996711084206</v>
      </c>
      <c r="F299">
        <v>-5.8466966487384968E-2</v>
      </c>
      <c r="G299">
        <v>0.97246605782838502</v>
      </c>
      <c r="H299">
        <v>-2.5836323087607163</v>
      </c>
      <c r="I299">
        <v>-0.71675972740726535</v>
      </c>
      <c r="J299">
        <v>-0.99352125331558483</v>
      </c>
      <c r="K299">
        <v>1.9954930285536627</v>
      </c>
      <c r="L299">
        <v>9.5059436246453577E-2</v>
      </c>
      <c r="M299">
        <v>-0.93846675250912381</v>
      </c>
      <c r="P299" s="17">
        <f t="shared" si="13"/>
        <v>6.9840288789992512E-4</v>
      </c>
      <c r="Q299" s="17">
        <f t="shared" si="14"/>
        <v>6.9864682798304045E-4</v>
      </c>
    </row>
    <row r="300" spans="3:17" x14ac:dyDescent="0.55000000000000004">
      <c r="C300">
        <f t="shared" si="15"/>
        <v>294</v>
      </c>
      <c r="D300">
        <v>2.1280548292871044</v>
      </c>
      <c r="E300">
        <v>-2.5698188021569056E-2</v>
      </c>
      <c r="F300">
        <v>0.58545177633581613</v>
      </c>
      <c r="G300">
        <v>0.32298972398030784</v>
      </c>
      <c r="H300">
        <v>1.8257171113563846</v>
      </c>
      <c r="I300">
        <v>0.1427750541887037</v>
      </c>
      <c r="J300">
        <v>0.83461829383106623</v>
      </c>
      <c r="K300">
        <v>-0.23109820442033732</v>
      </c>
      <c r="L300">
        <v>-0.54842400578067219</v>
      </c>
      <c r="M300">
        <v>0.66159114924071005</v>
      </c>
      <c r="P300" s="17">
        <f t="shared" si="13"/>
        <v>2.0096162094754556E-2</v>
      </c>
      <c r="Q300" s="17">
        <f t="shared" si="14"/>
        <v>2.0299449441812056E-2</v>
      </c>
    </row>
    <row r="301" spans="3:17" x14ac:dyDescent="0.55000000000000004">
      <c r="C301">
        <f t="shared" si="15"/>
        <v>295</v>
      </c>
      <c r="D301">
        <v>0.15808488826276243</v>
      </c>
      <c r="E301">
        <v>2.0602857606653839</v>
      </c>
      <c r="F301">
        <v>1.0450117000623638</v>
      </c>
      <c r="G301">
        <v>0.42646168547431718</v>
      </c>
      <c r="H301">
        <v>0.49759907523521568</v>
      </c>
      <c r="I301">
        <v>0.80749623901528333</v>
      </c>
      <c r="J301">
        <v>3.9624047186366078E-2</v>
      </c>
      <c r="K301">
        <v>0.77032143289394017</v>
      </c>
      <c r="L301">
        <v>-0.43678572479410815</v>
      </c>
      <c r="M301">
        <v>-0.5959567075258646</v>
      </c>
      <c r="P301" s="17">
        <f t="shared" si="13"/>
        <v>3.0357219585664336E-3</v>
      </c>
      <c r="Q301" s="17">
        <f t="shared" si="14"/>
        <v>3.0403344286826783E-3</v>
      </c>
    </row>
    <row r="302" spans="3:17" x14ac:dyDescent="0.55000000000000004">
      <c r="C302">
        <f t="shared" si="15"/>
        <v>296</v>
      </c>
      <c r="D302">
        <v>3.6171467578684875</v>
      </c>
      <c r="E302">
        <v>1.4001174808002881</v>
      </c>
      <c r="F302">
        <v>-1.6447988582001514</v>
      </c>
      <c r="G302">
        <v>-0.93708565715971315</v>
      </c>
      <c r="H302">
        <v>-0.24438749540378207</v>
      </c>
      <c r="I302">
        <v>0.26494383423730972</v>
      </c>
      <c r="J302">
        <v>0.23841073023999101</v>
      </c>
      <c r="K302">
        <v>0.47988885100395673</v>
      </c>
      <c r="L302">
        <v>0.51609494231556885</v>
      </c>
      <c r="M302">
        <v>0.7218496151458178</v>
      </c>
      <c r="P302" s="17">
        <f t="shared" si="13"/>
        <v>3.2992076481972957E-2</v>
      </c>
      <c r="Q302" s="17">
        <f t="shared" si="14"/>
        <v>3.3542349917420111E-2</v>
      </c>
    </row>
    <row r="303" spans="3:17" x14ac:dyDescent="0.55000000000000004">
      <c r="C303">
        <f t="shared" si="15"/>
        <v>297</v>
      </c>
      <c r="D303">
        <v>0.54994154722407984</v>
      </c>
      <c r="E303">
        <v>7.6836194545870082E-2</v>
      </c>
      <c r="F303">
        <v>1.7047748572557877</v>
      </c>
      <c r="G303">
        <v>0.37660633594078369</v>
      </c>
      <c r="H303">
        <v>0.15173531193030479</v>
      </c>
      <c r="I303">
        <v>-0.18506276249215359</v>
      </c>
      <c r="J303">
        <v>0.55419975175050995</v>
      </c>
      <c r="K303">
        <v>-0.66854617556315887</v>
      </c>
      <c r="L303">
        <v>-0.30028506893500517</v>
      </c>
      <c r="M303">
        <v>0.88164709883384951</v>
      </c>
      <c r="P303" s="17">
        <f t="shared" si="13"/>
        <v>6.4293001715923928E-3</v>
      </c>
      <c r="Q303" s="17">
        <f t="shared" si="14"/>
        <v>6.4500124867119535E-3</v>
      </c>
    </row>
    <row r="304" spans="3:17" x14ac:dyDescent="0.55000000000000004">
      <c r="C304">
        <f t="shared" si="15"/>
        <v>298</v>
      </c>
      <c r="D304">
        <v>1.4934874355450574</v>
      </c>
      <c r="E304">
        <v>-1.0195972507958362</v>
      </c>
      <c r="F304">
        <v>1.4761887418612956</v>
      </c>
      <c r="G304">
        <v>1.2838763762141654</v>
      </c>
      <c r="H304">
        <v>1.2241400360633652</v>
      </c>
      <c r="I304">
        <v>-0.67326070713962094</v>
      </c>
      <c r="J304">
        <v>1.0654378175932073</v>
      </c>
      <c r="K304">
        <v>-0.12188833080626651</v>
      </c>
      <c r="L304">
        <v>-0.81932070819066183</v>
      </c>
      <c r="M304">
        <v>-0.91206610585663495</v>
      </c>
      <c r="P304" s="17">
        <f t="shared" si="13"/>
        <v>1.4600647260815605E-2</v>
      </c>
      <c r="Q304" s="17">
        <f t="shared" si="14"/>
        <v>1.4707757368449093E-2</v>
      </c>
    </row>
    <row r="305" spans="3:17" x14ac:dyDescent="0.55000000000000004">
      <c r="C305">
        <f t="shared" si="15"/>
        <v>299</v>
      </c>
      <c r="D305">
        <v>-0.19392476012162357</v>
      </c>
      <c r="E305">
        <v>-0.49087613657029888</v>
      </c>
      <c r="F305">
        <v>0.12167077510152023</v>
      </c>
      <c r="G305">
        <v>-4.4479986346416839E-2</v>
      </c>
      <c r="H305">
        <v>5.9150639195438233E-2</v>
      </c>
      <c r="I305">
        <v>-0.39781398639377424</v>
      </c>
      <c r="J305">
        <v>-1.0913949971438137</v>
      </c>
      <c r="K305">
        <v>0.83442999528243178</v>
      </c>
      <c r="L305">
        <v>-0.27311748570295497</v>
      </c>
      <c r="M305">
        <v>2.0059722904498911</v>
      </c>
      <c r="P305" s="17">
        <f t="shared" si="13"/>
        <v>-1.2771020214627461E-5</v>
      </c>
      <c r="Q305" s="17">
        <f t="shared" si="14"/>
        <v>-1.2770938665473963E-5</v>
      </c>
    </row>
    <row r="306" spans="3:17" x14ac:dyDescent="0.55000000000000004">
      <c r="C306">
        <f t="shared" si="15"/>
        <v>300</v>
      </c>
      <c r="D306">
        <v>-2.0101066261563614</v>
      </c>
      <c r="E306">
        <v>0.25205633459514742</v>
      </c>
      <c r="F306">
        <v>-0.23190660374866068</v>
      </c>
      <c r="G306">
        <v>-1.3478177010230621</v>
      </c>
      <c r="H306">
        <v>0.76980318928575353</v>
      </c>
      <c r="I306">
        <v>1.2121857618004408</v>
      </c>
      <c r="J306">
        <v>1.352779890711761</v>
      </c>
      <c r="K306">
        <v>-0.48002289603185339</v>
      </c>
      <c r="L306">
        <v>-0.97553656754417839</v>
      </c>
      <c r="M306">
        <v>1.5752230015341884</v>
      </c>
      <c r="P306" s="17">
        <f t="shared" si="13"/>
        <v>-1.5741367359001716E-2</v>
      </c>
      <c r="Q306" s="17">
        <f t="shared" si="14"/>
        <v>-1.5618119579459577E-2</v>
      </c>
    </row>
    <row r="307" spans="3:17" x14ac:dyDescent="0.55000000000000004">
      <c r="C307">
        <f t="shared" si="15"/>
        <v>301</v>
      </c>
      <c r="D307">
        <v>-0.44942840843756149</v>
      </c>
      <c r="E307">
        <v>0.74667953805901544</v>
      </c>
      <c r="F307">
        <v>-7.040777067786648E-2</v>
      </c>
      <c r="G307">
        <v>-0.1059262315418312</v>
      </c>
      <c r="H307">
        <v>0.52338940229554642</v>
      </c>
      <c r="I307">
        <v>0.51903839095017357</v>
      </c>
      <c r="J307">
        <v>0.33324065107216061</v>
      </c>
      <c r="K307">
        <v>-1.6756551637043087</v>
      </c>
      <c r="L307">
        <v>1.3332427703406151</v>
      </c>
      <c r="M307">
        <v>1.4706243401134116</v>
      </c>
      <c r="P307" s="17">
        <f t="shared" si="13"/>
        <v>-2.2254975222267001E-3</v>
      </c>
      <c r="Q307" s="17">
        <f t="shared" si="14"/>
        <v>-2.2230229386829281E-3</v>
      </c>
    </row>
    <row r="308" spans="3:17" x14ac:dyDescent="0.55000000000000004">
      <c r="C308">
        <f t="shared" si="15"/>
        <v>302</v>
      </c>
      <c r="D308">
        <v>0.60792142402190397</v>
      </c>
      <c r="E308">
        <v>0.84112701832242565</v>
      </c>
      <c r="F308">
        <v>-1.0582527797370873</v>
      </c>
      <c r="G308">
        <v>-0.40108630159629821</v>
      </c>
      <c r="H308">
        <v>-1.0271110074378416</v>
      </c>
      <c r="I308">
        <v>1.5710860838915288</v>
      </c>
      <c r="J308">
        <v>0.58691660536715451</v>
      </c>
      <c r="K308">
        <v>0.15252466007545204</v>
      </c>
      <c r="L308">
        <v>0.11738015915082203</v>
      </c>
      <c r="M308">
        <v>-0.68790664374581723</v>
      </c>
      <c r="P308" s="17">
        <f t="shared" si="13"/>
        <v>6.931420633744469E-3</v>
      </c>
      <c r="Q308" s="17">
        <f t="shared" si="14"/>
        <v>6.9554985289368432E-3</v>
      </c>
    </row>
    <row r="309" spans="3:17" x14ac:dyDescent="0.55000000000000004">
      <c r="C309">
        <f t="shared" si="15"/>
        <v>303</v>
      </c>
      <c r="D309">
        <v>-0.84767762053230944</v>
      </c>
      <c r="E309">
        <v>1.0660573930231612</v>
      </c>
      <c r="F309">
        <v>-0.51982850862893593</v>
      </c>
      <c r="G309">
        <v>-0.86443275225601424</v>
      </c>
      <c r="H309">
        <v>-0.95694955360971479</v>
      </c>
      <c r="I309">
        <v>1.4711966897710083</v>
      </c>
      <c r="J309">
        <v>-0.57403590067271193</v>
      </c>
      <c r="K309">
        <v>-1.0309265295539121</v>
      </c>
      <c r="L309">
        <v>-1.3104435202904436</v>
      </c>
      <c r="M309">
        <v>0.4686598073838229</v>
      </c>
      <c r="P309" s="17">
        <f t="shared" si="13"/>
        <v>-5.6744368693385861E-3</v>
      </c>
      <c r="Q309" s="17">
        <f t="shared" si="14"/>
        <v>-5.6583676613825018E-3</v>
      </c>
    </row>
    <row r="310" spans="3:17" x14ac:dyDescent="0.55000000000000004">
      <c r="C310">
        <f t="shared" si="15"/>
        <v>304</v>
      </c>
      <c r="D310">
        <v>0.74168965949725607</v>
      </c>
      <c r="E310">
        <v>-1.6139653779439802</v>
      </c>
      <c r="F310">
        <v>0.50528659302961432</v>
      </c>
      <c r="G310">
        <v>-0.81285420079064474</v>
      </c>
      <c r="H310">
        <v>0.62441022241463751</v>
      </c>
      <c r="I310">
        <v>0.43580585542602762</v>
      </c>
      <c r="J310">
        <v>0.99170083849180013</v>
      </c>
      <c r="K310">
        <v>-1.2168334909267753</v>
      </c>
      <c r="L310">
        <v>-0.44709358600137045</v>
      </c>
      <c r="M310">
        <v>-1.6853214017230138</v>
      </c>
      <c r="P310" s="17">
        <f t="shared" si="13"/>
        <v>8.0898875351552053E-3</v>
      </c>
      <c r="Q310" s="17">
        <f t="shared" si="14"/>
        <v>8.1226990962519618E-3</v>
      </c>
    </row>
    <row r="311" spans="3:17" x14ac:dyDescent="0.55000000000000004">
      <c r="C311">
        <f t="shared" si="15"/>
        <v>305</v>
      </c>
      <c r="D311">
        <v>-9.8461704450517343E-2</v>
      </c>
      <c r="E311">
        <v>-0.48291074074378226</v>
      </c>
      <c r="F311">
        <v>-0.82638717522230221</v>
      </c>
      <c r="G311">
        <v>-1.4658168226274086</v>
      </c>
      <c r="H311">
        <v>1.0336550353761933</v>
      </c>
      <c r="I311">
        <v>9.8824989294462512E-2</v>
      </c>
      <c r="J311">
        <v>1.7332603857744389</v>
      </c>
      <c r="K311">
        <v>-0.47282618122315551</v>
      </c>
      <c r="L311">
        <v>0.66535264286083928</v>
      </c>
      <c r="M311">
        <v>-0.36297863525754959</v>
      </c>
      <c r="P311" s="17">
        <f t="shared" si="13"/>
        <v>8.1396329312603355E-4</v>
      </c>
      <c r="Q311" s="17">
        <f t="shared" si="14"/>
        <v>8.1429465114557509E-4</v>
      </c>
    </row>
    <row r="312" spans="3:17" x14ac:dyDescent="0.55000000000000004">
      <c r="C312">
        <f t="shared" si="15"/>
        <v>306</v>
      </c>
      <c r="D312">
        <v>-1.0316003345155769</v>
      </c>
      <c r="E312">
        <v>-0.19448317410771371</v>
      </c>
      <c r="F312">
        <v>-0.79924269829797534</v>
      </c>
      <c r="G312">
        <v>-0.54591995663047621</v>
      </c>
      <c r="H312">
        <v>0.15498128136770609</v>
      </c>
      <c r="I312">
        <v>-0.2902663742579436</v>
      </c>
      <c r="J312">
        <v>-0.71135474521031372</v>
      </c>
      <c r="K312">
        <v>1.1061054100859937</v>
      </c>
      <c r="L312">
        <v>-0.64042918628012446</v>
      </c>
      <c r="M312">
        <v>0.15057920258024529</v>
      </c>
      <c r="P312" s="17">
        <f t="shared" si="13"/>
        <v>-7.2672542957634752E-3</v>
      </c>
      <c r="Q312" s="17">
        <f t="shared" si="14"/>
        <v>-7.2409116547808017E-3</v>
      </c>
    </row>
    <row r="313" spans="3:17" x14ac:dyDescent="0.55000000000000004">
      <c r="C313">
        <f t="shared" si="15"/>
        <v>307</v>
      </c>
      <c r="D313">
        <v>1.3402134217672173</v>
      </c>
      <c r="E313">
        <v>-0.303043802079488</v>
      </c>
      <c r="F313">
        <v>0.84013967988166971</v>
      </c>
      <c r="G313">
        <v>-0.24075596275178474</v>
      </c>
      <c r="H313">
        <v>0.90642124382427436</v>
      </c>
      <c r="I313">
        <v>-1.9712918628402871</v>
      </c>
      <c r="J313">
        <v>1.8088029939538488</v>
      </c>
      <c r="K313">
        <v>-0.83720747466517076</v>
      </c>
      <c r="L313">
        <v>2.3932041264780959</v>
      </c>
      <c r="M313">
        <v>-0.5586452588265638</v>
      </c>
      <c r="P313" s="17">
        <f t="shared" si="13"/>
        <v>1.327325536409945E-2</v>
      </c>
      <c r="Q313" s="17">
        <f t="shared" si="14"/>
        <v>1.3361736060309104E-2</v>
      </c>
    </row>
    <row r="314" spans="3:17" x14ac:dyDescent="0.55000000000000004">
      <c r="C314">
        <f t="shared" si="15"/>
        <v>308</v>
      </c>
      <c r="D314">
        <v>0.74344729736637172</v>
      </c>
      <c r="E314">
        <v>-2.3238127236282988</v>
      </c>
      <c r="F314">
        <v>-0.17084555978683644</v>
      </c>
      <c r="G314">
        <v>4.5642402022197472E-2</v>
      </c>
      <c r="H314">
        <v>1.6045232629819506</v>
      </c>
      <c r="I314">
        <v>-1.0549769708453467</v>
      </c>
      <c r="J314">
        <v>-2.3854041294926209</v>
      </c>
      <c r="K314">
        <v>-0.826498061075433</v>
      </c>
      <c r="L314">
        <v>-1.630796562988494</v>
      </c>
      <c r="M314">
        <v>0.33043205191037994</v>
      </c>
      <c r="P314" s="17">
        <f t="shared" si="13"/>
        <v>8.1051091256082817E-3</v>
      </c>
      <c r="Q314" s="17">
        <f t="shared" si="14"/>
        <v>8.1380444438940991E-3</v>
      </c>
    </row>
    <row r="315" spans="3:17" x14ac:dyDescent="0.55000000000000004">
      <c r="C315">
        <f t="shared" si="15"/>
        <v>309</v>
      </c>
      <c r="D315">
        <v>-0.77142604588513419</v>
      </c>
      <c r="E315">
        <v>-1.1547144594134982</v>
      </c>
      <c r="F315">
        <v>0.26033915070073432</v>
      </c>
      <c r="G315">
        <v>0.94581288243767858</v>
      </c>
      <c r="H315">
        <v>-2.5360591666986196</v>
      </c>
      <c r="I315">
        <v>-0.26256831002901226</v>
      </c>
      <c r="J315">
        <v>0.77125641671993173</v>
      </c>
      <c r="K315">
        <v>-1.1754899372617349</v>
      </c>
      <c r="L315">
        <v>-0.80807857781095838</v>
      </c>
      <c r="M315">
        <v>-0.96706740597650298</v>
      </c>
      <c r="P315" s="17">
        <f t="shared" si="13"/>
        <v>-5.0140788621083942E-3</v>
      </c>
      <c r="Q315" s="17">
        <f t="shared" si="14"/>
        <v>-5.0015293521959991E-3</v>
      </c>
    </row>
    <row r="316" spans="3:17" x14ac:dyDescent="0.55000000000000004">
      <c r="C316">
        <f t="shared" si="15"/>
        <v>310</v>
      </c>
      <c r="D316">
        <v>6.2569794903227532E-2</v>
      </c>
      <c r="E316">
        <v>-0.99965412299392842</v>
      </c>
      <c r="F316">
        <v>0.2010572690955427</v>
      </c>
      <c r="G316">
        <v>1.1353933383195789</v>
      </c>
      <c r="H316">
        <v>0.71663993508234591</v>
      </c>
      <c r="I316">
        <v>0.10420323620828933</v>
      </c>
      <c r="J316">
        <v>0.38950522152240202</v>
      </c>
      <c r="K316">
        <v>-0.50527821884793267</v>
      </c>
      <c r="L316">
        <v>0.11634822666683617</v>
      </c>
      <c r="M316">
        <v>1.0853228219951094</v>
      </c>
      <c r="P316" s="17">
        <f t="shared" si="13"/>
        <v>2.2085369856244381E-3</v>
      </c>
      <c r="Q316" s="17">
        <f t="shared" si="14"/>
        <v>2.2109775998311321E-3</v>
      </c>
    </row>
    <row r="317" spans="3:17" x14ac:dyDescent="0.55000000000000004">
      <c r="C317">
        <f t="shared" si="15"/>
        <v>311</v>
      </c>
      <c r="D317">
        <v>1.2995198070660905</v>
      </c>
      <c r="E317">
        <v>-0.62845726184631356</v>
      </c>
      <c r="F317">
        <v>-0.16944632229897227</v>
      </c>
      <c r="G317">
        <v>-0.94606589508926942</v>
      </c>
      <c r="H317">
        <v>0.58167309106017639</v>
      </c>
      <c r="I317">
        <v>-1.0641436934472588</v>
      </c>
      <c r="J317">
        <v>-0.68330713539678101</v>
      </c>
      <c r="K317">
        <v>-0.62082499115642598</v>
      </c>
      <c r="L317">
        <v>1.1921073467863676</v>
      </c>
      <c r="M317">
        <v>0.98360710685227848</v>
      </c>
      <c r="P317" s="17">
        <f t="shared" si="13"/>
        <v>1.2920838323069533E-2</v>
      </c>
      <c r="Q317" s="17">
        <f t="shared" si="14"/>
        <v>1.3004673037036563E-2</v>
      </c>
    </row>
    <row r="318" spans="3:17" x14ac:dyDescent="0.55000000000000004">
      <c r="C318">
        <f t="shared" si="15"/>
        <v>312</v>
      </c>
      <c r="D318">
        <v>-2.5541675740557315</v>
      </c>
      <c r="E318">
        <v>-9.8434814556562084E-2</v>
      </c>
      <c r="F318">
        <v>-2.4294081179217053</v>
      </c>
      <c r="G318">
        <v>1.3665950235756203</v>
      </c>
      <c r="H318">
        <v>0.63358359631790229</v>
      </c>
      <c r="I318">
        <v>0.14468983242016903</v>
      </c>
      <c r="J318">
        <v>1.3981771317025826</v>
      </c>
      <c r="K318">
        <v>-0.33373056531843825</v>
      </c>
      <c r="L318">
        <v>-0.19833276017676069</v>
      </c>
      <c r="M318">
        <v>0.63110150738799586</v>
      </c>
      <c r="P318" s="17">
        <f t="shared" si="13"/>
        <v>-2.0453073379880678E-2</v>
      </c>
      <c r="Q318" s="17">
        <f t="shared" si="14"/>
        <v>-2.0245328028926202E-2</v>
      </c>
    </row>
    <row r="319" spans="3:17" x14ac:dyDescent="0.55000000000000004">
      <c r="C319">
        <f t="shared" si="15"/>
        <v>313</v>
      </c>
      <c r="D319">
        <v>1.7421217765810455</v>
      </c>
      <c r="E319">
        <v>-0.96015116765726416</v>
      </c>
      <c r="F319">
        <v>0.74188828281207153</v>
      </c>
      <c r="G319">
        <v>1.3494418937344563</v>
      </c>
      <c r="H319">
        <v>-0.99215781757938992</v>
      </c>
      <c r="I319">
        <v>-0.14104699745061805</v>
      </c>
      <c r="J319">
        <v>2.5878929384092717</v>
      </c>
      <c r="K319">
        <v>0.9022939357655686</v>
      </c>
      <c r="L319">
        <v>0.14142600059194735</v>
      </c>
      <c r="M319">
        <v>-1.3569033191642257</v>
      </c>
      <c r="P319" s="17">
        <f t="shared" si="13"/>
        <v>1.6753883816719297E-2</v>
      </c>
      <c r="Q319" s="17">
        <f t="shared" si="14"/>
        <v>1.6895017204002327E-2</v>
      </c>
    </row>
    <row r="320" spans="3:17" x14ac:dyDescent="0.55000000000000004">
      <c r="C320">
        <f t="shared" si="15"/>
        <v>314</v>
      </c>
      <c r="D320">
        <v>-1.2431948763074951</v>
      </c>
      <c r="E320">
        <v>-1.1729756903201494</v>
      </c>
      <c r="F320">
        <v>-0.52625888249859942</v>
      </c>
      <c r="G320">
        <v>-0.25358476963797211</v>
      </c>
      <c r="H320">
        <v>-1.4789962740024134</v>
      </c>
      <c r="I320">
        <v>-0.44363365266462956</v>
      </c>
      <c r="J320">
        <v>0.50247887669375013</v>
      </c>
      <c r="K320">
        <v>0.90880414632333917</v>
      </c>
      <c r="L320">
        <v>-0.90930425005297633</v>
      </c>
      <c r="M320">
        <v>0.24476533550245344</v>
      </c>
      <c r="P320" s="17">
        <f t="shared" si="13"/>
        <v>-9.0997167807027688E-3</v>
      </c>
      <c r="Q320" s="17">
        <f t="shared" si="14"/>
        <v>-9.0584396562243263E-3</v>
      </c>
    </row>
    <row r="321" spans="3:17" x14ac:dyDescent="0.55000000000000004">
      <c r="C321">
        <f t="shared" si="15"/>
        <v>315</v>
      </c>
      <c r="D321">
        <v>1.2764422251613035</v>
      </c>
      <c r="E321">
        <v>-0.14721562341665245</v>
      </c>
      <c r="F321">
        <v>-0.64479334714837644</v>
      </c>
      <c r="G321">
        <v>0.50859870009013064</v>
      </c>
      <c r="H321">
        <v>0.34756782165921879</v>
      </c>
      <c r="I321">
        <v>0.13407763891711305</v>
      </c>
      <c r="J321">
        <v>-2.3947787932742108E-3</v>
      </c>
      <c r="K321">
        <v>-1.6897960065744726</v>
      </c>
      <c r="L321">
        <v>-0.98155743051373168</v>
      </c>
      <c r="M321">
        <v>0.21154054007344888</v>
      </c>
      <c r="P321" s="17">
        <f t="shared" si="13"/>
        <v>1.2720980601194917E-2</v>
      </c>
      <c r="Q321" s="17">
        <f t="shared" si="14"/>
        <v>1.2802236460765171E-2</v>
      </c>
    </row>
    <row r="322" spans="3:17" x14ac:dyDescent="0.55000000000000004">
      <c r="C322">
        <f t="shared" si="15"/>
        <v>316</v>
      </c>
      <c r="D322">
        <v>0.8247311343639564</v>
      </c>
      <c r="E322">
        <v>1.2406235867103688</v>
      </c>
      <c r="F322">
        <v>2.9525807761222569E-2</v>
      </c>
      <c r="G322">
        <v>6.4559664648145554E-2</v>
      </c>
      <c r="H322">
        <v>-0.18915099820142281</v>
      </c>
      <c r="I322">
        <v>-0.65800715963632728</v>
      </c>
      <c r="J322">
        <v>1.8369771714848607E-2</v>
      </c>
      <c r="K322">
        <v>0.87636400659646962</v>
      </c>
      <c r="L322">
        <v>0.64700743214395395</v>
      </c>
      <c r="M322">
        <v>0.11753869924262632</v>
      </c>
      <c r="P322" s="17">
        <f t="shared" si="13"/>
        <v>8.8090478031780991E-3</v>
      </c>
      <c r="Q322" s="17">
        <f t="shared" si="14"/>
        <v>8.8479616454804066E-3</v>
      </c>
    </row>
    <row r="323" spans="3:17" x14ac:dyDescent="0.55000000000000004">
      <c r="C323">
        <f t="shared" si="15"/>
        <v>317</v>
      </c>
      <c r="D323">
        <v>0.56242665148625604</v>
      </c>
      <c r="E323">
        <v>0.5443964341277191</v>
      </c>
      <c r="F323">
        <v>0.30908106272712133</v>
      </c>
      <c r="G323">
        <v>-0.7548572267589615</v>
      </c>
      <c r="H323">
        <v>1.1779699390313672</v>
      </c>
      <c r="I323">
        <v>0.52567291354296375</v>
      </c>
      <c r="J323">
        <v>0.10915045697864312</v>
      </c>
      <c r="K323">
        <v>-7.7950780475152415E-2</v>
      </c>
      <c r="L323">
        <v>0.67341496393755296</v>
      </c>
      <c r="M323">
        <v>-0.2543155609362629</v>
      </c>
      <c r="P323" s="17">
        <f t="shared" si="13"/>
        <v>6.5374243461918122E-3</v>
      </c>
      <c r="Q323" s="17">
        <f t="shared" si="14"/>
        <v>6.5588399469211911E-3</v>
      </c>
    </row>
    <row r="324" spans="3:17" x14ac:dyDescent="0.55000000000000004">
      <c r="C324">
        <f t="shared" si="15"/>
        <v>318</v>
      </c>
      <c r="D324">
        <v>0.38356348737741347</v>
      </c>
      <c r="E324">
        <v>0.16003226271271859</v>
      </c>
      <c r="F324">
        <v>0.19184518122091712</v>
      </c>
      <c r="G324">
        <v>0.45301769130233394</v>
      </c>
      <c r="H324">
        <v>1.2456418313260857</v>
      </c>
      <c r="I324">
        <v>-1.0832700922893854</v>
      </c>
      <c r="J324">
        <v>1.0126821674527113</v>
      </c>
      <c r="K324">
        <v>0.34625189030938741</v>
      </c>
      <c r="L324">
        <v>1.3252861791343811</v>
      </c>
      <c r="M324">
        <v>0.95992819648992445</v>
      </c>
      <c r="P324" s="17">
        <f t="shared" si="13"/>
        <v>4.9884239069965851E-3</v>
      </c>
      <c r="Q324" s="17">
        <f t="shared" si="14"/>
        <v>5.0008868083286639E-3</v>
      </c>
    </row>
    <row r="325" spans="3:17" x14ac:dyDescent="0.55000000000000004">
      <c r="C325">
        <f t="shared" si="15"/>
        <v>319</v>
      </c>
      <c r="D325">
        <v>0.69840014674797202</v>
      </c>
      <c r="E325">
        <v>-0.95718006105926479</v>
      </c>
      <c r="F325">
        <v>0.23355571204482456</v>
      </c>
      <c r="G325">
        <v>-5.8430708600467583E-2</v>
      </c>
      <c r="H325">
        <v>-2.1306054112770236</v>
      </c>
      <c r="I325">
        <v>-2.1796444182649113</v>
      </c>
      <c r="J325">
        <v>1.0335968760159802</v>
      </c>
      <c r="K325">
        <v>1.1299880182202811</v>
      </c>
      <c r="L325">
        <v>-1.2646634966470593</v>
      </c>
      <c r="M325">
        <v>-0.68416117345839322</v>
      </c>
      <c r="P325" s="17">
        <f t="shared" si="13"/>
        <v>7.7149893575719029E-3</v>
      </c>
      <c r="Q325" s="17">
        <f t="shared" si="14"/>
        <v>7.7448265698669694E-3</v>
      </c>
    </row>
    <row r="326" spans="3:17" x14ac:dyDescent="0.55000000000000004">
      <c r="C326">
        <f t="shared" si="15"/>
        <v>320</v>
      </c>
      <c r="D326">
        <v>0.81697228153074541</v>
      </c>
      <c r="E326">
        <v>0.8805530098319243</v>
      </c>
      <c r="F326">
        <v>-0.1952161017695819</v>
      </c>
      <c r="G326">
        <v>0.42975861799977905</v>
      </c>
      <c r="H326">
        <v>-1.0697348116175414</v>
      </c>
      <c r="I326">
        <v>-0.48015389061543423</v>
      </c>
      <c r="J326">
        <v>2.2965635020801716</v>
      </c>
      <c r="K326">
        <v>1.408762691030123</v>
      </c>
      <c r="L326">
        <v>-0.37105889333275982</v>
      </c>
      <c r="M326">
        <v>0.8809013278690262</v>
      </c>
      <c r="P326" s="17">
        <f t="shared" ref="P326:P389" si="16">$P$1*1/12+$P$2*SQRT(1/12)*INDEX(D326:M326,1,$P$3)</f>
        <v>8.7418541666002443E-3</v>
      </c>
      <c r="Q326" s="17">
        <f t="shared" si="14"/>
        <v>8.780175759598885E-3</v>
      </c>
    </row>
    <row r="327" spans="3:17" x14ac:dyDescent="0.55000000000000004">
      <c r="C327">
        <f t="shared" si="15"/>
        <v>321</v>
      </c>
      <c r="D327">
        <v>0.49459497136001201</v>
      </c>
      <c r="E327">
        <v>0.40656713101191255</v>
      </c>
      <c r="F327">
        <v>0.98333813257653446</v>
      </c>
      <c r="G327">
        <v>-1.6197307634878133</v>
      </c>
      <c r="H327">
        <v>0.82930489469028468</v>
      </c>
      <c r="I327">
        <v>-0.43405506562191404</v>
      </c>
      <c r="J327">
        <v>0.16766108525610801</v>
      </c>
      <c r="K327">
        <v>1.1862500835897576</v>
      </c>
      <c r="L327">
        <v>-1.2154838683793889</v>
      </c>
      <c r="M327">
        <v>0.26783280523497033</v>
      </c>
      <c r="P327" s="17">
        <f t="shared" si="16"/>
        <v>5.9499847644847387E-3</v>
      </c>
      <c r="Q327" s="17">
        <f t="shared" ref="Q327:Q390" si="17">EXP(P327)-1</f>
        <v>5.9677210833271044E-3</v>
      </c>
    </row>
    <row r="328" spans="3:17" x14ac:dyDescent="0.55000000000000004">
      <c r="C328">
        <f t="shared" ref="C328:C391" si="18">C327+1</f>
        <v>322</v>
      </c>
      <c r="D328">
        <v>0.10136478333652901</v>
      </c>
      <c r="E328">
        <v>-0.27887026149439981</v>
      </c>
      <c r="F328">
        <v>1.1226222046827652</v>
      </c>
      <c r="G328">
        <v>-1.8665225465797901</v>
      </c>
      <c r="H328">
        <v>0.43359487400201929</v>
      </c>
      <c r="I328">
        <v>0.2455227997241812</v>
      </c>
      <c r="J328">
        <v>1.6126165661001846</v>
      </c>
      <c r="K328">
        <v>0.60987942703095999</v>
      </c>
      <c r="L328">
        <v>0.61718161253421</v>
      </c>
      <c r="M328">
        <v>0.38496561876809671</v>
      </c>
      <c r="P328" s="17">
        <f t="shared" si="16"/>
        <v>2.5445114408520634E-3</v>
      </c>
      <c r="Q328" s="17">
        <f t="shared" si="17"/>
        <v>2.5477514575922289E-3</v>
      </c>
    </row>
    <row r="329" spans="3:17" x14ac:dyDescent="0.55000000000000004">
      <c r="C329">
        <f t="shared" si="18"/>
        <v>323</v>
      </c>
      <c r="D329">
        <v>0.31951379698654347</v>
      </c>
      <c r="E329">
        <v>-0.2012627601100373</v>
      </c>
      <c r="F329">
        <v>0.64039755061395964</v>
      </c>
      <c r="G329">
        <v>-1.4603446068808474</v>
      </c>
      <c r="H329">
        <v>-1.5172211169827376</v>
      </c>
      <c r="I329">
        <v>1.624124753921772</v>
      </c>
      <c r="J329">
        <v>0.40877594656360933</v>
      </c>
      <c r="K329">
        <v>-1.4785134433244278</v>
      </c>
      <c r="L329">
        <v>0.69815544297752952</v>
      </c>
      <c r="M329">
        <v>-1.2753061664525498</v>
      </c>
      <c r="P329" s="17">
        <f t="shared" si="16"/>
        <v>4.4337373171663705E-3</v>
      </c>
      <c r="Q329" s="17">
        <f t="shared" si="17"/>
        <v>4.4435808730021176E-3</v>
      </c>
    </row>
    <row r="330" spans="3:17" x14ac:dyDescent="0.55000000000000004">
      <c r="C330">
        <f t="shared" si="18"/>
        <v>324</v>
      </c>
      <c r="D330">
        <v>1.0545324503866267</v>
      </c>
      <c r="E330">
        <v>7.6368267930437675E-2</v>
      </c>
      <c r="F330">
        <v>-7.8240742022796933E-2</v>
      </c>
      <c r="G330">
        <v>-8.4857965525962323E-2</v>
      </c>
      <c r="H330">
        <v>-4.1014093415073644E-2</v>
      </c>
      <c r="I330">
        <v>2.1033941182176923</v>
      </c>
      <c r="J330">
        <v>-0.33703560222808049</v>
      </c>
      <c r="K330">
        <v>-0.35144679562383108</v>
      </c>
      <c r="L330">
        <v>2.1721490571532436</v>
      </c>
      <c r="M330">
        <v>-0.58613491413727359</v>
      </c>
      <c r="P330" s="17">
        <f t="shared" si="16"/>
        <v>1.0799185578165385E-2</v>
      </c>
      <c r="Q330" s="17">
        <f t="shared" si="17"/>
        <v>1.0857707255173432E-2</v>
      </c>
    </row>
    <row r="331" spans="3:17" x14ac:dyDescent="0.55000000000000004">
      <c r="C331">
        <f t="shared" si="18"/>
        <v>325</v>
      </c>
      <c r="D331">
        <v>0.46862924251154586</v>
      </c>
      <c r="E331">
        <v>5.4679281762952017E-2</v>
      </c>
      <c r="F331">
        <v>-1.780754031798127</v>
      </c>
      <c r="G331">
        <v>-1.5747583987448532E-2</v>
      </c>
      <c r="H331">
        <v>-1.7767115439358996</v>
      </c>
      <c r="I331">
        <v>-2.1300261398613043</v>
      </c>
      <c r="J331">
        <v>0.93803251993515369</v>
      </c>
      <c r="K331">
        <v>4.0828170335845709E-2</v>
      </c>
      <c r="L331">
        <v>-0.16300205856652664</v>
      </c>
      <c r="M331">
        <v>2.3652511707272827</v>
      </c>
      <c r="P331" s="17">
        <f t="shared" si="16"/>
        <v>5.7251149563792379E-3</v>
      </c>
      <c r="Q331" s="17">
        <f t="shared" si="17"/>
        <v>5.7415347471188038E-3</v>
      </c>
    </row>
    <row r="332" spans="3:17" x14ac:dyDescent="0.55000000000000004">
      <c r="C332">
        <f t="shared" si="18"/>
        <v>326</v>
      </c>
      <c r="D332">
        <v>-1.0683696683435377</v>
      </c>
      <c r="E332">
        <v>0.13641735079599002</v>
      </c>
      <c r="F332">
        <v>-0.88840028420251682</v>
      </c>
      <c r="G332">
        <v>0.29927529548231396</v>
      </c>
      <c r="H332">
        <v>-0.21291076831091099</v>
      </c>
      <c r="I332">
        <v>8.3289952697520445E-2</v>
      </c>
      <c r="J332">
        <v>-0.65996579909661324</v>
      </c>
      <c r="K332">
        <v>-0.5520208328141657</v>
      </c>
      <c r="L332">
        <v>-1.1636157636910782</v>
      </c>
      <c r="M332">
        <v>1.1144525570303883</v>
      </c>
      <c r="P332" s="17">
        <f t="shared" si="16"/>
        <v>-7.5856860675159211E-3</v>
      </c>
      <c r="Q332" s="17">
        <f t="shared" si="17"/>
        <v>-7.5569873632611584E-3</v>
      </c>
    </row>
    <row r="333" spans="3:17" x14ac:dyDescent="0.55000000000000004">
      <c r="C333">
        <f t="shared" si="18"/>
        <v>327</v>
      </c>
      <c r="D333">
        <v>1.5265164953535602</v>
      </c>
      <c r="E333">
        <v>0.31427907058865256</v>
      </c>
      <c r="F333">
        <v>-0.91521552960625296</v>
      </c>
      <c r="G333">
        <v>1.3607980673579791</v>
      </c>
      <c r="H333">
        <v>1.3150426052708606</v>
      </c>
      <c r="I333">
        <v>0.24115124475524999</v>
      </c>
      <c r="J333">
        <v>-0.75514224332570357</v>
      </c>
      <c r="K333">
        <v>-0.27496078877943536</v>
      </c>
      <c r="L333">
        <v>-0.53294614687235498</v>
      </c>
      <c r="M333">
        <v>-1.394115001555412</v>
      </c>
      <c r="P333" s="17">
        <f t="shared" si="16"/>
        <v>1.4886687309388396E-2</v>
      </c>
      <c r="Q333" s="17">
        <f t="shared" si="17"/>
        <v>1.499804593975318E-2</v>
      </c>
    </row>
    <row r="334" spans="3:17" x14ac:dyDescent="0.55000000000000004">
      <c r="C334">
        <f t="shared" si="18"/>
        <v>328</v>
      </c>
      <c r="D334">
        <v>0.44442481279147311</v>
      </c>
      <c r="E334">
        <v>-7.3446308914048894E-2</v>
      </c>
      <c r="F334">
        <v>0.29205154940874078</v>
      </c>
      <c r="G334">
        <v>-0.48723203461555831</v>
      </c>
      <c r="H334">
        <v>1.8093441755937314</v>
      </c>
      <c r="I334">
        <v>-0.41411268607054075</v>
      </c>
      <c r="J334">
        <v>-0.4792000451518531</v>
      </c>
      <c r="K334">
        <v>0.86034200553083739</v>
      </c>
      <c r="L334">
        <v>1.694096455059366E-2</v>
      </c>
      <c r="M334">
        <v>-0.60811854716645708</v>
      </c>
      <c r="P334" s="17">
        <f t="shared" si="16"/>
        <v>5.5154984461622562E-3</v>
      </c>
      <c r="Q334" s="17">
        <f t="shared" si="17"/>
        <v>5.5307368105605992E-3</v>
      </c>
    </row>
    <row r="335" spans="3:17" x14ac:dyDescent="0.55000000000000004">
      <c r="C335">
        <f t="shared" si="18"/>
        <v>329</v>
      </c>
      <c r="D335">
        <v>-0.20441995535920424</v>
      </c>
      <c r="E335">
        <v>-0.87461311115187557</v>
      </c>
      <c r="F335">
        <v>1.1075809984230347</v>
      </c>
      <c r="G335">
        <v>-1.6639923285852878</v>
      </c>
      <c r="H335">
        <v>-0.85470788848192292</v>
      </c>
      <c r="I335">
        <v>-2.9217091549862717</v>
      </c>
      <c r="J335">
        <v>0.3566778309684302</v>
      </c>
      <c r="K335">
        <v>-0.29070013247043452</v>
      </c>
      <c r="L335">
        <v>0.75891687738121494</v>
      </c>
      <c r="M335">
        <v>1.5273840443270115</v>
      </c>
      <c r="P335" s="17">
        <f t="shared" si="16"/>
        <v>-1.036620771488507E-4</v>
      </c>
      <c r="Q335" s="17">
        <f t="shared" si="17"/>
        <v>-1.036567044213621E-4</v>
      </c>
    </row>
    <row r="336" spans="3:17" x14ac:dyDescent="0.55000000000000004">
      <c r="C336">
        <f t="shared" si="18"/>
        <v>330</v>
      </c>
      <c r="D336">
        <v>-0.79287201605320168</v>
      </c>
      <c r="E336">
        <v>2.8518265167976002</v>
      </c>
      <c r="F336">
        <v>-0.40385289964408361</v>
      </c>
      <c r="G336">
        <v>0.52974672744304574</v>
      </c>
      <c r="H336">
        <v>-0.43042173747447438</v>
      </c>
      <c r="I336">
        <v>0.55140648824789862</v>
      </c>
      <c r="J336">
        <v>0.69237848919643208</v>
      </c>
      <c r="K336">
        <v>-1.1092328272908925</v>
      </c>
      <c r="L336">
        <v>-0.14678707124003362</v>
      </c>
      <c r="M336">
        <v>-2.1686251038932363</v>
      </c>
      <c r="P336" s="17">
        <f t="shared" si="16"/>
        <v>-5.1998064118518907E-3</v>
      </c>
      <c r="Q336" s="17">
        <f t="shared" si="17"/>
        <v>-5.1863108201121166E-3</v>
      </c>
    </row>
    <row r="337" spans="3:17" x14ac:dyDescent="0.55000000000000004">
      <c r="C337">
        <f t="shared" si="18"/>
        <v>331</v>
      </c>
      <c r="D337">
        <v>-1.516390943438803</v>
      </c>
      <c r="E337">
        <v>-5.1592729198755745E-2</v>
      </c>
      <c r="F337">
        <v>0.98969554089281031</v>
      </c>
      <c r="G337">
        <v>-0.73816800467676214</v>
      </c>
      <c r="H337">
        <v>-1.3465771824603618</v>
      </c>
      <c r="I337">
        <v>-1.4773529125025799</v>
      </c>
      <c r="J337">
        <v>0.84057523081336216</v>
      </c>
      <c r="K337">
        <v>0.78160167053457874</v>
      </c>
      <c r="L337">
        <v>0.1833136746638101</v>
      </c>
      <c r="M337">
        <v>-0.34428307631680549</v>
      </c>
      <c r="P337" s="17">
        <f t="shared" si="16"/>
        <v>-1.1465664124199883E-2</v>
      </c>
      <c r="Q337" s="17">
        <f t="shared" si="17"/>
        <v>-1.1400183894334504E-2</v>
      </c>
    </row>
    <row r="338" spans="3:17" x14ac:dyDescent="0.55000000000000004">
      <c r="C338">
        <f t="shared" si="18"/>
        <v>332</v>
      </c>
      <c r="D338">
        <v>-0.89420062043691051</v>
      </c>
      <c r="E338">
        <v>-1.3738970402509414</v>
      </c>
      <c r="F338">
        <v>0.2378861577348009</v>
      </c>
      <c r="G338">
        <v>-3.008566571104824</v>
      </c>
      <c r="H338">
        <v>-1.4201038185849775</v>
      </c>
      <c r="I338">
        <v>-0.94822540083829676</v>
      </c>
      <c r="J338">
        <v>0.53250262564410067</v>
      </c>
      <c r="K338">
        <v>1.5502810466506096</v>
      </c>
      <c r="L338">
        <v>-0.72048745721765983</v>
      </c>
      <c r="M338">
        <v>-2.2697409427699138</v>
      </c>
      <c r="P338" s="17">
        <f t="shared" si="16"/>
        <v>-6.0773378671150416E-3</v>
      </c>
      <c r="Q338" s="17">
        <f t="shared" si="17"/>
        <v>-6.0589082026721863E-3</v>
      </c>
    </row>
    <row r="339" spans="3:17" x14ac:dyDescent="0.55000000000000004">
      <c r="C339">
        <f t="shared" si="18"/>
        <v>333</v>
      </c>
      <c r="D339">
        <v>5.9635699043038184E-2</v>
      </c>
      <c r="E339">
        <v>0.70905587370837997</v>
      </c>
      <c r="F339">
        <v>-2.4100020964879589</v>
      </c>
      <c r="G339">
        <v>2.0577747850840948</v>
      </c>
      <c r="H339">
        <v>-0.17998757517974284</v>
      </c>
      <c r="I339">
        <v>1.1372607823372023</v>
      </c>
      <c r="J339">
        <v>-1.1837591554118276</v>
      </c>
      <c r="K339">
        <v>0.7412806039090778</v>
      </c>
      <c r="L339">
        <v>-2.0083918542700347</v>
      </c>
      <c r="M339">
        <v>-0.44463599893199457</v>
      </c>
      <c r="P339" s="17">
        <f t="shared" si="16"/>
        <v>2.1831269701038107E-3</v>
      </c>
      <c r="Q339" s="17">
        <f t="shared" si="17"/>
        <v>2.1855117268807511E-3</v>
      </c>
    </row>
    <row r="340" spans="3:17" x14ac:dyDescent="0.55000000000000004">
      <c r="C340">
        <f t="shared" si="18"/>
        <v>334</v>
      </c>
      <c r="D340">
        <v>-1.4553136368219906</v>
      </c>
      <c r="E340">
        <v>-1.590256322898429</v>
      </c>
      <c r="F340">
        <v>9.4092725680235245E-2</v>
      </c>
      <c r="G340">
        <v>0.96972107556631137</v>
      </c>
      <c r="H340">
        <v>-8.4603884656828734E-2</v>
      </c>
      <c r="I340">
        <v>-1.2762781941067862</v>
      </c>
      <c r="J340">
        <v>1.609515709965591</v>
      </c>
      <c r="K340">
        <v>0.93047760040879435</v>
      </c>
      <c r="L340">
        <v>1.8624162030641231</v>
      </c>
      <c r="M340">
        <v>-2.0452183269368014</v>
      </c>
      <c r="P340" s="17">
        <f t="shared" si="16"/>
        <v>-1.0936719132950972E-2</v>
      </c>
      <c r="Q340" s="17">
        <f t="shared" si="17"/>
        <v>-1.0877130652254707E-2</v>
      </c>
    </row>
    <row r="341" spans="3:17" x14ac:dyDescent="0.55000000000000004">
      <c r="C341">
        <f t="shared" si="18"/>
        <v>335</v>
      </c>
      <c r="D341">
        <v>-0.13666412157539121</v>
      </c>
      <c r="E341">
        <v>1.8968190731420822</v>
      </c>
      <c r="F341">
        <v>0.49904257120347445</v>
      </c>
      <c r="G341">
        <v>0.99424715960188892</v>
      </c>
      <c r="H341">
        <v>0.80655067342193376</v>
      </c>
      <c r="I341">
        <v>0.48307121450782309</v>
      </c>
      <c r="J341">
        <v>-0.46064964883413978</v>
      </c>
      <c r="K341">
        <v>-1.4812091293412957</v>
      </c>
      <c r="L341">
        <v>6.7594530606142594E-2</v>
      </c>
      <c r="M341">
        <v>0.11044505342036753</v>
      </c>
      <c r="P341" s="17">
        <f t="shared" si="16"/>
        <v>4.8312065596492915E-4</v>
      </c>
      <c r="Q341" s="17">
        <f t="shared" si="17"/>
        <v>4.8323737754518703E-4</v>
      </c>
    </row>
    <row r="342" spans="3:17" x14ac:dyDescent="0.55000000000000004">
      <c r="C342">
        <f t="shared" si="18"/>
        <v>336</v>
      </c>
      <c r="D342">
        <v>-0.17167211099095284</v>
      </c>
      <c r="E342">
        <v>1.630917348922263</v>
      </c>
      <c r="F342">
        <v>-1.3298352902866646</v>
      </c>
      <c r="G342">
        <v>-2.3317203763203485</v>
      </c>
      <c r="H342">
        <v>1.9280375663900813</v>
      </c>
      <c r="I342">
        <v>-0.21705909449458752</v>
      </c>
      <c r="J342">
        <v>-1.072411879432364</v>
      </c>
      <c r="K342">
        <v>1.0818979504843091</v>
      </c>
      <c r="L342">
        <v>-2.5875016982480354</v>
      </c>
      <c r="M342">
        <v>0.13668619916213348</v>
      </c>
      <c r="P342" s="17">
        <f t="shared" si="16"/>
        <v>1.79942574271998E-4</v>
      </c>
      <c r="Q342" s="17">
        <f t="shared" si="17"/>
        <v>1.799587649080614E-4</v>
      </c>
    </row>
    <row r="343" spans="3:17" x14ac:dyDescent="0.55000000000000004">
      <c r="C343">
        <f t="shared" si="18"/>
        <v>337</v>
      </c>
      <c r="D343">
        <v>-0.86765686433491795</v>
      </c>
      <c r="E343">
        <v>-0.1903856260096056</v>
      </c>
      <c r="F343">
        <v>-0.311395806318851</v>
      </c>
      <c r="G343">
        <v>5.462344739573146E-2</v>
      </c>
      <c r="H343">
        <v>1.5828341458002062</v>
      </c>
      <c r="I343">
        <v>-0.63809827878055891</v>
      </c>
      <c r="J343">
        <v>-0.10150877721235838</v>
      </c>
      <c r="K343">
        <v>0.93574631638479067</v>
      </c>
      <c r="L343">
        <v>1.648224316871697</v>
      </c>
      <c r="M343">
        <v>-0.51309955688249675</v>
      </c>
      <c r="P343" s="17">
        <f t="shared" si="16"/>
        <v>-5.8474621961532034E-3</v>
      </c>
      <c r="Q343" s="17">
        <f t="shared" si="17"/>
        <v>-5.8303990639592129E-3</v>
      </c>
    </row>
    <row r="344" spans="3:17" x14ac:dyDescent="0.55000000000000004">
      <c r="C344">
        <f t="shared" si="18"/>
        <v>338</v>
      </c>
      <c r="D344">
        <v>-0.30451404147817845</v>
      </c>
      <c r="E344">
        <v>-0.43287047850564153</v>
      </c>
      <c r="F344">
        <v>-1.4200997274853799</v>
      </c>
      <c r="G344">
        <v>0.11860877075588333</v>
      </c>
      <c r="H344">
        <v>-0.10307359886687052</v>
      </c>
      <c r="I344">
        <v>1.4361848224810625</v>
      </c>
      <c r="J344">
        <v>0.50293966526926193</v>
      </c>
      <c r="K344">
        <v>-1.6272723431508704</v>
      </c>
      <c r="L344">
        <v>-1.3383511687568621</v>
      </c>
      <c r="M344">
        <v>-1.0675689248678797</v>
      </c>
      <c r="P344" s="17">
        <f t="shared" si="16"/>
        <v>-9.7050229062504057E-4</v>
      </c>
      <c r="Q344" s="17">
        <f t="shared" si="17"/>
        <v>-9.7003150558860884E-4</v>
      </c>
    </row>
    <row r="345" spans="3:17" x14ac:dyDescent="0.55000000000000004">
      <c r="C345">
        <f t="shared" si="18"/>
        <v>339</v>
      </c>
      <c r="D345">
        <v>-5.8549347595481215E-2</v>
      </c>
      <c r="E345">
        <v>-1.9887792594975535</v>
      </c>
      <c r="F345">
        <v>0.48587202318062112</v>
      </c>
      <c r="G345">
        <v>-0.633174805262401</v>
      </c>
      <c r="H345">
        <v>-0.82490644672120916</v>
      </c>
      <c r="I345">
        <v>1.4507962365089677</v>
      </c>
      <c r="J345">
        <v>-0.33317116771104488</v>
      </c>
      <c r="K345">
        <v>-1.5258553201029457</v>
      </c>
      <c r="L345">
        <v>0.46331659032494132</v>
      </c>
      <c r="M345">
        <v>9.4603869221827314E-2</v>
      </c>
      <c r="P345" s="17">
        <f t="shared" si="16"/>
        <v>1.1596144427397461E-3</v>
      </c>
      <c r="Q345" s="17">
        <f t="shared" si="17"/>
        <v>1.1602870555329492E-3</v>
      </c>
    </row>
    <row r="346" spans="3:17" x14ac:dyDescent="0.55000000000000004">
      <c r="C346">
        <f t="shared" si="18"/>
        <v>340</v>
      </c>
      <c r="D346">
        <v>1.1784749358994191</v>
      </c>
      <c r="E346">
        <v>1.4703854612569334</v>
      </c>
      <c r="F346">
        <v>1.8755125712543974</v>
      </c>
      <c r="G346">
        <v>0.3191178110150717</v>
      </c>
      <c r="H346">
        <v>-1.6731815594121944</v>
      </c>
      <c r="I346">
        <v>-2.5250215447836635E-2</v>
      </c>
      <c r="J346">
        <v>0.19239113181671269</v>
      </c>
      <c r="K346">
        <v>-0.39305380606268936</v>
      </c>
      <c r="L346">
        <v>0.95804957393485612</v>
      </c>
      <c r="M346">
        <v>0.18116469729281856</v>
      </c>
      <c r="P346" s="17">
        <f t="shared" si="16"/>
        <v>1.1872558988788013E-2</v>
      </c>
      <c r="Q346" s="17">
        <f t="shared" si="17"/>
        <v>1.1943317568455791E-2</v>
      </c>
    </row>
    <row r="347" spans="3:17" x14ac:dyDescent="0.55000000000000004">
      <c r="C347">
        <f t="shared" si="18"/>
        <v>341</v>
      </c>
      <c r="D347">
        <v>0.68736905933706827</v>
      </c>
      <c r="E347">
        <v>3.8787188754504792E-2</v>
      </c>
      <c r="F347">
        <v>-0.16542316907363724</v>
      </c>
      <c r="G347">
        <v>8.0320474620826088E-2</v>
      </c>
      <c r="H347">
        <v>2.4550292708983221</v>
      </c>
      <c r="I347">
        <v>-0.35678770270189969</v>
      </c>
      <c r="J347">
        <v>0.29538267454647771</v>
      </c>
      <c r="K347">
        <v>-1.8750205594279536</v>
      </c>
      <c r="L347">
        <v>2.3436496416647654</v>
      </c>
      <c r="M347">
        <v>-0.41734806794885565</v>
      </c>
      <c r="P347" s="17">
        <f t="shared" si="16"/>
        <v>7.6194573382798092E-3</v>
      </c>
      <c r="Q347" s="17">
        <f t="shared" si="17"/>
        <v>7.6485592700314964E-3</v>
      </c>
    </row>
    <row r="348" spans="3:17" x14ac:dyDescent="0.55000000000000004">
      <c r="C348">
        <f t="shared" si="18"/>
        <v>342</v>
      </c>
      <c r="D348">
        <v>0.39598040262408551</v>
      </c>
      <c r="E348">
        <v>6.8563244830835632E-2</v>
      </c>
      <c r="F348">
        <v>-0.6340852718676171</v>
      </c>
      <c r="G348">
        <v>-5.805851409288857E-2</v>
      </c>
      <c r="H348">
        <v>-0.73215499993338273</v>
      </c>
      <c r="I348">
        <v>-2.4522237738308056E-2</v>
      </c>
      <c r="J348">
        <v>-1.6118782534503535</v>
      </c>
      <c r="K348">
        <v>0.15430409206392179</v>
      </c>
      <c r="L348">
        <v>0.61540451106914418</v>
      </c>
      <c r="M348">
        <v>0.72908675778858845</v>
      </c>
      <c r="P348" s="17">
        <f t="shared" si="16"/>
        <v>5.0959575473991485E-3</v>
      </c>
      <c r="Q348" s="17">
        <f t="shared" si="17"/>
        <v>5.1089640231589684E-3</v>
      </c>
    </row>
    <row r="349" spans="3:17" x14ac:dyDescent="0.55000000000000004">
      <c r="C349">
        <f t="shared" si="18"/>
        <v>343</v>
      </c>
      <c r="D349">
        <v>0.54823295486727197</v>
      </c>
      <c r="E349">
        <v>0.66522113247790915</v>
      </c>
      <c r="F349">
        <v>-4.5587231622319396E-2</v>
      </c>
      <c r="G349">
        <v>-0.30926550225990013</v>
      </c>
      <c r="H349">
        <v>-0.85810009592055481</v>
      </c>
      <c r="I349">
        <v>-0.2651608219851172</v>
      </c>
      <c r="J349">
        <v>-0.98772941540012782</v>
      </c>
      <c r="K349">
        <v>9.6967061947397348E-2</v>
      </c>
      <c r="L349">
        <v>0.66917925494507269</v>
      </c>
      <c r="M349">
        <v>-0.21084301127000421</v>
      </c>
      <c r="P349" s="17">
        <f t="shared" si="16"/>
        <v>6.4145033277353174E-3</v>
      </c>
      <c r="Q349" s="17">
        <f t="shared" si="17"/>
        <v>6.4351203132060331E-3</v>
      </c>
    </row>
    <row r="350" spans="3:17" x14ac:dyDescent="0.55000000000000004">
      <c r="C350">
        <f t="shared" si="18"/>
        <v>344</v>
      </c>
      <c r="D350">
        <v>0.55984870362218808</v>
      </c>
      <c r="E350">
        <v>-0.91932006578151537</v>
      </c>
      <c r="F350">
        <v>-0.5154182905582172</v>
      </c>
      <c r="G350">
        <v>0.69855386976083178</v>
      </c>
      <c r="H350">
        <v>-0.27882375816249866</v>
      </c>
      <c r="I350">
        <v>0.47849371465118429</v>
      </c>
      <c r="J350">
        <v>0.76120047668891233</v>
      </c>
      <c r="K350">
        <v>0.80500583060119679</v>
      </c>
      <c r="L350">
        <v>1.082154865032021</v>
      </c>
      <c r="M350">
        <v>3.5389716430465394E-2</v>
      </c>
      <c r="P350" s="17">
        <f t="shared" si="16"/>
        <v>6.5150986627926658E-3</v>
      </c>
      <c r="Q350" s="17">
        <f t="shared" si="17"/>
        <v>6.5363680837886573E-3</v>
      </c>
    </row>
    <row r="351" spans="3:17" x14ac:dyDescent="0.55000000000000004">
      <c r="C351">
        <f t="shared" si="18"/>
        <v>345</v>
      </c>
      <c r="D351">
        <v>-0.70659243752585277</v>
      </c>
      <c r="E351">
        <v>-1.017702071939891</v>
      </c>
      <c r="F351">
        <v>-0.3651229006719619</v>
      </c>
      <c r="G351">
        <v>-0.17290115512121026</v>
      </c>
      <c r="H351">
        <v>1.5089226883423361</v>
      </c>
      <c r="I351">
        <v>-1.9938617695611263</v>
      </c>
      <c r="J351">
        <v>-0.77697167117758137</v>
      </c>
      <c r="K351">
        <v>0.51177619769758809</v>
      </c>
      <c r="L351">
        <v>-0.75270101794238342</v>
      </c>
      <c r="M351">
        <v>0.56814966091311225</v>
      </c>
      <c r="P351" s="17">
        <f t="shared" si="16"/>
        <v>-4.452603343526906E-3</v>
      </c>
      <c r="Q351" s="17">
        <f t="shared" si="17"/>
        <v>-4.4427052015423296E-3</v>
      </c>
    </row>
    <row r="352" spans="3:17" x14ac:dyDescent="0.55000000000000004">
      <c r="C352">
        <f t="shared" si="18"/>
        <v>346</v>
      </c>
      <c r="D352">
        <v>-0.84805648922431154</v>
      </c>
      <c r="E352">
        <v>-0.2873591268218087</v>
      </c>
      <c r="F352">
        <v>5.6105175225051242E-2</v>
      </c>
      <c r="G352">
        <v>-1.521834741418463</v>
      </c>
      <c r="H352">
        <v>-0.77768854771403773</v>
      </c>
      <c r="I352">
        <v>1.3976180287932392</v>
      </c>
      <c r="J352">
        <v>-0.47282644761153225</v>
      </c>
      <c r="K352">
        <v>-1.3213339747565911</v>
      </c>
      <c r="L352">
        <v>-0.22889437194218579</v>
      </c>
      <c r="M352">
        <v>0.81353854587585628</v>
      </c>
      <c r="P352" s="17">
        <f t="shared" si="16"/>
        <v>-5.6777179684583097E-3</v>
      </c>
      <c r="Q352" s="17">
        <f t="shared" si="17"/>
        <v>-5.6616301894847343E-3</v>
      </c>
    </row>
    <row r="353" spans="3:17" x14ac:dyDescent="0.55000000000000004">
      <c r="C353">
        <f t="shared" si="18"/>
        <v>347</v>
      </c>
      <c r="D353">
        <v>-0.61461665437105806</v>
      </c>
      <c r="E353">
        <v>-1.3348710270036652</v>
      </c>
      <c r="F353">
        <v>-1.095385580674737</v>
      </c>
      <c r="G353">
        <v>-0.51099461391892675</v>
      </c>
      <c r="H353">
        <v>0.84614982181271348</v>
      </c>
      <c r="I353">
        <v>0.9475975034156694</v>
      </c>
      <c r="J353">
        <v>1.6006236448371878</v>
      </c>
      <c r="K353">
        <v>1.304300553871979</v>
      </c>
      <c r="L353">
        <v>0.26311396477770949</v>
      </c>
      <c r="M353">
        <v>0.14121193707969709</v>
      </c>
      <c r="P353" s="17">
        <f t="shared" si="16"/>
        <v>-3.6560696960766951E-3</v>
      </c>
      <c r="Q353" s="17">
        <f t="shared" si="17"/>
        <v>-3.6493944108459964E-3</v>
      </c>
    </row>
    <row r="354" spans="3:17" x14ac:dyDescent="0.55000000000000004">
      <c r="C354">
        <f t="shared" si="18"/>
        <v>348</v>
      </c>
      <c r="D354">
        <v>-0.54366394230989501</v>
      </c>
      <c r="E354">
        <v>0.54895336055174504</v>
      </c>
      <c r="F354">
        <v>-0.26635560275257042</v>
      </c>
      <c r="G354">
        <v>2.4342893037910143</v>
      </c>
      <c r="H354">
        <v>-0.27635815313793838</v>
      </c>
      <c r="I354">
        <v>3.933598362093281E-2</v>
      </c>
      <c r="J354">
        <v>-0.35742605528428839</v>
      </c>
      <c r="K354">
        <v>1.4130837043393873</v>
      </c>
      <c r="L354">
        <v>-0.44119872027066287</v>
      </c>
      <c r="M354">
        <v>0.39421769663320189</v>
      </c>
      <c r="P354" s="17">
        <f t="shared" si="16"/>
        <v>-3.0416011849529979E-3</v>
      </c>
      <c r="Q354" s="17">
        <f t="shared" si="17"/>
        <v>-3.0369802023182402E-3</v>
      </c>
    </row>
    <row r="355" spans="3:17" x14ac:dyDescent="0.55000000000000004">
      <c r="C355">
        <f t="shared" si="18"/>
        <v>349</v>
      </c>
      <c r="D355">
        <v>-1.0956134668653026</v>
      </c>
      <c r="E355">
        <v>0.47680811430280828</v>
      </c>
      <c r="F355">
        <v>0.73462867354936134</v>
      </c>
      <c r="G355">
        <v>0.66331324941774072</v>
      </c>
      <c r="H355">
        <v>-1.7664494811006846</v>
      </c>
      <c r="I355">
        <v>-0.14747487424908887</v>
      </c>
      <c r="J355">
        <v>-0.55220014618022983</v>
      </c>
      <c r="K355">
        <v>5.516047235849867E-3</v>
      </c>
      <c r="L355">
        <v>-0.26085473614956639</v>
      </c>
      <c r="M355">
        <v>-1.2073706761788918</v>
      </c>
      <c r="P355" s="17">
        <f t="shared" si="16"/>
        <v>-7.8216242836702549E-3</v>
      </c>
      <c r="Q355" s="17">
        <f t="shared" si="17"/>
        <v>-7.7911149763856269E-3</v>
      </c>
    </row>
    <row r="356" spans="3:17" x14ac:dyDescent="0.55000000000000004">
      <c r="C356">
        <f t="shared" si="18"/>
        <v>350</v>
      </c>
      <c r="D356">
        <v>-1.7834532157091956</v>
      </c>
      <c r="E356">
        <v>-0.69913746277821553</v>
      </c>
      <c r="F356">
        <v>0.19586823587068092</v>
      </c>
      <c r="G356">
        <v>-1.6461341550615438</v>
      </c>
      <c r="H356">
        <v>-1.1004645088925376</v>
      </c>
      <c r="I356">
        <v>3.4123198731126514E-2</v>
      </c>
      <c r="J356">
        <v>0.5822612586306638</v>
      </c>
      <c r="K356">
        <v>-1.0316838670251909</v>
      </c>
      <c r="L356">
        <v>0.16235916500874742</v>
      </c>
      <c r="M356">
        <v>-0.19425122036808429</v>
      </c>
      <c r="P356" s="17">
        <f t="shared" si="16"/>
        <v>-1.3778491245985446E-2</v>
      </c>
      <c r="Q356" s="17">
        <f t="shared" si="17"/>
        <v>-1.3684002304991005E-2</v>
      </c>
    </row>
    <row r="357" spans="3:17" x14ac:dyDescent="0.55000000000000004">
      <c r="C357">
        <f t="shared" si="18"/>
        <v>351</v>
      </c>
      <c r="D357">
        <v>1.4518535841622373</v>
      </c>
      <c r="E357">
        <v>-0.26519019292162205</v>
      </c>
      <c r="F357">
        <v>-0.47836969616597014</v>
      </c>
      <c r="G357">
        <v>-6.5717855684115437E-2</v>
      </c>
      <c r="H357">
        <v>0.59428321522447802</v>
      </c>
      <c r="I357">
        <v>-0.65218440262110733</v>
      </c>
      <c r="J357">
        <v>0.11432292865835204</v>
      </c>
      <c r="K357">
        <v>1.0637217353205666</v>
      </c>
      <c r="L357">
        <v>-0.73613520289608647</v>
      </c>
      <c r="M357">
        <v>-2.4433327169577992E-2</v>
      </c>
      <c r="P357" s="17">
        <f t="shared" si="16"/>
        <v>1.4240087531266526E-2</v>
      </c>
      <c r="Q357" s="17">
        <f t="shared" si="17"/>
        <v>1.4341960563642342E-2</v>
      </c>
    </row>
    <row r="358" spans="3:17" x14ac:dyDescent="0.55000000000000004">
      <c r="C358">
        <f t="shared" si="18"/>
        <v>352</v>
      </c>
      <c r="D358">
        <v>1.3268970982062644</v>
      </c>
      <c r="E358">
        <v>0.26490992692220788</v>
      </c>
      <c r="F358">
        <v>-0.83549028131112135</v>
      </c>
      <c r="G358">
        <v>0.97341934612462289</v>
      </c>
      <c r="H358">
        <v>1.3773544391621921</v>
      </c>
      <c r="I358">
        <v>-2.5833957882925835</v>
      </c>
      <c r="J358">
        <v>-1.5870224302108791</v>
      </c>
      <c r="K358">
        <v>0.90161915430494022</v>
      </c>
      <c r="L358">
        <v>0.37307469474670002</v>
      </c>
      <c r="M358">
        <v>-0.18313424198907186</v>
      </c>
      <c r="P358" s="17">
        <f t="shared" si="16"/>
        <v>1.3157932619211466E-2</v>
      </c>
      <c r="Q358" s="17">
        <f t="shared" si="17"/>
        <v>1.3244879141601995E-2</v>
      </c>
    </row>
    <row r="359" spans="3:17" x14ac:dyDescent="0.55000000000000004">
      <c r="C359">
        <f t="shared" si="18"/>
        <v>353</v>
      </c>
      <c r="D359">
        <v>0.48696803118460258</v>
      </c>
      <c r="E359">
        <v>-2.0276392788101529</v>
      </c>
      <c r="F359">
        <v>0.52297362741686237</v>
      </c>
      <c r="G359">
        <v>-1.1121263116705389E-4</v>
      </c>
      <c r="H359">
        <v>0.93297933275115974</v>
      </c>
      <c r="I359">
        <v>0.20302129424169379</v>
      </c>
      <c r="J359">
        <v>-9.692705572730162E-2</v>
      </c>
      <c r="K359">
        <v>2.1229772080301919</v>
      </c>
      <c r="L359">
        <v>-1.0761932488338988</v>
      </c>
      <c r="M359">
        <v>0.31617958104180949</v>
      </c>
      <c r="P359" s="17">
        <f t="shared" si="16"/>
        <v>5.8839335250342514E-3</v>
      </c>
      <c r="Q359" s="17">
        <f t="shared" si="17"/>
        <v>5.9012778628551033E-3</v>
      </c>
    </row>
    <row r="360" spans="3:17" x14ac:dyDescent="0.55000000000000004">
      <c r="C360">
        <f t="shared" si="18"/>
        <v>354</v>
      </c>
      <c r="D360">
        <v>0.2030491904021271</v>
      </c>
      <c r="E360">
        <v>0.68326984373852062</v>
      </c>
      <c r="F360">
        <v>-1.1606501360865245</v>
      </c>
      <c r="G360">
        <v>0.26478990781859157</v>
      </c>
      <c r="H360">
        <v>0.19084912546704144</v>
      </c>
      <c r="I360">
        <v>-0.91390370075098648</v>
      </c>
      <c r="J360">
        <v>4.3796415240244163E-2</v>
      </c>
      <c r="K360">
        <v>-0.25436793829780707</v>
      </c>
      <c r="L360">
        <v>0.57484649294441703</v>
      </c>
      <c r="M360">
        <v>0.25690496565118137</v>
      </c>
      <c r="P360" s="17">
        <f t="shared" si="16"/>
        <v>3.4251242377277211E-3</v>
      </c>
      <c r="Q360" s="17">
        <f t="shared" si="17"/>
        <v>3.4309966784484836E-3</v>
      </c>
    </row>
    <row r="361" spans="3:17" x14ac:dyDescent="0.55000000000000004">
      <c r="C361">
        <f t="shared" si="18"/>
        <v>355</v>
      </c>
      <c r="D361">
        <v>0.35314289106715951</v>
      </c>
      <c r="E361">
        <v>1.6338523339793967</v>
      </c>
      <c r="F361">
        <v>-0.3035231489401205</v>
      </c>
      <c r="G361">
        <v>-1.4925237783557301</v>
      </c>
      <c r="H361">
        <v>0.22322845922968071</v>
      </c>
      <c r="I361">
        <v>2.2703105822438077</v>
      </c>
      <c r="J361">
        <v>0.98416880947952157</v>
      </c>
      <c r="K361">
        <v>-0.24584664366821304</v>
      </c>
      <c r="L361">
        <v>0.47141186264403456</v>
      </c>
      <c r="M361">
        <v>-0.14151766628166887</v>
      </c>
      <c r="P361" s="17">
        <f t="shared" si="16"/>
        <v>4.7249738149670751E-3</v>
      </c>
      <c r="Q361" s="17">
        <f t="shared" si="17"/>
        <v>4.7361541056678558E-3</v>
      </c>
    </row>
    <row r="362" spans="3:17" x14ac:dyDescent="0.55000000000000004">
      <c r="C362">
        <f t="shared" si="18"/>
        <v>356</v>
      </c>
      <c r="D362">
        <v>-0.54396168654562438</v>
      </c>
      <c r="E362">
        <v>0.18906292810667769</v>
      </c>
      <c r="F362">
        <v>-0.44157170591284228</v>
      </c>
      <c r="G362">
        <v>0.17642015304181111</v>
      </c>
      <c r="H362">
        <v>-0.95981376044666977</v>
      </c>
      <c r="I362">
        <v>1.094947170068554</v>
      </c>
      <c r="J362">
        <v>0.7368232616892556</v>
      </c>
      <c r="K362">
        <v>-1.0553732274620296</v>
      </c>
      <c r="L362">
        <v>0.4938212746751004</v>
      </c>
      <c r="M362">
        <v>0.96227044468501655</v>
      </c>
      <c r="P362" s="17">
        <f t="shared" si="16"/>
        <v>-3.0441797256727183E-3</v>
      </c>
      <c r="Q362" s="17">
        <f t="shared" si="17"/>
        <v>-3.0395509087464134E-3</v>
      </c>
    </row>
    <row r="363" spans="3:17" x14ac:dyDescent="0.55000000000000004">
      <c r="C363">
        <f t="shared" si="18"/>
        <v>357</v>
      </c>
      <c r="D363">
        <v>-1.0679279638539894</v>
      </c>
      <c r="E363">
        <v>1.5582053233717124</v>
      </c>
      <c r="F363">
        <v>1.4325184561737789</v>
      </c>
      <c r="G363">
        <v>0.36386355196134657</v>
      </c>
      <c r="H363">
        <v>0.60194520276902541</v>
      </c>
      <c r="I363">
        <v>1.2957074395664119</v>
      </c>
      <c r="J363">
        <v>-0.721394564586885</v>
      </c>
      <c r="K363">
        <v>0.82156190452005096</v>
      </c>
      <c r="L363">
        <v>0.42560623022671668</v>
      </c>
      <c r="M363">
        <v>0.93066288963943067</v>
      </c>
      <c r="P363" s="17">
        <f t="shared" si="16"/>
        <v>-7.5818607944267771E-3</v>
      </c>
      <c r="Q363" s="17">
        <f t="shared" si="17"/>
        <v>-7.553190990451264E-3</v>
      </c>
    </row>
    <row r="364" spans="3:17" x14ac:dyDescent="0.55000000000000004">
      <c r="C364">
        <f t="shared" si="18"/>
        <v>358</v>
      </c>
      <c r="D364">
        <v>0.85372149132181574</v>
      </c>
      <c r="E364">
        <v>0.38833187435067978</v>
      </c>
      <c r="F364">
        <v>0.43892840668942507</v>
      </c>
      <c r="G364">
        <v>-0.83163813081929239</v>
      </c>
      <c r="H364">
        <v>-0.28358105688757884</v>
      </c>
      <c r="I364">
        <v>8.8291737254745858E-2</v>
      </c>
      <c r="J364">
        <v>-1.1610658506057785</v>
      </c>
      <c r="K364">
        <v>-0.37053626944012596</v>
      </c>
      <c r="L364">
        <v>-0.56055924904223275</v>
      </c>
      <c r="M364">
        <v>-1.9879893010641108</v>
      </c>
      <c r="P364" s="17">
        <f t="shared" si="16"/>
        <v>9.0601116590809504E-3</v>
      </c>
      <c r="Q364" s="17">
        <f t="shared" si="17"/>
        <v>9.1012787027988651E-3</v>
      </c>
    </row>
    <row r="365" spans="3:17" x14ac:dyDescent="0.55000000000000004">
      <c r="C365">
        <f t="shared" si="18"/>
        <v>359</v>
      </c>
      <c r="D365">
        <v>-0.44110074810188005</v>
      </c>
      <c r="E365">
        <v>-0.37173440661389634</v>
      </c>
      <c r="F365">
        <v>-0.24222079002832525</v>
      </c>
      <c r="G365">
        <v>0.93082381588663121</v>
      </c>
      <c r="H365">
        <v>0.92087799622818522</v>
      </c>
      <c r="I365">
        <v>-0.97780123796851659</v>
      </c>
      <c r="J365">
        <v>-1.2771722265076806</v>
      </c>
      <c r="K365">
        <v>-0.44379005983691783</v>
      </c>
      <c r="L365">
        <v>0.29370371070868107</v>
      </c>
      <c r="M365">
        <v>2.1514687719937124</v>
      </c>
      <c r="P365" s="17">
        <f t="shared" si="16"/>
        <v>-2.1533778681788185E-3</v>
      </c>
      <c r="Q365" s="17">
        <f t="shared" si="17"/>
        <v>-2.1510610133769204E-3</v>
      </c>
    </row>
    <row r="366" spans="3:17" x14ac:dyDescent="0.55000000000000004">
      <c r="C366">
        <f t="shared" si="18"/>
        <v>360</v>
      </c>
      <c r="D366">
        <v>-0.67330673997538537</v>
      </c>
      <c r="E366">
        <v>-0.37580997094601798</v>
      </c>
      <c r="F366">
        <v>0.18000389651353907</v>
      </c>
      <c r="G366">
        <v>0.93675499228139902</v>
      </c>
      <c r="H366">
        <v>0.82245261349395005</v>
      </c>
      <c r="I366">
        <v>1.9098121099240588</v>
      </c>
      <c r="J366">
        <v>-1.2696273264769895</v>
      </c>
      <c r="K366">
        <v>7.5684112624196567E-2</v>
      </c>
      <c r="L366">
        <v>2.215808223820261</v>
      </c>
      <c r="M366">
        <v>1.2362570090172902</v>
      </c>
      <c r="P366" s="17">
        <f t="shared" si="16"/>
        <v>-4.1643407469130036E-3</v>
      </c>
      <c r="Q366" s="17">
        <f t="shared" si="17"/>
        <v>-4.1556819036127068E-3</v>
      </c>
    </row>
    <row r="367" spans="3:17" x14ac:dyDescent="0.55000000000000004">
      <c r="C367">
        <f t="shared" si="18"/>
        <v>361</v>
      </c>
      <c r="D367">
        <v>1.3167569823404384</v>
      </c>
      <c r="E367">
        <v>0.82921170290310597</v>
      </c>
      <c r="F367">
        <v>-0.6784692959025439</v>
      </c>
      <c r="G367">
        <v>-0.71230203620449395</v>
      </c>
      <c r="H367">
        <v>0.38222825320809339</v>
      </c>
      <c r="I367">
        <v>0.25869012403938463</v>
      </c>
      <c r="J367">
        <v>0.55040469467032394</v>
      </c>
      <c r="K367">
        <v>0.6414886810704713</v>
      </c>
      <c r="L367">
        <v>-0.30560953940427371</v>
      </c>
      <c r="M367">
        <v>-0.13468735656996336</v>
      </c>
      <c r="P367" s="17">
        <f t="shared" si="16"/>
        <v>1.3070116639840236E-2</v>
      </c>
      <c r="Q367" s="17">
        <f t="shared" si="17"/>
        <v>1.3155903956975967E-2</v>
      </c>
    </row>
    <row r="368" spans="3:17" x14ac:dyDescent="0.55000000000000004">
      <c r="C368">
        <f t="shared" si="18"/>
        <v>362</v>
      </c>
      <c r="D368">
        <v>0.27436551638762829</v>
      </c>
      <c r="E368">
        <v>-1.2170848560310308</v>
      </c>
      <c r="F368">
        <v>1.8874636240795406</v>
      </c>
      <c r="G368">
        <v>-1.2958942620274772</v>
      </c>
      <c r="H368">
        <v>2.0913469574808596</v>
      </c>
      <c r="I368">
        <v>1.324644698505262</v>
      </c>
      <c r="J368">
        <v>1.6404623172814579</v>
      </c>
      <c r="K368">
        <v>-1.1365820483525813</v>
      </c>
      <c r="L368">
        <v>-0.92722957798038741</v>
      </c>
      <c r="M368">
        <v>-0.1848342295802386</v>
      </c>
      <c r="P368" s="17">
        <f t="shared" si="16"/>
        <v>4.0427417378078841E-3</v>
      </c>
      <c r="Q368" s="17">
        <f t="shared" si="17"/>
        <v>4.0509246415934008E-3</v>
      </c>
    </row>
    <row r="369" spans="3:17" x14ac:dyDescent="0.55000000000000004">
      <c r="C369">
        <f t="shared" si="18"/>
        <v>363</v>
      </c>
      <c r="D369">
        <v>0.72981942720683868</v>
      </c>
      <c r="E369">
        <v>-0.12034485491545709</v>
      </c>
      <c r="F369">
        <v>0.37222771468204202</v>
      </c>
      <c r="G369">
        <v>-0.10303354546761805</v>
      </c>
      <c r="H369">
        <v>1.5454090095904416</v>
      </c>
      <c r="I369">
        <v>1.2723691672790003</v>
      </c>
      <c r="J369">
        <v>-0.13647201793781469</v>
      </c>
      <c r="K369">
        <v>-0.68075590187991486</v>
      </c>
      <c r="L369">
        <v>0.92850420495867414</v>
      </c>
      <c r="M369">
        <v>-0.45976633949624146</v>
      </c>
      <c r="P369" s="17">
        <f t="shared" si="16"/>
        <v>7.9870883080319678E-3</v>
      </c>
      <c r="Q369" s="17">
        <f t="shared" si="17"/>
        <v>8.0190701885165527E-3</v>
      </c>
    </row>
    <row r="370" spans="3:17" x14ac:dyDescent="0.55000000000000004">
      <c r="C370">
        <f t="shared" si="18"/>
        <v>364</v>
      </c>
      <c r="D370">
        <v>-0.6903717284434544</v>
      </c>
      <c r="E370">
        <v>-0.70358724033663367</v>
      </c>
      <c r="F370">
        <v>-0.85388268752543894</v>
      </c>
      <c r="G370">
        <v>0.85355551566619181</v>
      </c>
      <c r="H370">
        <v>-6.2714266789593548E-2</v>
      </c>
      <c r="I370">
        <v>-1.0407281206454679</v>
      </c>
      <c r="J370">
        <v>-1.1539821675128983</v>
      </c>
      <c r="K370">
        <v>0.57129823531643087</v>
      </c>
      <c r="L370">
        <v>-0.24085539449775153</v>
      </c>
      <c r="M370">
        <v>1.6354799172568371</v>
      </c>
      <c r="P370" s="17">
        <f t="shared" si="16"/>
        <v>-4.3121278821993663E-3</v>
      </c>
      <c r="Q370" s="17">
        <f t="shared" si="17"/>
        <v>-4.3028440079746488E-3</v>
      </c>
    </row>
    <row r="371" spans="3:17" x14ac:dyDescent="0.55000000000000004">
      <c r="C371">
        <f t="shared" si="18"/>
        <v>365</v>
      </c>
      <c r="D371">
        <v>1.3064355975347683</v>
      </c>
      <c r="E371">
        <v>-0.47443876561648773</v>
      </c>
      <c r="F371">
        <v>-0.38332484161156832</v>
      </c>
      <c r="G371">
        <v>-0.35283633045211615</v>
      </c>
      <c r="H371">
        <v>1.2125210172845464</v>
      </c>
      <c r="I371">
        <v>-0.86265053313985962</v>
      </c>
      <c r="J371">
        <v>0.25561337535209494</v>
      </c>
      <c r="K371">
        <v>2.0444219929384513</v>
      </c>
      <c r="L371">
        <v>4.7029151261362388E-2</v>
      </c>
      <c r="M371">
        <v>-0.65171703212236309</v>
      </c>
      <c r="P371" s="17">
        <f t="shared" si="16"/>
        <v>1.2980730825400787E-2</v>
      </c>
      <c r="Q371" s="17">
        <f t="shared" si="17"/>
        <v>1.3065346238694708E-2</v>
      </c>
    </row>
    <row r="372" spans="3:17" x14ac:dyDescent="0.55000000000000004">
      <c r="C372">
        <f t="shared" si="18"/>
        <v>366</v>
      </c>
      <c r="D372">
        <v>-0.12043732582346374</v>
      </c>
      <c r="E372">
        <v>-1.4946667033099172</v>
      </c>
      <c r="F372">
        <v>-0.7609431141397508</v>
      </c>
      <c r="G372">
        <v>1.0781823620246462</v>
      </c>
      <c r="H372">
        <v>1.1064141399066731</v>
      </c>
      <c r="I372">
        <v>0.40662045680689851</v>
      </c>
      <c r="J372">
        <v>-0.26013949262183705</v>
      </c>
      <c r="K372">
        <v>0.34310513670217496</v>
      </c>
      <c r="L372">
        <v>0.6171316757039893</v>
      </c>
      <c r="M372">
        <v>-0.33426888488778356</v>
      </c>
      <c r="P372" s="17">
        <f t="shared" si="16"/>
        <v>6.2364882939683515E-4</v>
      </c>
      <c r="Q372" s="17">
        <f t="shared" si="17"/>
        <v>6.2384333876108755E-4</v>
      </c>
    </row>
    <row r="373" spans="3:17" x14ac:dyDescent="0.55000000000000004">
      <c r="C373">
        <f t="shared" si="18"/>
        <v>367</v>
      </c>
      <c r="D373">
        <v>-0.32256142186028269</v>
      </c>
      <c r="E373">
        <v>2.603009893546524</v>
      </c>
      <c r="F373">
        <v>-5.4005919006646655E-2</v>
      </c>
      <c r="G373">
        <v>-1.0935132291489431</v>
      </c>
      <c r="H373">
        <v>1.3051108122588495</v>
      </c>
      <c r="I373">
        <v>-1.8657498122341742</v>
      </c>
      <c r="J373">
        <v>0.56727353119411694</v>
      </c>
      <c r="K373">
        <v>0.16071722237774225</v>
      </c>
      <c r="L373">
        <v>0.41304225257452626</v>
      </c>
      <c r="M373">
        <v>-0.30584433463034644</v>
      </c>
      <c r="P373" s="17">
        <f t="shared" si="16"/>
        <v>-1.1267971894516726E-3</v>
      </c>
      <c r="Q373" s="17">
        <f t="shared" si="17"/>
        <v>-1.1261625918752571E-3</v>
      </c>
    </row>
    <row r="374" spans="3:17" x14ac:dyDescent="0.55000000000000004">
      <c r="C374">
        <f t="shared" si="18"/>
        <v>368</v>
      </c>
      <c r="D374">
        <v>0.74087035339215146</v>
      </c>
      <c r="E374">
        <v>-2.0173913335703739</v>
      </c>
      <c r="F374">
        <v>0.32457936059286679</v>
      </c>
      <c r="G374">
        <v>0.1994816702854155</v>
      </c>
      <c r="H374">
        <v>0.26523102894071704</v>
      </c>
      <c r="I374">
        <v>-0.99890388533166974</v>
      </c>
      <c r="J374">
        <v>0.1520602730278092</v>
      </c>
      <c r="K374">
        <v>0.74937236730084777</v>
      </c>
      <c r="L374">
        <v>-0.7021820899463298</v>
      </c>
      <c r="M374">
        <v>-7.4046315126890796E-3</v>
      </c>
      <c r="P374" s="17">
        <f t="shared" si="16"/>
        <v>8.0827921361502422E-3</v>
      </c>
      <c r="Q374" s="17">
        <f t="shared" si="17"/>
        <v>8.1155460888326925E-3</v>
      </c>
    </row>
    <row r="375" spans="3:17" x14ac:dyDescent="0.55000000000000004">
      <c r="C375">
        <f t="shared" si="18"/>
        <v>369</v>
      </c>
      <c r="D375">
        <v>2.1410201272822085</v>
      </c>
      <c r="E375">
        <v>0.30330627254690568</v>
      </c>
      <c r="F375">
        <v>0.49537790355193662</v>
      </c>
      <c r="G375">
        <v>0.10899116063934064</v>
      </c>
      <c r="H375">
        <v>1.2347149125039334</v>
      </c>
      <c r="I375">
        <v>-0.79643197869968185</v>
      </c>
      <c r="J375">
        <v>-1.573580080427585</v>
      </c>
      <c r="K375">
        <v>-0.84418924322759736</v>
      </c>
      <c r="L375">
        <v>-0.76075000060594433</v>
      </c>
      <c r="M375">
        <v>1.0840402250749364</v>
      </c>
      <c r="P375" s="17">
        <f t="shared" si="16"/>
        <v>2.0208444869068511E-2</v>
      </c>
      <c r="Q375" s="17">
        <f t="shared" si="17"/>
        <v>2.041401792653974E-2</v>
      </c>
    </row>
    <row r="376" spans="3:17" x14ac:dyDescent="0.55000000000000004">
      <c r="C376">
        <f t="shared" si="18"/>
        <v>370</v>
      </c>
      <c r="D376">
        <v>0.84304316797804379</v>
      </c>
      <c r="E376">
        <v>-0.22706187445627476</v>
      </c>
      <c r="F376">
        <v>-2.336193577768332</v>
      </c>
      <c r="G376">
        <v>-2.0450152833240201</v>
      </c>
      <c r="H376">
        <v>-0.58705131147873901</v>
      </c>
      <c r="I376">
        <v>-0.19787364810692237</v>
      </c>
      <c r="J376">
        <v>-0.73597485245352334</v>
      </c>
      <c r="K376">
        <v>1.3458951179429959</v>
      </c>
      <c r="L376">
        <v>0.92793063845738899</v>
      </c>
      <c r="M376">
        <v>-0.71821379143982411</v>
      </c>
      <c r="P376" s="17">
        <f t="shared" si="16"/>
        <v>8.9676346662256427E-3</v>
      </c>
      <c r="Q376" s="17">
        <f t="shared" si="17"/>
        <v>9.0079643658389497E-3</v>
      </c>
    </row>
    <row r="377" spans="3:17" x14ac:dyDescent="0.55000000000000004">
      <c r="C377">
        <f t="shared" si="18"/>
        <v>371</v>
      </c>
      <c r="D377">
        <v>1.0583262804605693</v>
      </c>
      <c r="E377">
        <v>-0.47784024389536928</v>
      </c>
      <c r="F377">
        <v>-1.8865948361768123</v>
      </c>
      <c r="G377">
        <v>-0.84962153899528337</v>
      </c>
      <c r="H377">
        <v>0.77315378480008445</v>
      </c>
      <c r="I377">
        <v>0.98495561825640543</v>
      </c>
      <c r="J377">
        <v>-0.14815338595143565</v>
      </c>
      <c r="K377">
        <v>1.0700409699509621</v>
      </c>
      <c r="L377">
        <v>-0.20367224964410593</v>
      </c>
      <c r="M377">
        <v>-0.9650643126340458</v>
      </c>
      <c r="P377" s="17">
        <f t="shared" si="16"/>
        <v>1.0832041110382142E-2</v>
      </c>
      <c r="Q377" s="17">
        <f t="shared" si="17"/>
        <v>1.0890920068749921E-2</v>
      </c>
    </row>
    <row r="378" spans="3:17" x14ac:dyDescent="0.55000000000000004">
      <c r="C378">
        <f t="shared" si="18"/>
        <v>372</v>
      </c>
      <c r="D378">
        <v>1.3403358599908977</v>
      </c>
      <c r="E378">
        <v>-9.2313783490824003E-2</v>
      </c>
      <c r="F378">
        <v>0.96052098097460514</v>
      </c>
      <c r="G378">
        <v>0.12974723546558087</v>
      </c>
      <c r="H378">
        <v>1.3731917876428876</v>
      </c>
      <c r="I378">
        <v>-0.67387045895645858</v>
      </c>
      <c r="J378">
        <v>0.10967085090667861</v>
      </c>
      <c r="K378">
        <v>-2.6340868983128929E-2</v>
      </c>
      <c r="L378">
        <v>0.10931356854882511</v>
      </c>
      <c r="M378">
        <v>0.50947308988546847</v>
      </c>
      <c r="P378" s="17">
        <f t="shared" si="16"/>
        <v>1.3274315710220464E-2</v>
      </c>
      <c r="Q378" s="17">
        <f t="shared" si="17"/>
        <v>1.3362810575064943E-2</v>
      </c>
    </row>
    <row r="379" spans="3:17" x14ac:dyDescent="0.55000000000000004">
      <c r="C379">
        <f t="shared" si="18"/>
        <v>373</v>
      </c>
      <c r="D379">
        <v>-0.18094271165406839</v>
      </c>
      <c r="E379">
        <v>0.19300970871126824</v>
      </c>
      <c r="F379">
        <v>-0.66792702059240183</v>
      </c>
      <c r="G379">
        <v>1.0987453511606395</v>
      </c>
      <c r="H379">
        <v>0.17255389257248868</v>
      </c>
      <c r="I379">
        <v>-0.23415669193834249</v>
      </c>
      <c r="J379">
        <v>-0.13564651906476849</v>
      </c>
      <c r="K379">
        <v>-0.89000919795146172</v>
      </c>
      <c r="L379">
        <v>0.2606713955191049</v>
      </c>
      <c r="M379">
        <v>0.47432585431444646</v>
      </c>
      <c r="P379" s="17">
        <f t="shared" si="16"/>
        <v>9.965681744600872E-5</v>
      </c>
      <c r="Q379" s="17">
        <f t="shared" si="17"/>
        <v>9.9661783351523425E-5</v>
      </c>
    </row>
    <row r="380" spans="3:17" x14ac:dyDescent="0.55000000000000004">
      <c r="C380">
        <f t="shared" si="18"/>
        <v>374</v>
      </c>
      <c r="D380">
        <v>0.21551752467718702</v>
      </c>
      <c r="E380">
        <v>0.50195546892797449</v>
      </c>
      <c r="F380">
        <v>-0.21865085690540603</v>
      </c>
      <c r="G380">
        <v>1.4681884438487014</v>
      </c>
      <c r="H380">
        <v>0.15614796686138191</v>
      </c>
      <c r="I380">
        <v>0.65732383597507371</v>
      </c>
      <c r="J380">
        <v>-0.36401780556043134</v>
      </c>
      <c r="K380">
        <v>-0.5064987290944688</v>
      </c>
      <c r="L380">
        <v>0.75971352083742727</v>
      </c>
      <c r="M380">
        <v>-0.3405802473659979</v>
      </c>
      <c r="P380" s="17">
        <f t="shared" si="16"/>
        <v>3.5331031799785027E-3</v>
      </c>
      <c r="Q380" s="17">
        <f t="shared" si="17"/>
        <v>3.5393519460298339E-3</v>
      </c>
    </row>
    <row r="381" spans="3:17" x14ac:dyDescent="0.55000000000000004">
      <c r="C381">
        <f t="shared" si="18"/>
        <v>375</v>
      </c>
      <c r="D381">
        <v>-7.4267850768885937E-2</v>
      </c>
      <c r="E381">
        <v>-0.97311907434593292</v>
      </c>
      <c r="F381">
        <v>-1.6245695498809911</v>
      </c>
      <c r="G381">
        <v>2.2919585227288501</v>
      </c>
      <c r="H381">
        <v>0.84269790210568196</v>
      </c>
      <c r="I381">
        <v>0.18703546989662903</v>
      </c>
      <c r="J381">
        <v>2.2840807554762264</v>
      </c>
      <c r="K381">
        <v>1.8254586433874322</v>
      </c>
      <c r="L381">
        <v>1.1186961862918441</v>
      </c>
      <c r="M381">
        <v>-1.295036961215944</v>
      </c>
      <c r="P381" s="17">
        <f t="shared" si="16"/>
        <v>1.0234882121633981E-3</v>
      </c>
      <c r="Q381" s="17">
        <f t="shared" si="17"/>
        <v>1.024012154958065E-3</v>
      </c>
    </row>
    <row r="382" spans="3:17" x14ac:dyDescent="0.55000000000000004">
      <c r="C382">
        <f t="shared" si="18"/>
        <v>376</v>
      </c>
      <c r="D382">
        <v>-1.0006284068182951</v>
      </c>
      <c r="E382">
        <v>1.0525817544771188</v>
      </c>
      <c r="F382">
        <v>-0.49752814065955164</v>
      </c>
      <c r="G382">
        <v>-1.6900563292212645</v>
      </c>
      <c r="H382">
        <v>0.26114803257067659</v>
      </c>
      <c r="I382">
        <v>-1.0754915825919356</v>
      </c>
      <c r="J382">
        <v>-0.84120797190482854</v>
      </c>
      <c r="K382">
        <v>0.50510193177056728</v>
      </c>
      <c r="L382">
        <v>1.3964986023762325</v>
      </c>
      <c r="M382">
        <v>-0.5218201564103444</v>
      </c>
      <c r="P382" s="17">
        <f t="shared" si="16"/>
        <v>-6.9990295338632665E-3</v>
      </c>
      <c r="Q382" s="17">
        <f t="shared" si="17"/>
        <v>-6.9745933697024087E-3</v>
      </c>
    </row>
    <row r="383" spans="3:17" x14ac:dyDescent="0.55000000000000004">
      <c r="C383">
        <f t="shared" si="18"/>
        <v>377</v>
      </c>
      <c r="D383">
        <v>0.37460683753137547</v>
      </c>
      <c r="E383">
        <v>0.50870914521017019</v>
      </c>
      <c r="F383">
        <v>0.55006517747806183</v>
      </c>
      <c r="G383">
        <v>0.73823512075854858</v>
      </c>
      <c r="H383">
        <v>-0.7686825330458692</v>
      </c>
      <c r="I383">
        <v>1.5194638298074792</v>
      </c>
      <c r="J383">
        <v>0.71220520962031664</v>
      </c>
      <c r="K383">
        <v>-1.1421409742227644</v>
      </c>
      <c r="L383">
        <v>-1.0079537026921801</v>
      </c>
      <c r="M383">
        <v>1.2644146855680345</v>
      </c>
      <c r="P383" s="17">
        <f t="shared" si="16"/>
        <v>4.910857044001877E-3</v>
      </c>
      <c r="Q383" s="17">
        <f t="shared" si="17"/>
        <v>4.9229350655071169E-3</v>
      </c>
    </row>
    <row r="384" spans="3:17" x14ac:dyDescent="0.55000000000000004">
      <c r="C384">
        <f t="shared" si="18"/>
        <v>378</v>
      </c>
      <c r="D384">
        <v>-0.47371061938744885</v>
      </c>
      <c r="E384">
        <v>0.68014488794391981</v>
      </c>
      <c r="F384">
        <v>2.8765405284315881E-2</v>
      </c>
      <c r="G384">
        <v>1.2195262445677877</v>
      </c>
      <c r="H384">
        <v>0.9114918519002152</v>
      </c>
      <c r="I384">
        <v>1.5025976377621575</v>
      </c>
      <c r="J384">
        <v>-0.47052190676807365</v>
      </c>
      <c r="K384">
        <v>1.1646028732080713</v>
      </c>
      <c r="L384">
        <v>-1.5301938702920042</v>
      </c>
      <c r="M384">
        <v>0.51548489894817684</v>
      </c>
      <c r="P384" s="17">
        <f t="shared" si="16"/>
        <v>-2.4357876376532514E-3</v>
      </c>
      <c r="Q384" s="17">
        <f t="shared" si="17"/>
        <v>-2.4328235140923526E-3</v>
      </c>
    </row>
    <row r="385" spans="3:17" x14ac:dyDescent="0.55000000000000004">
      <c r="C385">
        <f t="shared" si="18"/>
        <v>379</v>
      </c>
      <c r="D385">
        <v>-0.99012994862157488</v>
      </c>
      <c r="E385">
        <v>-0.89328020217245874</v>
      </c>
      <c r="F385">
        <v>-0.2895598861816252</v>
      </c>
      <c r="G385">
        <v>1.41890711445819</v>
      </c>
      <c r="H385">
        <v>0.99645906470628887</v>
      </c>
      <c r="I385">
        <v>0.28038348984220351</v>
      </c>
      <c r="J385">
        <v>1.3623764024357434</v>
      </c>
      <c r="K385">
        <v>0.64790842660178161</v>
      </c>
      <c r="L385">
        <v>0.91969792958088525</v>
      </c>
      <c r="M385">
        <v>-0.21127320483176074</v>
      </c>
      <c r="P385" s="17">
        <f t="shared" si="16"/>
        <v>-6.90811021887398E-3</v>
      </c>
      <c r="Q385" s="17">
        <f t="shared" si="17"/>
        <v>-6.8843040755064422E-3</v>
      </c>
    </row>
    <row r="386" spans="3:17" x14ac:dyDescent="0.55000000000000004">
      <c r="C386">
        <f t="shared" si="18"/>
        <v>380</v>
      </c>
      <c r="D386">
        <v>-0.55125223176887428</v>
      </c>
      <c r="E386">
        <v>-0.6454195477981689</v>
      </c>
      <c r="F386">
        <v>-0.39218319340777325</v>
      </c>
      <c r="G386">
        <v>-3.4895873563446048E-2</v>
      </c>
      <c r="H386">
        <v>-0.41896783418169065</v>
      </c>
      <c r="I386">
        <v>-1.8161935823576993</v>
      </c>
      <c r="J386">
        <v>-0.25434907176086508</v>
      </c>
      <c r="K386">
        <v>-0.45919067105079681</v>
      </c>
      <c r="L386">
        <v>0.1156465202525106</v>
      </c>
      <c r="M386">
        <v>-0.95091160087087279</v>
      </c>
      <c r="P386" s="17">
        <f t="shared" si="16"/>
        <v>-3.1073176993804555E-3</v>
      </c>
      <c r="Q386" s="17">
        <f t="shared" si="17"/>
        <v>-3.10249498426729E-3</v>
      </c>
    </row>
    <row r="387" spans="3:17" x14ac:dyDescent="0.55000000000000004">
      <c r="C387">
        <f t="shared" si="18"/>
        <v>381</v>
      </c>
      <c r="D387">
        <v>1.3621897371039682</v>
      </c>
      <c r="E387">
        <v>-2.0423276021914884E-2</v>
      </c>
      <c r="F387">
        <v>6.3058561110796524E-2</v>
      </c>
      <c r="G387">
        <v>0.60636607382215757</v>
      </c>
      <c r="H387">
        <v>0.44020317949316762</v>
      </c>
      <c r="I387">
        <v>-0.79632498971909216</v>
      </c>
      <c r="J387">
        <v>0.7484323743517034</v>
      </c>
      <c r="K387">
        <v>-1.0487228631290741</v>
      </c>
      <c r="L387">
        <v>-0.45621181596367227</v>
      </c>
      <c r="M387">
        <v>0.19288636381003582</v>
      </c>
      <c r="P387" s="17">
        <f t="shared" si="16"/>
        <v>1.3463575837731489E-2</v>
      </c>
      <c r="Q387" s="17">
        <f t="shared" si="17"/>
        <v>1.355461789997614E-2</v>
      </c>
    </row>
    <row r="388" spans="3:17" x14ac:dyDescent="0.55000000000000004">
      <c r="C388">
        <f t="shared" si="18"/>
        <v>382</v>
      </c>
      <c r="D388">
        <v>3.1985327319463956E-2</v>
      </c>
      <c r="E388">
        <v>2.097342901391654</v>
      </c>
      <c r="F388">
        <v>-0.44800892917894786</v>
      </c>
      <c r="G388">
        <v>0.13797991231198536</v>
      </c>
      <c r="H388">
        <v>0.5122854304963127</v>
      </c>
      <c r="I388">
        <v>-1.2506880977922328</v>
      </c>
      <c r="J388">
        <v>1.1926407061991662E-2</v>
      </c>
      <c r="K388">
        <v>1.508720671478422</v>
      </c>
      <c r="L388">
        <v>0.44929784897388647</v>
      </c>
      <c r="M388">
        <v>-0.94014468234917359</v>
      </c>
      <c r="P388" s="17">
        <f t="shared" si="16"/>
        <v>1.9436677267368288E-3</v>
      </c>
      <c r="Q388" s="17">
        <f t="shared" si="17"/>
        <v>1.9455578732601175E-3</v>
      </c>
    </row>
    <row r="389" spans="3:17" x14ac:dyDescent="0.55000000000000004">
      <c r="C389">
        <f t="shared" si="18"/>
        <v>383</v>
      </c>
      <c r="D389">
        <v>-0.25802467906903997</v>
      </c>
      <c r="E389">
        <v>0.6007547247033822</v>
      </c>
      <c r="F389">
        <v>-3.9726447360186622E-2</v>
      </c>
      <c r="G389">
        <v>0.96626600180120936</v>
      </c>
      <c r="H389">
        <v>1.9435309761041983</v>
      </c>
      <c r="I389">
        <v>-1.012792060927205</v>
      </c>
      <c r="J389">
        <v>0.4443515972667626</v>
      </c>
      <c r="K389">
        <v>-0.20208196385380447</v>
      </c>
      <c r="L389">
        <v>-0.60976154144048378</v>
      </c>
      <c r="M389">
        <v>-0.78438004616719548</v>
      </c>
      <c r="P389" s="17">
        <f t="shared" si="16"/>
        <v>-5.6789260210448798E-4</v>
      </c>
      <c r="Q389" s="17">
        <f t="shared" si="17"/>
        <v>-5.6773138162080627E-4</v>
      </c>
    </row>
    <row r="390" spans="3:17" x14ac:dyDescent="0.55000000000000004">
      <c r="C390">
        <f t="shared" si="18"/>
        <v>384</v>
      </c>
      <c r="D390">
        <v>0.73101087045407642</v>
      </c>
      <c r="E390">
        <v>1.0969230300311412</v>
      </c>
      <c r="F390">
        <v>-0.95436857169231337</v>
      </c>
      <c r="G390">
        <v>1.5921565210823139</v>
      </c>
      <c r="H390">
        <v>1.8133538505193605</v>
      </c>
      <c r="I390">
        <v>2.9944627963971883E-2</v>
      </c>
      <c r="J390">
        <v>-1.2033566790365566</v>
      </c>
      <c r="K390">
        <v>-0.17887665126066818</v>
      </c>
      <c r="L390">
        <v>-0.55262207761446192</v>
      </c>
      <c r="M390">
        <v>1.2208293928230129</v>
      </c>
      <c r="P390" s="17">
        <f t="shared" ref="P390:P453" si="19">$P$1*1/12+$P$2*SQRT(1/12)*INDEX(D390:M390,1,$P$3)</f>
        <v>7.99740650922472E-3</v>
      </c>
      <c r="Q390" s="17">
        <f t="shared" si="17"/>
        <v>8.0294711857487044E-3</v>
      </c>
    </row>
    <row r="391" spans="3:17" x14ac:dyDescent="0.55000000000000004">
      <c r="C391">
        <f t="shared" si="18"/>
        <v>385</v>
      </c>
      <c r="D391">
        <v>-0.11173963729627769</v>
      </c>
      <c r="E391">
        <v>-0.65859776939348036</v>
      </c>
      <c r="F391">
        <v>-1.6945129006170632</v>
      </c>
      <c r="G391">
        <v>-0.94781521166194849</v>
      </c>
      <c r="H391">
        <v>0.20291322133352285</v>
      </c>
      <c r="I391">
        <v>-0.64550496652827682</v>
      </c>
      <c r="J391">
        <v>0.27372572090915731</v>
      </c>
      <c r="K391">
        <v>-0.38917484448604245</v>
      </c>
      <c r="L391">
        <v>-2.4847357807580881</v>
      </c>
      <c r="M391">
        <v>-0.44913934619459672</v>
      </c>
      <c r="P391" s="17">
        <f t="shared" si="19"/>
        <v>6.9897302158431092E-4</v>
      </c>
      <c r="Q391" s="17">
        <f t="shared" ref="Q391:Q454" si="20">EXP(P391)-1</f>
        <v>6.9921736015210456E-4</v>
      </c>
    </row>
    <row r="392" spans="3:17" x14ac:dyDescent="0.55000000000000004">
      <c r="C392">
        <f t="shared" ref="C392:C455" si="21">C391+1</f>
        <v>386</v>
      </c>
      <c r="D392">
        <v>0.10636052752164206</v>
      </c>
      <c r="E392">
        <v>-0.5147623667248924</v>
      </c>
      <c r="F392">
        <v>-0.53888949248297646</v>
      </c>
      <c r="G392">
        <v>-0.21546645550079391</v>
      </c>
      <c r="H392">
        <v>-1.0658471803312837</v>
      </c>
      <c r="I392">
        <v>1.0693903456429916</v>
      </c>
      <c r="J392">
        <v>-0.12337815639865982</v>
      </c>
      <c r="K392">
        <v>-5.677412424244669E-2</v>
      </c>
      <c r="L392">
        <v>-1.1300675815670231</v>
      </c>
      <c r="M392">
        <v>-0.71115292973125754</v>
      </c>
      <c r="P392" s="17">
        <f t="shared" si="19"/>
        <v>2.5877758546032264E-3</v>
      </c>
      <c r="Q392" s="17">
        <f t="shared" si="20"/>
        <v>2.591127036619234E-3</v>
      </c>
    </row>
    <row r="393" spans="3:17" x14ac:dyDescent="0.55000000000000004">
      <c r="C393">
        <f t="shared" si="21"/>
        <v>387</v>
      </c>
      <c r="D393">
        <v>0.66615402282130809</v>
      </c>
      <c r="E393">
        <v>-1.2958385087393751</v>
      </c>
      <c r="F393">
        <v>0.19791004351705674</v>
      </c>
      <c r="G393">
        <v>-0.12744339691488021</v>
      </c>
      <c r="H393">
        <v>0.24158210755311102</v>
      </c>
      <c r="I393">
        <v>-0.84400151175395322</v>
      </c>
      <c r="J393">
        <v>-4.1727154338462427E-2</v>
      </c>
      <c r="K393">
        <v>-0.16756045251370333</v>
      </c>
      <c r="L393">
        <v>0.1611847443944299</v>
      </c>
      <c r="M393">
        <v>0.69320847898772675</v>
      </c>
      <c r="P393" s="17">
        <f t="shared" si="19"/>
        <v>7.4357297326311808E-3</v>
      </c>
      <c r="Q393" s="17">
        <f t="shared" si="20"/>
        <v>7.4634434188682874E-3</v>
      </c>
    </row>
    <row r="394" spans="3:17" x14ac:dyDescent="0.55000000000000004">
      <c r="C394">
        <f t="shared" si="21"/>
        <v>388</v>
      </c>
      <c r="D394">
        <v>-5.3687910195621497E-2</v>
      </c>
      <c r="E394">
        <v>-0.84913675676542599</v>
      </c>
      <c r="F394">
        <v>0.21588704478507598</v>
      </c>
      <c r="G394">
        <v>0.59735981120544734</v>
      </c>
      <c r="H394">
        <v>-0.47824665176973047</v>
      </c>
      <c r="I394">
        <v>-1.1124341616588236</v>
      </c>
      <c r="J394">
        <v>-1.235339820039117</v>
      </c>
      <c r="K394">
        <v>1.3529790126293499</v>
      </c>
      <c r="L394">
        <v>-2.3437526973103378</v>
      </c>
      <c r="M394">
        <v>0.63815564429310223</v>
      </c>
      <c r="P394" s="17">
        <f t="shared" si="19"/>
        <v>1.2017157256116089E-3</v>
      </c>
      <c r="Q394" s="17">
        <f t="shared" si="20"/>
        <v>1.2024380752782005E-3</v>
      </c>
    </row>
    <row r="395" spans="3:17" x14ac:dyDescent="0.55000000000000004">
      <c r="C395">
        <f t="shared" si="21"/>
        <v>389</v>
      </c>
      <c r="D395">
        <v>-0.74289096586086645</v>
      </c>
      <c r="E395">
        <v>0.38302855320353446</v>
      </c>
      <c r="F395">
        <v>-1.8432853295612845</v>
      </c>
      <c r="G395">
        <v>0.59718102166124931</v>
      </c>
      <c r="H395">
        <v>-1.0795538710158519</v>
      </c>
      <c r="I395">
        <v>0.25780657514713617</v>
      </c>
      <c r="J395">
        <v>3.4550207621112661E-2</v>
      </c>
      <c r="K395">
        <v>1.688775983606376</v>
      </c>
      <c r="L395">
        <v>0.34461842383213148</v>
      </c>
      <c r="M395">
        <v>-1.2270388462741404</v>
      </c>
      <c r="P395" s="17">
        <f t="shared" si="19"/>
        <v>-4.7669578201080167E-3</v>
      </c>
      <c r="Q395" s="17">
        <f t="shared" si="20"/>
        <v>-4.7556139091519123E-3</v>
      </c>
    </row>
    <row r="396" spans="3:17" x14ac:dyDescent="0.55000000000000004">
      <c r="C396">
        <f t="shared" si="21"/>
        <v>390</v>
      </c>
      <c r="D396">
        <v>1.5394255945070514</v>
      </c>
      <c r="E396">
        <v>0.93418779380698858</v>
      </c>
      <c r="F396">
        <v>-0.23223192034370646</v>
      </c>
      <c r="G396">
        <v>-0.26126426282678367</v>
      </c>
      <c r="H396">
        <v>-1.8091029112945434</v>
      </c>
      <c r="I396">
        <v>-0.41882078228725239</v>
      </c>
      <c r="J396">
        <v>-1.3416379494985222</v>
      </c>
      <c r="K396">
        <v>1.3578645378113694</v>
      </c>
      <c r="L396">
        <v>-1.0636373211948789</v>
      </c>
      <c r="M396">
        <v>0.38846461164349211</v>
      </c>
      <c r="P396" s="17">
        <f t="shared" si="19"/>
        <v>1.4998483387457351E-2</v>
      </c>
      <c r="Q396" s="17">
        <f t="shared" si="20"/>
        <v>1.511152508368041E-2</v>
      </c>
    </row>
    <row r="397" spans="3:17" x14ac:dyDescent="0.55000000000000004">
      <c r="C397">
        <f t="shared" si="21"/>
        <v>391</v>
      </c>
      <c r="D397">
        <v>0.17904190428067054</v>
      </c>
      <c r="E397">
        <v>8.3337847650630223E-2</v>
      </c>
      <c r="F397">
        <v>-1.1586332850501295</v>
      </c>
      <c r="G397">
        <v>-1.0460156660016107</v>
      </c>
      <c r="H397">
        <v>-3.9664079979498112E-2</v>
      </c>
      <c r="I397">
        <v>1.2615699783796217</v>
      </c>
      <c r="J397">
        <v>-1.2344705022992273</v>
      </c>
      <c r="K397">
        <v>1.510093838678322</v>
      </c>
      <c r="L397">
        <v>0.38235242240366374</v>
      </c>
      <c r="M397">
        <v>0.32884180996049628</v>
      </c>
      <c r="P397" s="17">
        <f t="shared" si="19"/>
        <v>3.2172150411566916E-3</v>
      </c>
      <c r="Q397" s="17">
        <f t="shared" si="20"/>
        <v>3.222395831883329E-3</v>
      </c>
    </row>
    <row r="398" spans="3:17" x14ac:dyDescent="0.55000000000000004">
      <c r="C398">
        <f t="shared" si="21"/>
        <v>392</v>
      </c>
      <c r="D398">
        <v>0.86631869510039727</v>
      </c>
      <c r="E398">
        <v>-0.25329765992255371</v>
      </c>
      <c r="F398">
        <v>-0.45284456493316122</v>
      </c>
      <c r="G398">
        <v>-8.5968501584675339E-2</v>
      </c>
      <c r="H398">
        <v>9.854659304971454E-2</v>
      </c>
      <c r="I398">
        <v>0.10489493758442771</v>
      </c>
      <c r="J398">
        <v>-0.2395490443777781</v>
      </c>
      <c r="K398">
        <v>-0.10027173174559516</v>
      </c>
      <c r="L398">
        <v>-1.556805074700076E-2</v>
      </c>
      <c r="M398">
        <v>-1.1702474942501591</v>
      </c>
      <c r="P398" s="17">
        <f t="shared" si="19"/>
        <v>9.1692066439699599E-3</v>
      </c>
      <c r="Q398" s="17">
        <f t="shared" si="20"/>
        <v>9.2113725967870597E-3</v>
      </c>
    </row>
    <row r="399" spans="3:17" x14ac:dyDescent="0.55000000000000004">
      <c r="C399">
        <f t="shared" si="21"/>
        <v>393</v>
      </c>
      <c r="D399">
        <v>1.3964832991712277</v>
      </c>
      <c r="E399">
        <v>0.57219851893300666</v>
      </c>
      <c r="F399">
        <v>0.31423539931183914</v>
      </c>
      <c r="G399">
        <v>0.29080379254958993</v>
      </c>
      <c r="H399">
        <v>0.22525302744817199</v>
      </c>
      <c r="I399">
        <v>1.2145423903172901</v>
      </c>
      <c r="J399">
        <v>-0.14658759321649836</v>
      </c>
      <c r="K399">
        <v>-0.25016228793854789</v>
      </c>
      <c r="L399">
        <v>-0.81349289948650827</v>
      </c>
      <c r="M399">
        <v>-2.1037634009589605</v>
      </c>
      <c r="P399" s="17">
        <f t="shared" si="19"/>
        <v>1.376056679709654E-2</v>
      </c>
      <c r="Q399" s="17">
        <f t="shared" si="20"/>
        <v>1.3855679162338763E-2</v>
      </c>
    </row>
    <row r="400" spans="3:17" x14ac:dyDescent="0.55000000000000004">
      <c r="C400">
        <f t="shared" si="21"/>
        <v>394</v>
      </c>
      <c r="D400">
        <v>-1.0732574437714357</v>
      </c>
      <c r="E400">
        <v>0.28569390784782817</v>
      </c>
      <c r="F400">
        <v>-1.1389697055196344</v>
      </c>
      <c r="G400">
        <v>0.30202884410539249</v>
      </c>
      <c r="H400">
        <v>-0.19991297583116335</v>
      </c>
      <c r="I400">
        <v>-8.2540424201728732E-2</v>
      </c>
      <c r="J400">
        <v>-0.63038160180900071</v>
      </c>
      <c r="K400">
        <v>0.51293948769423958</v>
      </c>
      <c r="L400">
        <v>0.45692707808878913</v>
      </c>
      <c r="M400">
        <v>1.3329865738675857</v>
      </c>
      <c r="P400" s="17">
        <f t="shared" si="19"/>
        <v>-7.6280154444014515E-3</v>
      </c>
      <c r="Q400" s="17">
        <f t="shared" si="20"/>
        <v>-7.5989959684751307E-3</v>
      </c>
    </row>
    <row r="401" spans="3:17" x14ac:dyDescent="0.55000000000000004">
      <c r="C401">
        <f t="shared" si="21"/>
        <v>395</v>
      </c>
      <c r="D401">
        <v>1.4121504314327646</v>
      </c>
      <c r="E401">
        <v>1.4652598299399024</v>
      </c>
      <c r="F401">
        <v>-1.0234716867454321</v>
      </c>
      <c r="G401">
        <v>8.1978457183677425E-2</v>
      </c>
      <c r="H401">
        <v>-0.60419873943614866</v>
      </c>
      <c r="I401">
        <v>0.55963467042040171</v>
      </c>
      <c r="J401">
        <v>0.23518219950292707</v>
      </c>
      <c r="K401">
        <v>2.3052018702699488</v>
      </c>
      <c r="L401">
        <v>-1.1871144448951585</v>
      </c>
      <c r="M401">
        <v>1.0247269510336732</v>
      </c>
      <c r="P401" s="17">
        <f t="shared" si="19"/>
        <v>1.3896248142525956E-2</v>
      </c>
      <c r="Q401" s="17">
        <f t="shared" si="20"/>
        <v>1.3993249797632279E-2</v>
      </c>
    </row>
    <row r="402" spans="3:17" x14ac:dyDescent="0.55000000000000004">
      <c r="C402">
        <f t="shared" si="21"/>
        <v>396</v>
      </c>
      <c r="D402">
        <v>1.2015282089820198</v>
      </c>
      <c r="E402">
        <v>-0.6767810108797403</v>
      </c>
      <c r="F402">
        <v>-0.52294724969695594</v>
      </c>
      <c r="G402">
        <v>-1.2597904105653064</v>
      </c>
      <c r="H402">
        <v>1.2998510346153063</v>
      </c>
      <c r="I402">
        <v>0.57248702427580289</v>
      </c>
      <c r="J402">
        <v>-3.4376909129027418E-2</v>
      </c>
      <c r="K402">
        <v>-1.9321728151652124</v>
      </c>
      <c r="L402">
        <v>-0.17212143160581242</v>
      </c>
      <c r="M402">
        <v>0.39824989970867947</v>
      </c>
      <c r="P402" s="17">
        <f t="shared" si="19"/>
        <v>1.2072206190087136E-2</v>
      </c>
      <c r="Q402" s="17">
        <f t="shared" si="20"/>
        <v>1.2145369388550931E-2</v>
      </c>
    </row>
    <row r="403" spans="3:17" x14ac:dyDescent="0.55000000000000004">
      <c r="C403">
        <f t="shared" si="21"/>
        <v>397</v>
      </c>
      <c r="D403">
        <v>-0.1898032654702517</v>
      </c>
      <c r="E403">
        <v>0.35729104345897517</v>
      </c>
      <c r="F403">
        <v>0.41547809244825618</v>
      </c>
      <c r="G403">
        <v>0.2937786228606325</v>
      </c>
      <c r="H403">
        <v>-2.4214811333467692</v>
      </c>
      <c r="I403">
        <v>-0.5663930176122508</v>
      </c>
      <c r="J403">
        <v>1.697882730746876</v>
      </c>
      <c r="K403">
        <v>-0.25144387361795895</v>
      </c>
      <c r="L403">
        <v>-0.70676122137640129</v>
      </c>
      <c r="M403">
        <v>-0.39625087018134203</v>
      </c>
      <c r="P403" s="17">
        <f t="shared" si="19"/>
        <v>2.2922170481869814E-5</v>
      </c>
      <c r="Q403" s="17">
        <f t="shared" si="20"/>
        <v>2.2922433196903569E-5</v>
      </c>
    </row>
    <row r="404" spans="3:17" x14ac:dyDescent="0.55000000000000004">
      <c r="C404">
        <f t="shared" si="21"/>
        <v>398</v>
      </c>
      <c r="D404">
        <v>-0.44114224488515519</v>
      </c>
      <c r="E404">
        <v>-0.75844906238299103</v>
      </c>
      <c r="F404">
        <v>5.9277663162302666E-2</v>
      </c>
      <c r="G404">
        <v>0.70781050467523166</v>
      </c>
      <c r="H404">
        <v>-0.46510817346119021</v>
      </c>
      <c r="I404">
        <v>-0.79069374876341547</v>
      </c>
      <c r="J404">
        <v>-0.40726921772989289</v>
      </c>
      <c r="K404">
        <v>0.72291954339556519</v>
      </c>
      <c r="L404">
        <v>-0.87695210935866608</v>
      </c>
      <c r="M404">
        <v>0.90487737461307605</v>
      </c>
      <c r="P404" s="17">
        <f t="shared" si="19"/>
        <v>-2.1537372408637345E-3</v>
      </c>
      <c r="Q404" s="17">
        <f t="shared" si="20"/>
        <v>-2.1514196129648333E-3</v>
      </c>
    </row>
    <row r="405" spans="3:17" x14ac:dyDescent="0.55000000000000004">
      <c r="C405">
        <f t="shared" si="21"/>
        <v>399</v>
      </c>
      <c r="D405">
        <v>0.25652301354475648</v>
      </c>
      <c r="E405">
        <v>-0.37464538735846942</v>
      </c>
      <c r="F405">
        <v>-0.86098133048458958</v>
      </c>
      <c r="G405">
        <v>1.1791131608039398</v>
      </c>
      <c r="H405">
        <v>-0.13428238259727565</v>
      </c>
      <c r="I405">
        <v>0.49504690309153815</v>
      </c>
      <c r="J405">
        <v>0.50574725160046141</v>
      </c>
      <c r="K405">
        <v>0.34277924407576782</v>
      </c>
      <c r="L405">
        <v>-0.49392030125752245</v>
      </c>
      <c r="M405">
        <v>3.0220313887256881E-2</v>
      </c>
      <c r="P405" s="17">
        <f t="shared" si="19"/>
        <v>3.8882211305176538E-3</v>
      </c>
      <c r="Q405" s="17">
        <f t="shared" si="20"/>
        <v>3.8957900690204106E-3</v>
      </c>
    </row>
    <row r="406" spans="3:17" x14ac:dyDescent="0.55000000000000004">
      <c r="C406">
        <f t="shared" si="21"/>
        <v>400</v>
      </c>
      <c r="D406">
        <v>-1.5706101941508248</v>
      </c>
      <c r="E406">
        <v>1.9955992638597055</v>
      </c>
      <c r="F406">
        <v>-0.97073291543506823</v>
      </c>
      <c r="G406">
        <v>-0.81892394052564088</v>
      </c>
      <c r="H406">
        <v>0.73332732099006259</v>
      </c>
      <c r="I406">
        <v>0.21928974888654321</v>
      </c>
      <c r="J406">
        <v>7.2349831741412685E-2</v>
      </c>
      <c r="K406">
        <v>1.2163857798248316</v>
      </c>
      <c r="L406">
        <v>-0.41669401684528962</v>
      </c>
      <c r="M406">
        <v>0.80947599038630924</v>
      </c>
      <c r="P406" s="17">
        <f t="shared" si="19"/>
        <v>-1.1935216609107567E-2</v>
      </c>
      <c r="Q406" s="17">
        <f t="shared" si="20"/>
        <v>-1.1864274428607602E-2</v>
      </c>
    </row>
    <row r="407" spans="3:17" x14ac:dyDescent="0.55000000000000004">
      <c r="C407">
        <f t="shared" si="21"/>
        <v>401</v>
      </c>
      <c r="D407">
        <v>0.85215803647353516</v>
      </c>
      <c r="E407">
        <v>-0.21151331287410255</v>
      </c>
      <c r="F407">
        <v>-1.0872717516903347</v>
      </c>
      <c r="G407">
        <v>0.92254018234120716</v>
      </c>
      <c r="H407">
        <v>0.30122643300240087</v>
      </c>
      <c r="I407">
        <v>0.83350227204181881</v>
      </c>
      <c r="J407">
        <v>-0.7996120546088592</v>
      </c>
      <c r="K407">
        <v>-0.23272729678946397</v>
      </c>
      <c r="L407">
        <v>1.5428858929481315</v>
      </c>
      <c r="M407">
        <v>-0.81363560596857798</v>
      </c>
      <c r="P407" s="17">
        <f t="shared" si="19"/>
        <v>9.0465717429181417E-3</v>
      </c>
      <c r="Q407" s="17">
        <f t="shared" si="20"/>
        <v>9.0876156485839577E-3</v>
      </c>
    </row>
    <row r="408" spans="3:17" x14ac:dyDescent="0.55000000000000004">
      <c r="C408">
        <f t="shared" si="21"/>
        <v>402</v>
      </c>
      <c r="D408">
        <v>1.1960039768352264</v>
      </c>
      <c r="E408">
        <v>0.95908543221929721</v>
      </c>
      <c r="F408">
        <v>-1.633285629396158</v>
      </c>
      <c r="G408">
        <v>-0.86681974230259162</v>
      </c>
      <c r="H408">
        <v>3.6512484242297152E-2</v>
      </c>
      <c r="I408">
        <v>1.7844140004757786E-2</v>
      </c>
      <c r="J408">
        <v>-0.27437235014795447</v>
      </c>
      <c r="K408">
        <v>0.79349341368069248</v>
      </c>
      <c r="L408">
        <v>1.609160132125957</v>
      </c>
      <c r="M408">
        <v>-1.3366829043719699</v>
      </c>
      <c r="P408" s="17">
        <f t="shared" si="19"/>
        <v>1.2024364936331879E-2</v>
      </c>
      <c r="Q408" s="17">
        <f t="shared" si="20"/>
        <v>1.2096948243370154E-2</v>
      </c>
    </row>
    <row r="409" spans="3:17" x14ac:dyDescent="0.55000000000000004">
      <c r="C409">
        <f t="shared" si="21"/>
        <v>403</v>
      </c>
      <c r="D409">
        <v>-2.2104772942408832</v>
      </c>
      <c r="E409">
        <v>-1.0827697777115435</v>
      </c>
      <c r="F409">
        <v>0.1379095870532582</v>
      </c>
      <c r="G409">
        <v>0.54913617975680906</v>
      </c>
      <c r="H409">
        <v>-1.5912669504567158</v>
      </c>
      <c r="I409">
        <v>0.39143828919941698</v>
      </c>
      <c r="J409">
        <v>-0.69379930691752778</v>
      </c>
      <c r="K409">
        <v>0.12788807613238068</v>
      </c>
      <c r="L409">
        <v>0.57646908729593838</v>
      </c>
      <c r="M409">
        <v>0.74165589598320114</v>
      </c>
      <c r="P409" s="17">
        <f t="shared" si="19"/>
        <v>-1.7476628246346271E-2</v>
      </c>
      <c r="Q409" s="17">
        <f t="shared" si="20"/>
        <v>-1.7324797760564059E-2</v>
      </c>
    </row>
    <row r="410" spans="3:17" x14ac:dyDescent="0.55000000000000004">
      <c r="C410">
        <f t="shared" si="21"/>
        <v>404</v>
      </c>
      <c r="D410">
        <v>-0.15699418764340434</v>
      </c>
      <c r="E410">
        <v>0.75260516464788907</v>
      </c>
      <c r="F410">
        <v>-1.0798323712149009</v>
      </c>
      <c r="G410">
        <v>-0.79464018003099479</v>
      </c>
      <c r="H410">
        <v>-9.7869095531381203E-3</v>
      </c>
      <c r="I410">
        <v>1.4470670954765725</v>
      </c>
      <c r="J410">
        <v>-0.10561476412712485</v>
      </c>
      <c r="K410">
        <v>-0.7791787526541436</v>
      </c>
      <c r="L410">
        <v>2.8010292491043152</v>
      </c>
      <c r="M410">
        <v>1.8049130202101631</v>
      </c>
      <c r="P410" s="17">
        <f t="shared" si="19"/>
        <v>3.0705711920977542E-4</v>
      </c>
      <c r="Q410" s="17">
        <f t="shared" si="20"/>
        <v>3.0710426607249985E-4</v>
      </c>
    </row>
    <row r="411" spans="3:17" x14ac:dyDescent="0.55000000000000004">
      <c r="C411">
        <f t="shared" si="21"/>
        <v>405</v>
      </c>
      <c r="D411">
        <v>1.5162787643921525</v>
      </c>
      <c r="E411">
        <v>-1.4879430278978132</v>
      </c>
      <c r="F411">
        <v>3.7730729990953317E-2</v>
      </c>
      <c r="G411">
        <v>-0.8107413562150293</v>
      </c>
      <c r="H411">
        <v>1.673460819762344</v>
      </c>
      <c r="I411">
        <v>0.64179259850247061</v>
      </c>
      <c r="J411">
        <v>1.4755428097190872</v>
      </c>
      <c r="K411">
        <v>1.5264667776291514</v>
      </c>
      <c r="L411">
        <v>-0.86789494628598207</v>
      </c>
      <c r="M411">
        <v>0.23085011766940003</v>
      </c>
      <c r="P411" s="17">
        <f t="shared" si="19"/>
        <v>1.4798025958491501E-2</v>
      </c>
      <c r="Q411" s="17">
        <f t="shared" si="20"/>
        <v>1.4908058831090809E-2</v>
      </c>
    </row>
    <row r="412" spans="3:17" x14ac:dyDescent="0.55000000000000004">
      <c r="C412">
        <f t="shared" si="21"/>
        <v>406</v>
      </c>
      <c r="D412">
        <v>0.34106581653899376</v>
      </c>
      <c r="E412">
        <v>0.51094852783068856</v>
      </c>
      <c r="F412">
        <v>-0.52571870359457762</v>
      </c>
      <c r="G412">
        <v>-0.71600419510721425</v>
      </c>
      <c r="H412">
        <v>7.270858769888236E-2</v>
      </c>
      <c r="I412">
        <v>1.4639746665691662</v>
      </c>
      <c r="J412">
        <v>0.47685157994654015</v>
      </c>
      <c r="K412">
        <v>1.5446139884853565</v>
      </c>
      <c r="L412">
        <v>-0.31679310428252738</v>
      </c>
      <c r="M412">
        <v>-0.78435886962257839</v>
      </c>
      <c r="P412" s="17">
        <f t="shared" si="19"/>
        <v>4.62038328151918E-3</v>
      </c>
      <c r="Q412" s="17">
        <f t="shared" si="20"/>
        <v>4.6310737106385336E-3</v>
      </c>
    </row>
    <row r="413" spans="3:17" x14ac:dyDescent="0.55000000000000004">
      <c r="C413">
        <f t="shared" si="21"/>
        <v>407</v>
      </c>
      <c r="D413">
        <v>-1.5890132594835744</v>
      </c>
      <c r="E413">
        <v>0.27849608151251404</v>
      </c>
      <c r="F413">
        <v>0.20907170110905515</v>
      </c>
      <c r="G413">
        <v>1.6365721379560378</v>
      </c>
      <c r="H413">
        <v>0.5098913646307659</v>
      </c>
      <c r="I413">
        <v>0.93273470438214656</v>
      </c>
      <c r="J413">
        <v>0.1992256657046533</v>
      </c>
      <c r="K413">
        <v>-1.0684088903511711E-2</v>
      </c>
      <c r="L413">
        <v>0.38997207732160971</v>
      </c>
      <c r="M413">
        <v>-0.15807276714031077</v>
      </c>
      <c r="P413" s="17">
        <f t="shared" si="19"/>
        <v>-1.2094591829964226E-2</v>
      </c>
      <c r="Q413" s="17">
        <f t="shared" si="20"/>
        <v>-1.202174622922203E-2</v>
      </c>
    </row>
    <row r="414" spans="3:17" x14ac:dyDescent="0.55000000000000004">
      <c r="C414">
        <f t="shared" si="21"/>
        <v>408</v>
      </c>
      <c r="D414">
        <v>-9.3372924151169531E-2</v>
      </c>
      <c r="E414">
        <v>-9.8240653555739577E-2</v>
      </c>
      <c r="F414">
        <v>-0.94663254374607508</v>
      </c>
      <c r="G414">
        <v>-0.47822751874078895</v>
      </c>
      <c r="H414">
        <v>-1.1929011377742611E-2</v>
      </c>
      <c r="I414">
        <v>-0.42113599727238166</v>
      </c>
      <c r="J414">
        <v>-0.33003268795265089</v>
      </c>
      <c r="K414">
        <v>-1.650396637584884</v>
      </c>
      <c r="L414">
        <v>0.75581485476151877</v>
      </c>
      <c r="M414">
        <v>1.6430905995602771</v>
      </c>
      <c r="P414" s="17">
        <f t="shared" si="19"/>
        <v>8.5803342326116333E-4</v>
      </c>
      <c r="Q414" s="17">
        <f t="shared" si="20"/>
        <v>8.5840163924522095E-4</v>
      </c>
    </row>
    <row r="415" spans="3:17" x14ac:dyDescent="0.55000000000000004">
      <c r="C415">
        <f t="shared" si="21"/>
        <v>409</v>
      </c>
      <c r="D415">
        <v>0.17490860916061074</v>
      </c>
      <c r="E415">
        <v>-1.4630652808401836</v>
      </c>
      <c r="F415">
        <v>-0.31102541376757675</v>
      </c>
      <c r="G415">
        <v>0.68077444791320985</v>
      </c>
      <c r="H415">
        <v>-1.2959908956297626</v>
      </c>
      <c r="I415">
        <v>0.12895874143728275</v>
      </c>
      <c r="J415">
        <v>-1.6902477260016513</v>
      </c>
      <c r="K415">
        <v>-0.77634511656725613</v>
      </c>
      <c r="L415">
        <v>-1.8089159486509523</v>
      </c>
      <c r="M415">
        <v>-0.22521186953380257</v>
      </c>
      <c r="P415" s="17">
        <f t="shared" si="19"/>
        <v>3.1814196554035912E-3</v>
      </c>
      <c r="Q415" s="17">
        <f t="shared" si="20"/>
        <v>3.1864857419399151E-3</v>
      </c>
    </row>
    <row r="416" spans="3:17" x14ac:dyDescent="0.55000000000000004">
      <c r="C416">
        <f t="shared" si="21"/>
        <v>410</v>
      </c>
      <c r="D416">
        <v>-9.2647653460655233E-2</v>
      </c>
      <c r="E416">
        <v>0.290287293876206</v>
      </c>
      <c r="F416">
        <v>-0.19441408022227277</v>
      </c>
      <c r="G416">
        <v>-0.65760825812511603</v>
      </c>
      <c r="H416">
        <v>-0.44676816521251322</v>
      </c>
      <c r="I416">
        <v>1.3121533316003446</v>
      </c>
      <c r="J416">
        <v>-1.472732837964585</v>
      </c>
      <c r="K416">
        <v>-0.48618101671634029</v>
      </c>
      <c r="L416">
        <v>-0.38492106827331257</v>
      </c>
      <c r="M416">
        <v>-0.36279106505553044</v>
      </c>
      <c r="P416" s="17">
        <f t="shared" si="19"/>
        <v>8.6431445168721999E-4</v>
      </c>
      <c r="Q416" s="17">
        <f t="shared" si="20"/>
        <v>8.6468807905903944E-4</v>
      </c>
    </row>
    <row r="417" spans="3:17" x14ac:dyDescent="0.55000000000000004">
      <c r="C417">
        <f t="shared" si="21"/>
        <v>411</v>
      </c>
      <c r="D417">
        <v>-0.85052582727118076</v>
      </c>
      <c r="E417">
        <v>0.75363213003850793</v>
      </c>
      <c r="F417">
        <v>7.2771322825383566E-2</v>
      </c>
      <c r="G417">
        <v>0.37243761125046138</v>
      </c>
      <c r="H417">
        <v>-0.98762920293659662</v>
      </c>
      <c r="I417">
        <v>-0.30457972568868152</v>
      </c>
      <c r="J417">
        <v>0.64619378364228497</v>
      </c>
      <c r="K417">
        <v>-0.16586211937745868</v>
      </c>
      <c r="L417">
        <v>-1.2354448226577694</v>
      </c>
      <c r="M417">
        <v>-1.060040805880464E-2</v>
      </c>
      <c r="P417" s="17">
        <f t="shared" si="19"/>
        <v>-5.699103063249512E-3</v>
      </c>
      <c r="Q417" s="17">
        <f t="shared" si="20"/>
        <v>-5.6828939824127289E-3</v>
      </c>
    </row>
    <row r="418" spans="3:17" x14ac:dyDescent="0.55000000000000004">
      <c r="C418">
        <f t="shared" si="21"/>
        <v>412</v>
      </c>
      <c r="D418">
        <v>-0.23611526525669713</v>
      </c>
      <c r="E418">
        <v>-1.8006341835219128</v>
      </c>
      <c r="F418">
        <v>-1.3427394862054014</v>
      </c>
      <c r="G418">
        <v>0.58187845388297432</v>
      </c>
      <c r="H418">
        <v>-7.2438356986743446E-2</v>
      </c>
      <c r="I418">
        <v>-0.70210587603955554</v>
      </c>
      <c r="J418">
        <v>-1.4148407741794842</v>
      </c>
      <c r="K418">
        <v>-1.4791932042649973</v>
      </c>
      <c r="L418">
        <v>-1.2712786772056963</v>
      </c>
      <c r="M418">
        <v>0.90345016639668663</v>
      </c>
      <c r="P418" s="17">
        <f t="shared" si="19"/>
        <v>-3.7815151266934271E-4</v>
      </c>
      <c r="Q418" s="17">
        <f t="shared" si="20"/>
        <v>-3.7808002239769767E-4</v>
      </c>
    </row>
    <row r="419" spans="3:17" x14ac:dyDescent="0.55000000000000004">
      <c r="C419">
        <f t="shared" si="21"/>
        <v>413</v>
      </c>
      <c r="D419">
        <v>-0.22168854591336545</v>
      </c>
      <c r="E419">
        <v>-0.16985354171053524</v>
      </c>
      <c r="F419">
        <v>1.1578026817950464</v>
      </c>
      <c r="G419">
        <v>1.2146137735139055</v>
      </c>
      <c r="H419">
        <v>1.2136412360591469</v>
      </c>
      <c r="I419">
        <v>1.5728693216444403E-2</v>
      </c>
      <c r="J419">
        <v>0.74806457831133111</v>
      </c>
      <c r="K419">
        <v>0.86397386119619424</v>
      </c>
      <c r="L419">
        <v>-0.70332894626774578</v>
      </c>
      <c r="M419">
        <v>-1.7051541778358328</v>
      </c>
      <c r="P419" s="17">
        <f t="shared" si="19"/>
        <v>-2.5321245822340676E-4</v>
      </c>
      <c r="Q419" s="17">
        <f t="shared" si="20"/>
        <v>-2.5318040265454034E-4</v>
      </c>
    </row>
    <row r="420" spans="3:17" x14ac:dyDescent="0.55000000000000004">
      <c r="C420">
        <f t="shared" si="21"/>
        <v>414</v>
      </c>
      <c r="D420">
        <v>-1.3155473171474443</v>
      </c>
      <c r="E420">
        <v>0.60202070619080494</v>
      </c>
      <c r="F420">
        <v>0.32238983904403712</v>
      </c>
      <c r="G420">
        <v>-0.53889475021684008</v>
      </c>
      <c r="H420">
        <v>-0.14406802083548439</v>
      </c>
      <c r="I420">
        <v>0.41583827895845232</v>
      </c>
      <c r="J420">
        <v>0.39751977285017975</v>
      </c>
      <c r="K420">
        <v>0.60232274557356569</v>
      </c>
      <c r="L420">
        <v>-1.6061817840169903</v>
      </c>
      <c r="M420">
        <v>-0.15932711952748591</v>
      </c>
      <c r="P420" s="17">
        <f t="shared" si="19"/>
        <v>-9.7263072986348356E-3</v>
      </c>
      <c r="Q420" s="17">
        <f t="shared" si="20"/>
        <v>-9.6791597527884354E-3</v>
      </c>
    </row>
    <row r="421" spans="3:17" x14ac:dyDescent="0.55000000000000004">
      <c r="C421">
        <f t="shared" si="21"/>
        <v>415</v>
      </c>
      <c r="D421">
        <v>-0.52292429176288158</v>
      </c>
      <c r="E421">
        <v>-0.86001646424775624</v>
      </c>
      <c r="F421">
        <v>-0.19878409901668714</v>
      </c>
      <c r="G421">
        <v>-1.2269698325239149</v>
      </c>
      <c r="H421">
        <v>-0.34326398947716225</v>
      </c>
      <c r="I421">
        <v>-3.199777437134925E-2</v>
      </c>
      <c r="J421">
        <v>-0.49191409776231493</v>
      </c>
      <c r="K421">
        <v>1.0394641755318785</v>
      </c>
      <c r="L421">
        <v>-5.8111410520824074E-2</v>
      </c>
      <c r="M421">
        <v>-1.2146151191893473</v>
      </c>
      <c r="P421" s="17">
        <f t="shared" si="19"/>
        <v>-2.8619905425597437E-3</v>
      </c>
      <c r="Q421" s="17">
        <f t="shared" si="20"/>
        <v>-2.8578989519222331E-3</v>
      </c>
    </row>
    <row r="422" spans="3:17" x14ac:dyDescent="0.55000000000000004">
      <c r="C422">
        <f t="shared" si="21"/>
        <v>416</v>
      </c>
      <c r="D422">
        <v>0.25689706893541991</v>
      </c>
      <c r="E422">
        <v>-0.90859672234634259</v>
      </c>
      <c r="F422">
        <v>1.3095963854816115</v>
      </c>
      <c r="G422">
        <v>0.35819306942747453</v>
      </c>
      <c r="H422">
        <v>-0.69143568599987926</v>
      </c>
      <c r="I422">
        <v>2.5393486807124539</v>
      </c>
      <c r="J422">
        <v>0.16092870024473896</v>
      </c>
      <c r="K422">
        <v>1.4414291333563172</v>
      </c>
      <c r="L422">
        <v>-0.41539368143914629</v>
      </c>
      <c r="M422">
        <v>0.62080033435614335</v>
      </c>
      <c r="P422" s="17">
        <f t="shared" si="19"/>
        <v>3.8914605452250242E-3</v>
      </c>
      <c r="Q422" s="17">
        <f t="shared" si="20"/>
        <v>3.8990421090747684E-3</v>
      </c>
    </row>
    <row r="423" spans="3:17" x14ac:dyDescent="0.55000000000000004">
      <c r="C423">
        <f t="shared" si="21"/>
        <v>417</v>
      </c>
      <c r="D423">
        <v>0.61877786946637603</v>
      </c>
      <c r="E423">
        <v>-1.7541721574568099</v>
      </c>
      <c r="F423">
        <v>-0.78719316984598142</v>
      </c>
      <c r="G423">
        <v>1.8828301373983405</v>
      </c>
      <c r="H423">
        <v>-1.0168000865103504</v>
      </c>
      <c r="I423">
        <v>-2.0966593531533713</v>
      </c>
      <c r="J423">
        <v>1.1627164472999607</v>
      </c>
      <c r="K423">
        <v>0.79393021237647865</v>
      </c>
      <c r="L423">
        <v>1.4087690604941836</v>
      </c>
      <c r="M423">
        <v>1.8685410865241594</v>
      </c>
      <c r="P423" s="17">
        <f t="shared" si="19"/>
        <v>7.0254402092415954E-3</v>
      </c>
      <c r="Q423" s="17">
        <f t="shared" si="20"/>
        <v>7.0501765081749657E-3</v>
      </c>
    </row>
    <row r="424" spans="3:17" x14ac:dyDescent="0.55000000000000004">
      <c r="C424">
        <f t="shared" si="21"/>
        <v>418</v>
      </c>
      <c r="D424">
        <v>-0.712928767390274</v>
      </c>
      <c r="E424">
        <v>9.7219941055760539E-2</v>
      </c>
      <c r="F424">
        <v>-0.95456534279448868</v>
      </c>
      <c r="G424">
        <v>-0.15206293652675015</v>
      </c>
      <c r="H424">
        <v>0.56265551682608439</v>
      </c>
      <c r="I424">
        <v>-0.69835884023591066</v>
      </c>
      <c r="J424">
        <v>-0.44076164829022946</v>
      </c>
      <c r="K424">
        <v>0.36694738194334175</v>
      </c>
      <c r="L424">
        <v>0.86343677671852992</v>
      </c>
      <c r="M424">
        <v>-0.68120802616429788</v>
      </c>
      <c r="P424" s="17">
        <f t="shared" si="19"/>
        <v>-4.5074775698203734E-3</v>
      </c>
      <c r="Q424" s="17">
        <f t="shared" si="20"/>
        <v>-4.4973341389511479E-3</v>
      </c>
    </row>
    <row r="425" spans="3:17" x14ac:dyDescent="0.55000000000000004">
      <c r="C425">
        <f t="shared" si="21"/>
        <v>419</v>
      </c>
      <c r="D425">
        <v>4.1410914800108493E-2</v>
      </c>
      <c r="E425">
        <v>-0.14196503824814088</v>
      </c>
      <c r="F425">
        <v>-0.78650931495157017</v>
      </c>
      <c r="G425">
        <v>-1.1235468719481565</v>
      </c>
      <c r="H425">
        <v>0.74209567954293054</v>
      </c>
      <c r="I425">
        <v>-1.6865566674299801</v>
      </c>
      <c r="J425">
        <v>-2.8979166864859107</v>
      </c>
      <c r="K425">
        <v>1.9221246185338727</v>
      </c>
      <c r="L425">
        <v>-2.9376267684730988</v>
      </c>
      <c r="M425">
        <v>0.68389948303127923</v>
      </c>
      <c r="P425" s="17">
        <f t="shared" si="19"/>
        <v>2.0252957087751361E-3</v>
      </c>
      <c r="Q425" s="17">
        <f t="shared" si="20"/>
        <v>2.0273480053978332E-3</v>
      </c>
    </row>
    <row r="426" spans="3:17" x14ac:dyDescent="0.55000000000000004">
      <c r="C426">
        <f t="shared" si="21"/>
        <v>420</v>
      </c>
      <c r="D426">
        <v>0.37680522455372983</v>
      </c>
      <c r="E426">
        <v>-0.58664437085359111</v>
      </c>
      <c r="F426">
        <v>1.6566299477168354</v>
      </c>
      <c r="G426">
        <v>1.5561274307595898</v>
      </c>
      <c r="H426">
        <v>2.0256135469646206</v>
      </c>
      <c r="I426">
        <v>-2.0936184461855616</v>
      </c>
      <c r="J426">
        <v>1.5677919782850055E-3</v>
      </c>
      <c r="K426">
        <v>-0.76802020874925814</v>
      </c>
      <c r="L426">
        <v>0.37884933897182993</v>
      </c>
      <c r="M426">
        <v>0.3957887457106139</v>
      </c>
      <c r="P426" s="17">
        <f t="shared" si="19"/>
        <v>4.9298956340889655E-3</v>
      </c>
      <c r="Q426" s="17">
        <f t="shared" si="20"/>
        <v>4.9420675634641587E-3</v>
      </c>
    </row>
    <row r="427" spans="3:17" x14ac:dyDescent="0.55000000000000004">
      <c r="C427">
        <f t="shared" si="21"/>
        <v>421</v>
      </c>
      <c r="D427">
        <v>3.3885026268336467</v>
      </c>
      <c r="E427">
        <v>1.6574088271647069</v>
      </c>
      <c r="F427">
        <v>0.10213774218774166</v>
      </c>
      <c r="G427">
        <v>-0.29026916858303781</v>
      </c>
      <c r="H427">
        <v>0.14629989336075605</v>
      </c>
      <c r="I427">
        <v>-0.43642946186196541</v>
      </c>
      <c r="J427">
        <v>0.86833355425067249</v>
      </c>
      <c r="K427">
        <v>2.9453522952334183E-2</v>
      </c>
      <c r="L427">
        <v>0.97043380492672804</v>
      </c>
      <c r="M427">
        <v>-0.94147286180439871</v>
      </c>
      <c r="P427" s="17">
        <f t="shared" si="19"/>
        <v>3.101196022294906E-2</v>
      </c>
      <c r="Q427" s="17">
        <f t="shared" si="20"/>
        <v>3.1497840756893547E-2</v>
      </c>
    </row>
    <row r="428" spans="3:17" x14ac:dyDescent="0.55000000000000004">
      <c r="C428">
        <f t="shared" si="21"/>
        <v>422</v>
      </c>
      <c r="D428">
        <v>3.6934762698726282</v>
      </c>
      <c r="E428">
        <v>0.90789430858698239</v>
      </c>
      <c r="F428">
        <v>1.6469398037075358</v>
      </c>
      <c r="G428">
        <v>2.0281602743594438</v>
      </c>
      <c r="H428">
        <v>0.12759282799805907</v>
      </c>
      <c r="I428">
        <v>-0.50434614390261967</v>
      </c>
      <c r="J428">
        <v>0.21419493934764244</v>
      </c>
      <c r="K428">
        <v>0.43961483336129287</v>
      </c>
      <c r="L428">
        <v>1.7668085614164302</v>
      </c>
      <c r="M428">
        <v>0.56659877216421772</v>
      </c>
      <c r="P428" s="17">
        <f t="shared" si="19"/>
        <v>3.3653109446513507E-2</v>
      </c>
      <c r="Q428" s="17">
        <f t="shared" si="20"/>
        <v>3.4225781341428174E-2</v>
      </c>
    </row>
    <row r="429" spans="3:17" x14ac:dyDescent="0.55000000000000004">
      <c r="C429">
        <f t="shared" si="21"/>
        <v>423</v>
      </c>
      <c r="D429">
        <v>-1.0979066833914215</v>
      </c>
      <c r="E429">
        <v>0.27190415766994341</v>
      </c>
      <c r="F429">
        <v>-0.39832323862963626</v>
      </c>
      <c r="G429">
        <v>-0.84089327434306149</v>
      </c>
      <c r="H429">
        <v>-0.43587159459659935</v>
      </c>
      <c r="I429">
        <v>-0.67016418476803952</v>
      </c>
      <c r="J429">
        <v>-1.4070164828875289</v>
      </c>
      <c r="K429">
        <v>0.23791969392791942</v>
      </c>
      <c r="L429">
        <v>-0.45309755975324112</v>
      </c>
      <c r="M429">
        <v>0.63375022769786871</v>
      </c>
      <c r="P429" s="17">
        <f t="shared" si="19"/>
        <v>-7.8414841213502277E-3</v>
      </c>
      <c r="Q429" s="17">
        <f t="shared" si="20"/>
        <v>-7.8108198881180479E-3</v>
      </c>
    </row>
    <row r="430" spans="3:17" x14ac:dyDescent="0.55000000000000004">
      <c r="C430">
        <f t="shared" si="21"/>
        <v>424</v>
      </c>
      <c r="D430">
        <v>0.85750505983572178</v>
      </c>
      <c r="E430">
        <v>0.15985982457979017</v>
      </c>
      <c r="F430">
        <v>0.55089706794182725</v>
      </c>
      <c r="G430">
        <v>-1.029470454711511</v>
      </c>
      <c r="H430">
        <v>1.5307651502638173</v>
      </c>
      <c r="I430">
        <v>1.3517870123023994</v>
      </c>
      <c r="J430">
        <v>1.6264748263915112</v>
      </c>
      <c r="K430">
        <v>7.8240020750713526E-2</v>
      </c>
      <c r="L430">
        <v>-1.2381408530329425</v>
      </c>
      <c r="M430">
        <v>0.59354119941354588</v>
      </c>
      <c r="P430" s="17">
        <f t="shared" si="19"/>
        <v>9.0928783235809663E-3</v>
      </c>
      <c r="Q430" s="17">
        <f t="shared" si="20"/>
        <v>9.1343441275635318E-3</v>
      </c>
    </row>
    <row r="431" spans="3:17" x14ac:dyDescent="0.55000000000000004">
      <c r="C431">
        <f t="shared" si="21"/>
        <v>425</v>
      </c>
      <c r="D431">
        <v>-3.189510534266124E-3</v>
      </c>
      <c r="E431">
        <v>-1.2308919415239119</v>
      </c>
      <c r="F431">
        <v>-0.22807896846676551</v>
      </c>
      <c r="G431">
        <v>1.2999632312536649</v>
      </c>
      <c r="H431">
        <v>-1.8375149451624762</v>
      </c>
      <c r="I431">
        <v>5.5008549051184545E-3</v>
      </c>
      <c r="J431">
        <v>-0.27200980761795446</v>
      </c>
      <c r="K431">
        <v>1.128915797485984</v>
      </c>
      <c r="L431">
        <v>-0.71807388598664657</v>
      </c>
      <c r="M431">
        <v>-0.95165155554106862</v>
      </c>
      <c r="P431" s="17">
        <f t="shared" si="19"/>
        <v>1.6390446951835415E-3</v>
      </c>
      <c r="Q431" s="17">
        <f t="shared" si="20"/>
        <v>1.6403886631142228E-3</v>
      </c>
    </row>
    <row r="432" spans="3:17" x14ac:dyDescent="0.55000000000000004">
      <c r="C432">
        <f t="shared" si="21"/>
        <v>426</v>
      </c>
      <c r="D432">
        <v>-2.146134076868512</v>
      </c>
      <c r="E432">
        <v>-1.5715402507437253</v>
      </c>
      <c r="F432">
        <v>-0.21040366537382318</v>
      </c>
      <c r="G432">
        <v>-0.4763049733332736</v>
      </c>
      <c r="H432">
        <v>1.2262886244709534</v>
      </c>
      <c r="I432">
        <v>-0.77304740697601848</v>
      </c>
      <c r="J432">
        <v>0.54890603586721387</v>
      </c>
      <c r="K432">
        <v>-1.6689152328645656</v>
      </c>
      <c r="L432">
        <v>1.8889237725016714</v>
      </c>
      <c r="M432">
        <v>-0.32888098019765766</v>
      </c>
      <c r="P432" s="17">
        <f t="shared" si="19"/>
        <v>-1.6919399638289295E-2</v>
      </c>
      <c r="Q432" s="17">
        <f t="shared" si="20"/>
        <v>-1.6777070434953134E-2</v>
      </c>
    </row>
    <row r="433" spans="3:17" x14ac:dyDescent="0.55000000000000004">
      <c r="C433">
        <f t="shared" si="21"/>
        <v>427</v>
      </c>
      <c r="D433">
        <v>0.47380079433735867</v>
      </c>
      <c r="E433">
        <v>-0.77285591079527738</v>
      </c>
      <c r="F433">
        <v>0.90380931887387927</v>
      </c>
      <c r="G433">
        <v>0.22225052337217779</v>
      </c>
      <c r="H433">
        <v>0.24252681931820508</v>
      </c>
      <c r="I433">
        <v>0.49540904107963774</v>
      </c>
      <c r="J433">
        <v>0.38309561686624932</v>
      </c>
      <c r="K433">
        <v>0.7137304954788336</v>
      </c>
      <c r="L433">
        <v>1.9857214078581309</v>
      </c>
      <c r="M433">
        <v>-0.37611663700114289</v>
      </c>
      <c r="P433" s="17">
        <f t="shared" si="19"/>
        <v>5.7699019089606542E-3</v>
      </c>
      <c r="Q433" s="17">
        <f t="shared" si="20"/>
        <v>5.7865798542537927E-3</v>
      </c>
    </row>
    <row r="434" spans="3:17" x14ac:dyDescent="0.55000000000000004">
      <c r="C434">
        <f t="shared" si="21"/>
        <v>428</v>
      </c>
      <c r="D434">
        <v>0.23806204260613603</v>
      </c>
      <c r="E434">
        <v>-2.6156324402641298</v>
      </c>
      <c r="F434">
        <v>-1.0793268792108095</v>
      </c>
      <c r="G434">
        <v>-0.40571400543399599</v>
      </c>
      <c r="H434">
        <v>-1.3716192416385251</v>
      </c>
      <c r="I434">
        <v>-0.69421980568265051</v>
      </c>
      <c r="J434">
        <v>0.30706065554472411</v>
      </c>
      <c r="K434">
        <v>6.1287988736118446E-2</v>
      </c>
      <c r="L434">
        <v>1.3009828496143265</v>
      </c>
      <c r="M434">
        <v>0.1238273414963663</v>
      </c>
      <c r="P434" s="17">
        <f t="shared" si="19"/>
        <v>3.7283444324039379E-3</v>
      </c>
      <c r="Q434" s="17">
        <f t="shared" si="20"/>
        <v>3.7353033542386616E-3</v>
      </c>
    </row>
    <row r="435" spans="3:17" x14ac:dyDescent="0.55000000000000004">
      <c r="C435">
        <f t="shared" si="21"/>
        <v>429</v>
      </c>
      <c r="D435">
        <v>0.99032857693747833</v>
      </c>
      <c r="E435">
        <v>-1.2466181316813285</v>
      </c>
      <c r="F435">
        <v>-0.37216877219446143</v>
      </c>
      <c r="G435">
        <v>0.64575990484957291</v>
      </c>
      <c r="H435">
        <v>-0.65376974643066632</v>
      </c>
      <c r="I435">
        <v>1.9524771713770916</v>
      </c>
      <c r="J435">
        <v>-0.90565980175283545</v>
      </c>
      <c r="K435">
        <v>0.56534191334979644</v>
      </c>
      <c r="L435">
        <v>1.4809168942344924</v>
      </c>
      <c r="M435">
        <v>0.31219162386452132</v>
      </c>
      <c r="P435" s="17">
        <f t="shared" si="19"/>
        <v>1.0243163723882147E-2</v>
      </c>
      <c r="Q435" s="17">
        <f t="shared" si="20"/>
        <v>1.0295804507949091E-2</v>
      </c>
    </row>
    <row r="436" spans="3:17" x14ac:dyDescent="0.55000000000000004">
      <c r="C436">
        <f t="shared" si="21"/>
        <v>430</v>
      </c>
      <c r="D436">
        <v>-2.3104833764442692</v>
      </c>
      <c r="E436">
        <v>-1.8452120789195101</v>
      </c>
      <c r="F436">
        <v>0.22019271845701655</v>
      </c>
      <c r="G436">
        <v>1.1217639357960378</v>
      </c>
      <c r="H436">
        <v>-0.20086649872793169</v>
      </c>
      <c r="I436">
        <v>0.14621007275873482</v>
      </c>
      <c r="J436">
        <v>-2.5134344413318965</v>
      </c>
      <c r="K436">
        <v>-0.85519656035663538</v>
      </c>
      <c r="L436">
        <v>0.19642191323268174</v>
      </c>
      <c r="M436">
        <v>-1.7956018243182026</v>
      </c>
      <c r="P436" s="17">
        <f t="shared" si="19"/>
        <v>-1.8342706323557143E-2</v>
      </c>
      <c r="Q436" s="17">
        <f t="shared" si="20"/>
        <v>-1.8175502768588037E-2</v>
      </c>
    </row>
    <row r="437" spans="3:17" x14ac:dyDescent="0.55000000000000004">
      <c r="C437">
        <f t="shared" si="21"/>
        <v>431</v>
      </c>
      <c r="D437">
        <v>1.2063073084182059</v>
      </c>
      <c r="E437">
        <v>1.2698386537451209</v>
      </c>
      <c r="F437">
        <v>-0.22631221839670745</v>
      </c>
      <c r="G437">
        <v>0.24913626018800386</v>
      </c>
      <c r="H437">
        <v>0.99514279626567625</v>
      </c>
      <c r="I437">
        <v>1.1000993053911896</v>
      </c>
      <c r="J437">
        <v>-0.77900568394364955</v>
      </c>
      <c r="K437">
        <v>-0.57729195943448286</v>
      </c>
      <c r="L437">
        <v>-3.0480133182142706</v>
      </c>
      <c r="M437">
        <v>-0.64993081136895015</v>
      </c>
      <c r="P437" s="17">
        <f t="shared" si="19"/>
        <v>1.2113594405276627E-2</v>
      </c>
      <c r="Q437" s="17">
        <f t="shared" si="20"/>
        <v>1.2187261145808703E-2</v>
      </c>
    </row>
    <row r="438" spans="3:17" x14ac:dyDescent="0.55000000000000004">
      <c r="C438">
        <f t="shared" si="21"/>
        <v>432</v>
      </c>
      <c r="D438">
        <v>0.26624187308255165</v>
      </c>
      <c r="E438">
        <v>1.6799813297395634</v>
      </c>
      <c r="F438">
        <v>5.1842601178780999E-2</v>
      </c>
      <c r="G438">
        <v>-9.4552059146680176E-2</v>
      </c>
      <c r="H438">
        <v>2.1035125680538589</v>
      </c>
      <c r="I438">
        <v>1.0810950695548487</v>
      </c>
      <c r="J438">
        <v>-1.3380892954675099</v>
      </c>
      <c r="K438">
        <v>-0.57215351548089444</v>
      </c>
      <c r="L438">
        <v>0.25751844566468041</v>
      </c>
      <c r="M438">
        <v>0.46307347056361531</v>
      </c>
      <c r="P438" s="17">
        <f t="shared" si="19"/>
        <v>3.972388923073087E-3</v>
      </c>
      <c r="Q438" s="17">
        <f t="shared" si="20"/>
        <v>3.9802893176339449E-3</v>
      </c>
    </row>
    <row r="439" spans="3:17" x14ac:dyDescent="0.55000000000000004">
      <c r="C439">
        <f t="shared" si="21"/>
        <v>433</v>
      </c>
      <c r="D439">
        <v>0.72876584971423741</v>
      </c>
      <c r="E439">
        <v>-0.27227563801397553</v>
      </c>
      <c r="F439">
        <v>-0.24603538949897583</v>
      </c>
      <c r="G439">
        <v>1.9037382070748754</v>
      </c>
      <c r="H439">
        <v>0.34541359350534157</v>
      </c>
      <c r="I439">
        <v>0.45948079890111904</v>
      </c>
      <c r="J439">
        <v>-1.3749137520702359</v>
      </c>
      <c r="K439">
        <v>0.31150952563107615</v>
      </c>
      <c r="L439">
        <v>-9.7076281127061667E-2</v>
      </c>
      <c r="M439">
        <v>-0.48081029728234503</v>
      </c>
      <c r="P439" s="17">
        <f t="shared" si="19"/>
        <v>7.9779640592974859E-3</v>
      </c>
      <c r="Q439" s="17">
        <f t="shared" si="20"/>
        <v>8.0098728137507624E-3</v>
      </c>
    </row>
    <row r="440" spans="3:17" x14ac:dyDescent="0.55000000000000004">
      <c r="C440">
        <f t="shared" si="21"/>
        <v>434</v>
      </c>
      <c r="D440">
        <v>-0.95661194355787249</v>
      </c>
      <c r="E440">
        <v>1.6382736920509029</v>
      </c>
      <c r="F440">
        <v>-1.413436824733719</v>
      </c>
      <c r="G440">
        <v>0.76347332924049149</v>
      </c>
      <c r="H440">
        <v>-5.2897340522074919E-2</v>
      </c>
      <c r="I440">
        <v>-1.1557897656888959E-2</v>
      </c>
      <c r="J440">
        <v>0.61079055447419317</v>
      </c>
      <c r="K440">
        <v>1.2443844367583834</v>
      </c>
      <c r="L440">
        <v>0.46563006051418526</v>
      </c>
      <c r="M440">
        <v>0.2911563873071904</v>
      </c>
      <c r="P440" s="17">
        <f t="shared" si="19"/>
        <v>-6.6178357801805632E-3</v>
      </c>
      <c r="Q440" s="17">
        <f t="shared" si="20"/>
        <v>-6.5959861306740253E-3</v>
      </c>
    </row>
    <row r="441" spans="3:17" x14ac:dyDescent="0.55000000000000004">
      <c r="C441">
        <f t="shared" si="21"/>
        <v>435</v>
      </c>
      <c r="D441">
        <v>-0.24756449181971274</v>
      </c>
      <c r="E441">
        <v>0.55044459608907836</v>
      </c>
      <c r="F441">
        <v>-0.27537844848590037</v>
      </c>
      <c r="G441">
        <v>-0.40450880007734902</v>
      </c>
      <c r="H441">
        <v>2.2251652290552251</v>
      </c>
      <c r="I441">
        <v>-0.21065480074938522</v>
      </c>
      <c r="J441">
        <v>-0.28349680583589831</v>
      </c>
      <c r="K441">
        <v>-0.63527768269067042</v>
      </c>
      <c r="L441">
        <v>-4.4371894940881638E-2</v>
      </c>
      <c r="M441">
        <v>0.84924270229898191</v>
      </c>
      <c r="P441" s="17">
        <f t="shared" si="19"/>
        <v>-4.7730472324189368E-4</v>
      </c>
      <c r="Q441" s="17">
        <f t="shared" si="20"/>
        <v>-4.7719083146358088E-4</v>
      </c>
    </row>
    <row r="442" spans="3:17" x14ac:dyDescent="0.55000000000000004">
      <c r="C442">
        <f t="shared" si="21"/>
        <v>436</v>
      </c>
      <c r="D442">
        <v>-6.5477505660389165E-2</v>
      </c>
      <c r="E442">
        <v>1.0272507450465449</v>
      </c>
      <c r="F442">
        <v>-0.21481488527836343</v>
      </c>
      <c r="G442">
        <v>-1.8864627568795447</v>
      </c>
      <c r="H442">
        <v>-0.28875054050191756</v>
      </c>
      <c r="I442">
        <v>0.43791855914155348</v>
      </c>
      <c r="J442">
        <v>-0.54464158056317757</v>
      </c>
      <c r="K442">
        <v>0.10356515615577833</v>
      </c>
      <c r="L442">
        <v>-0.68608487266804286</v>
      </c>
      <c r="M442">
        <v>0.33227723146531973</v>
      </c>
      <c r="P442" s="17">
        <f t="shared" si="19"/>
        <v>1.099614833883303E-3</v>
      </c>
      <c r="Q442" s="17">
        <f t="shared" si="20"/>
        <v>1.1002196319360724E-3</v>
      </c>
    </row>
    <row r="443" spans="3:17" x14ac:dyDescent="0.55000000000000004">
      <c r="C443">
        <f t="shared" si="21"/>
        <v>437</v>
      </c>
      <c r="D443">
        <v>-0.4275298080963133</v>
      </c>
      <c r="E443">
        <v>-1.436240320190552</v>
      </c>
      <c r="F443">
        <v>0.10469127860035353</v>
      </c>
      <c r="G443">
        <v>-0.68101907463050171</v>
      </c>
      <c r="H443">
        <v>-1.0947814246432297</v>
      </c>
      <c r="I443">
        <v>1.2946027954796606</v>
      </c>
      <c r="J443">
        <v>1.1007486120122625</v>
      </c>
      <c r="K443">
        <v>0.88707958299646739</v>
      </c>
      <c r="L443">
        <v>0.77065689942974025</v>
      </c>
      <c r="M443">
        <v>0.27739234571272714</v>
      </c>
      <c r="P443" s="17">
        <f t="shared" si="19"/>
        <v>-2.0358500801982652E-3</v>
      </c>
      <c r="Q443" s="17">
        <f t="shared" si="20"/>
        <v>-2.0337791430347085E-3</v>
      </c>
    </row>
    <row r="444" spans="3:17" x14ac:dyDescent="0.55000000000000004">
      <c r="C444">
        <f t="shared" si="21"/>
        <v>438</v>
      </c>
      <c r="D444">
        <v>-0.10656693044120519</v>
      </c>
      <c r="E444">
        <v>5.8534150465370756E-2</v>
      </c>
      <c r="F444">
        <v>1.3319201327402941</v>
      </c>
      <c r="G444">
        <v>-0.81441230691941024</v>
      </c>
      <c r="H444">
        <v>-0.25063801336697683</v>
      </c>
      <c r="I444">
        <v>0.13397682835440614</v>
      </c>
      <c r="J444">
        <v>0.3911290994796171</v>
      </c>
      <c r="K444">
        <v>-1.6138448527024691</v>
      </c>
      <c r="L444">
        <v>0.36373998103989225</v>
      </c>
      <c r="M444">
        <v>-8.1855885017414434E-2</v>
      </c>
      <c r="P444" s="17">
        <f t="shared" si="19"/>
        <v>7.4376997701253785E-4</v>
      </c>
      <c r="Q444" s="17">
        <f t="shared" si="20"/>
        <v>7.4404664248950425E-4</v>
      </c>
    </row>
    <row r="445" spans="3:17" x14ac:dyDescent="0.55000000000000004">
      <c r="C445">
        <f t="shared" si="21"/>
        <v>439</v>
      </c>
      <c r="D445">
        <v>0.9690009934530226</v>
      </c>
      <c r="E445">
        <v>0.25525644662016272</v>
      </c>
      <c r="F445">
        <v>0.73717651529591</v>
      </c>
      <c r="G445">
        <v>-0.66091046528131792</v>
      </c>
      <c r="H445">
        <v>1.16963601687666</v>
      </c>
      <c r="I445">
        <v>-0.32114704139027217</v>
      </c>
      <c r="J445">
        <v>-0.83700606352212858</v>
      </c>
      <c r="K445">
        <v>0.35528711971627364</v>
      </c>
      <c r="L445">
        <v>5.1286381137189679E-3</v>
      </c>
      <c r="M445">
        <v>0.93783704374671772</v>
      </c>
      <c r="P445" s="17">
        <f t="shared" si="19"/>
        <v>1.0058461432893425E-2</v>
      </c>
      <c r="Q445" s="17">
        <f t="shared" si="20"/>
        <v>1.0109217790307712E-2</v>
      </c>
    </row>
    <row r="446" spans="3:17" x14ac:dyDescent="0.55000000000000004">
      <c r="C446">
        <f t="shared" si="21"/>
        <v>440</v>
      </c>
      <c r="D446">
        <v>-0.24179046056443362</v>
      </c>
      <c r="E446">
        <v>0.48130535307583261</v>
      </c>
      <c r="F446">
        <v>0.11214940074014228</v>
      </c>
      <c r="G446">
        <v>-0.37766780997658123</v>
      </c>
      <c r="H446">
        <v>0.42272666598660247</v>
      </c>
      <c r="I446">
        <v>0.6002286101405776</v>
      </c>
      <c r="J446">
        <v>-1.0806175728617156</v>
      </c>
      <c r="K446">
        <v>0.15328296570287767</v>
      </c>
      <c r="L446">
        <v>-1.3787866628493144</v>
      </c>
      <c r="M446">
        <v>-0.42549620363298851</v>
      </c>
      <c r="P446" s="17">
        <f t="shared" si="19"/>
        <v>-4.2730014574872302E-4</v>
      </c>
      <c r="Q446" s="17">
        <f t="shared" si="20"/>
        <v>-4.2720886604319386E-4</v>
      </c>
    </row>
    <row r="447" spans="3:17" x14ac:dyDescent="0.55000000000000004">
      <c r="C447">
        <f t="shared" si="21"/>
        <v>441</v>
      </c>
      <c r="D447">
        <v>1.3440617513230178</v>
      </c>
      <c r="E447">
        <v>3.3039087784265127E-2</v>
      </c>
      <c r="F447">
        <v>3.5471379465240447</v>
      </c>
      <c r="G447">
        <v>-0.48146050109675348</v>
      </c>
      <c r="H447">
        <v>0.91208963142969002</v>
      </c>
      <c r="I447">
        <v>1.033122430282033</v>
      </c>
      <c r="J447">
        <v>-0.49817261940998681</v>
      </c>
      <c r="K447">
        <v>-0.77543459672482906</v>
      </c>
      <c r="L447">
        <v>-0.62346271601079284</v>
      </c>
      <c r="M447">
        <v>-2.3312051032431231</v>
      </c>
      <c r="P447" s="17">
        <f t="shared" si="19"/>
        <v>1.3306582875674027E-2</v>
      </c>
      <c r="Q447" s="17">
        <f t="shared" si="20"/>
        <v>1.3395509448085319E-2</v>
      </c>
    </row>
    <row r="448" spans="3:17" x14ac:dyDescent="0.55000000000000004">
      <c r="C448">
        <f t="shared" si="21"/>
        <v>442</v>
      </c>
      <c r="D448">
        <v>1.9413045313580731E-2</v>
      </c>
      <c r="E448">
        <v>0.11775457345049642</v>
      </c>
      <c r="F448">
        <v>7.4642872096179175E-2</v>
      </c>
      <c r="G448">
        <v>-0.48985230214620007</v>
      </c>
      <c r="H448">
        <v>0.32449670720409368</v>
      </c>
      <c r="I448">
        <v>-2.0127897456699029</v>
      </c>
      <c r="J448">
        <v>0.37787822157378748</v>
      </c>
      <c r="K448">
        <v>2.4250431527108298</v>
      </c>
      <c r="L448">
        <v>0.34722930055013418</v>
      </c>
      <c r="M448">
        <v>0.45755515054795581</v>
      </c>
      <c r="P448" s="17">
        <f t="shared" si="19"/>
        <v>1.8347885707304602E-3</v>
      </c>
      <c r="Q448" s="17">
        <f t="shared" si="20"/>
        <v>1.8364728252062701E-3</v>
      </c>
    </row>
    <row r="449" spans="3:17" x14ac:dyDescent="0.55000000000000004">
      <c r="C449">
        <f t="shared" si="21"/>
        <v>443</v>
      </c>
      <c r="D449">
        <v>-1.7733515638481583</v>
      </c>
      <c r="E449">
        <v>-1.1478176588791251</v>
      </c>
      <c r="F449">
        <v>1.0864112460808621</v>
      </c>
      <c r="G449">
        <v>-0.92099782010856468</v>
      </c>
      <c r="H449">
        <v>7.2812714811329393E-2</v>
      </c>
      <c r="I449">
        <v>0.50567687210118351</v>
      </c>
      <c r="J449">
        <v>0.93520129233056493</v>
      </c>
      <c r="K449">
        <v>0.16726736722063928</v>
      </c>
      <c r="L449">
        <v>0.50843446019821248</v>
      </c>
      <c r="M449">
        <v>-1.3192282111256088</v>
      </c>
      <c r="P449" s="17">
        <f t="shared" si="19"/>
        <v>-1.3691008374667E-2</v>
      </c>
      <c r="Q449" s="17">
        <f t="shared" si="20"/>
        <v>-1.3597712775112458E-2</v>
      </c>
    </row>
    <row r="450" spans="3:17" x14ac:dyDescent="0.55000000000000004">
      <c r="C450">
        <f t="shared" si="21"/>
        <v>444</v>
      </c>
      <c r="D450">
        <v>-0.7008854686990863</v>
      </c>
      <c r="E450">
        <v>0.45233620383580825</v>
      </c>
      <c r="F450">
        <v>0.34122449529163179</v>
      </c>
      <c r="G450">
        <v>-1.0672457521209251</v>
      </c>
      <c r="H450">
        <v>0.78713153791224122</v>
      </c>
      <c r="I450">
        <v>-0.10727961591058088</v>
      </c>
      <c r="J450">
        <v>-0.95068166988698788</v>
      </c>
      <c r="K450">
        <v>-0.58978109194934691</v>
      </c>
      <c r="L450">
        <v>1.7744585503234618</v>
      </c>
      <c r="M450">
        <v>-1.3161815741784366</v>
      </c>
      <c r="P450" s="17">
        <f t="shared" si="19"/>
        <v>-4.4031795437010496E-3</v>
      </c>
      <c r="Q450" s="17">
        <f t="shared" si="20"/>
        <v>-4.3934997611391191E-3</v>
      </c>
    </row>
    <row r="451" spans="3:17" x14ac:dyDescent="0.55000000000000004">
      <c r="C451">
        <f t="shared" si="21"/>
        <v>445</v>
      </c>
      <c r="D451">
        <v>-0.99624455283819247</v>
      </c>
      <c r="E451">
        <v>-0.10996272622413573</v>
      </c>
      <c r="F451">
        <v>0.90846513569037035</v>
      </c>
      <c r="G451">
        <v>0.42334726422448044</v>
      </c>
      <c r="H451">
        <v>-0.30454158572504642</v>
      </c>
      <c r="I451">
        <v>8.327489735400169E-2</v>
      </c>
      <c r="J451">
        <v>-0.69096828346554029</v>
      </c>
      <c r="K451">
        <v>1.1450453937474223</v>
      </c>
      <c r="L451">
        <v>0.44496941934871886</v>
      </c>
      <c r="M451">
        <v>-1.0854234493235255</v>
      </c>
      <c r="P451" s="17">
        <f t="shared" si="19"/>
        <v>-6.9610642447307629E-3</v>
      </c>
      <c r="Q451" s="17">
        <f t="shared" si="20"/>
        <v>-6.9368921573595976E-3</v>
      </c>
    </row>
    <row r="452" spans="3:17" x14ac:dyDescent="0.55000000000000004">
      <c r="C452">
        <f t="shared" si="21"/>
        <v>446</v>
      </c>
      <c r="D452">
        <v>0.58097858061088981</v>
      </c>
      <c r="E452">
        <v>3.3480382949202578</v>
      </c>
      <c r="F452">
        <v>-0.66238414182220418</v>
      </c>
      <c r="G452">
        <v>4.0814970643868249E-2</v>
      </c>
      <c r="H452">
        <v>-0.69827478282176458</v>
      </c>
      <c r="I452">
        <v>1.6159096973760927</v>
      </c>
      <c r="J452">
        <v>-0.18939753242049162</v>
      </c>
      <c r="K452">
        <v>-0.50637063450734132</v>
      </c>
      <c r="L452">
        <v>0.55626768132721893</v>
      </c>
      <c r="M452">
        <v>6.0003895790301957E-2</v>
      </c>
      <c r="P452" s="17">
        <f t="shared" si="19"/>
        <v>6.6980887653032249E-3</v>
      </c>
      <c r="Q452" s="17">
        <f t="shared" si="20"/>
        <v>6.720571130118147E-3</v>
      </c>
    </row>
    <row r="453" spans="3:17" x14ac:dyDescent="0.55000000000000004">
      <c r="C453">
        <f t="shared" si="21"/>
        <v>447</v>
      </c>
      <c r="D453">
        <v>0.7240115497738957</v>
      </c>
      <c r="E453">
        <v>-0.81543035894759208</v>
      </c>
      <c r="F453">
        <v>6.3307685839429653E-2</v>
      </c>
      <c r="G453">
        <v>-0.35612063192169563</v>
      </c>
      <c r="H453">
        <v>-0.82229483923482738</v>
      </c>
      <c r="I453">
        <v>0.21870602138886147</v>
      </c>
      <c r="J453">
        <v>-2.1988327290033003</v>
      </c>
      <c r="K453">
        <v>-2.2216018653659986</v>
      </c>
      <c r="L453">
        <v>2.2502765652201218</v>
      </c>
      <c r="M453">
        <v>-0.92980272458649993</v>
      </c>
      <c r="P453" s="17">
        <f t="shared" si="19"/>
        <v>7.9367906140420177E-3</v>
      </c>
      <c r="Q453" s="17">
        <f t="shared" si="20"/>
        <v>7.9683704288393553E-3</v>
      </c>
    </row>
    <row r="454" spans="3:17" x14ac:dyDescent="0.55000000000000004">
      <c r="C454">
        <f t="shared" si="21"/>
        <v>448</v>
      </c>
      <c r="D454">
        <v>0.54493428482746542</v>
      </c>
      <c r="E454">
        <v>1.2607072030895139</v>
      </c>
      <c r="F454">
        <v>-0.34426824760998975</v>
      </c>
      <c r="G454">
        <v>-1.2396599748332287</v>
      </c>
      <c r="H454">
        <v>-1.8548752241453663</v>
      </c>
      <c r="I454">
        <v>0.34974630761260317</v>
      </c>
      <c r="J454">
        <v>-1.7145088835889613</v>
      </c>
      <c r="K454">
        <v>-1.2111353349097123</v>
      </c>
      <c r="L454">
        <v>-1.2685560998388661</v>
      </c>
      <c r="M454">
        <v>-0.98599089502170401</v>
      </c>
      <c r="P454" s="17">
        <f t="shared" ref="P454:P517" si="22">$P$1*1/12+$P$2*SQRT(1/12)*INDEX(D454:M454,1,$P$3)</f>
        <v>6.3859360072035668E-3</v>
      </c>
      <c r="Q454" s="17">
        <f t="shared" si="20"/>
        <v>6.4063695691973788E-3</v>
      </c>
    </row>
    <row r="455" spans="3:17" x14ac:dyDescent="0.55000000000000004">
      <c r="C455">
        <f t="shared" si="21"/>
        <v>449</v>
      </c>
      <c r="D455">
        <v>-1.43881221526003</v>
      </c>
      <c r="E455">
        <v>-0.41127485432690991</v>
      </c>
      <c r="F455">
        <v>0.8238806988393208</v>
      </c>
      <c r="G455">
        <v>-2.0064946355218494</v>
      </c>
      <c r="H455">
        <v>-2.5047543150312155</v>
      </c>
      <c r="I455">
        <v>-0.94470571944426862</v>
      </c>
      <c r="J455">
        <v>-0.24624867149918783</v>
      </c>
      <c r="K455">
        <v>1.4763713288364735</v>
      </c>
      <c r="L455">
        <v>-1.0309842617697966</v>
      </c>
      <c r="M455">
        <v>-1.4279292594563862</v>
      </c>
      <c r="P455" s="17">
        <f t="shared" si="22"/>
        <v>-1.0793812630238831E-2</v>
      </c>
      <c r="Q455" s="17">
        <f t="shared" ref="Q455:Q518" si="23">EXP(P455)-1</f>
        <v>-1.0735768461695994E-2</v>
      </c>
    </row>
    <row r="456" spans="3:17" x14ac:dyDescent="0.55000000000000004">
      <c r="C456">
        <f t="shared" ref="C456:C519" si="24">C455+1</f>
        <v>450</v>
      </c>
      <c r="D456">
        <v>8.5716477514511599E-2</v>
      </c>
      <c r="E456">
        <v>0.26437401882646688</v>
      </c>
      <c r="F456">
        <v>-0.18332929152350691</v>
      </c>
      <c r="G456">
        <v>-2.6149531104807354E-2</v>
      </c>
      <c r="H456">
        <v>-0.22575499068403618</v>
      </c>
      <c r="I456">
        <v>9.3115345688894846E-2</v>
      </c>
      <c r="J456">
        <v>-0.87915191912300827</v>
      </c>
      <c r="K456">
        <v>-0.86882880892985881</v>
      </c>
      <c r="L456">
        <v>-0.14691110857109377</v>
      </c>
      <c r="M456">
        <v>1.3897051320918126</v>
      </c>
      <c r="P456" s="17">
        <f t="shared" si="22"/>
        <v>2.4089931371715132E-3</v>
      </c>
      <c r="Q456" s="17">
        <f t="shared" si="23"/>
        <v>2.4118970925401939E-3</v>
      </c>
    </row>
    <row r="457" spans="3:17" x14ac:dyDescent="0.55000000000000004">
      <c r="C457">
        <f t="shared" si="24"/>
        <v>451</v>
      </c>
      <c r="D457">
        <v>1.720834566772929</v>
      </c>
      <c r="E457">
        <v>2.3483532048764166</v>
      </c>
      <c r="F457">
        <v>-1.8365062439716469</v>
      </c>
      <c r="G457">
        <v>-1.4184981991125631</v>
      </c>
      <c r="H457">
        <v>0.19694773688354822</v>
      </c>
      <c r="I457">
        <v>-0.92823709701699653</v>
      </c>
      <c r="J457">
        <v>-2.0919956865785858</v>
      </c>
      <c r="K457">
        <v>-0.73871377453463405</v>
      </c>
      <c r="L457">
        <v>-0.14511633667986476</v>
      </c>
      <c r="M457">
        <v>1.3442520840443637</v>
      </c>
      <c r="P457" s="17">
        <f t="shared" si="22"/>
        <v>1.6569531172024116E-2</v>
      </c>
      <c r="Q457" s="17">
        <f t="shared" si="23"/>
        <v>1.6707567197186579E-2</v>
      </c>
    </row>
    <row r="458" spans="3:17" x14ac:dyDescent="0.55000000000000004">
      <c r="C458">
        <f t="shared" si="24"/>
        <v>452</v>
      </c>
      <c r="D458">
        <v>0.12634982978380621</v>
      </c>
      <c r="E458">
        <v>2.2301552954749226</v>
      </c>
      <c r="F458">
        <v>0.97439418721791593</v>
      </c>
      <c r="G458">
        <v>0.23013227530930111</v>
      </c>
      <c r="H458">
        <v>-0.13928195942637225</v>
      </c>
      <c r="I458">
        <v>0.75271079382195227</v>
      </c>
      <c r="J458">
        <v>0.2997294426766422</v>
      </c>
      <c r="K458">
        <v>-0.75081513857575111</v>
      </c>
      <c r="L458">
        <v>-0.86029562423721428</v>
      </c>
      <c r="M458">
        <v>-1.5979646460736572</v>
      </c>
      <c r="P458" s="17">
        <f t="shared" si="22"/>
        <v>2.7608882902328252E-3</v>
      </c>
      <c r="Q458" s="17">
        <f t="shared" si="23"/>
        <v>2.7647030522111038E-3</v>
      </c>
    </row>
    <row r="459" spans="3:17" x14ac:dyDescent="0.55000000000000004">
      <c r="C459">
        <f t="shared" si="24"/>
        <v>453</v>
      </c>
      <c r="D459">
        <v>5.7305012195432783E-2</v>
      </c>
      <c r="E459">
        <v>-7.6452606015295577E-2</v>
      </c>
      <c r="F459">
        <v>-2.3546845049437576E-2</v>
      </c>
      <c r="G459">
        <v>0.91540412840405982</v>
      </c>
      <c r="H459">
        <v>1.2900964055278579</v>
      </c>
      <c r="I459">
        <v>0.48655251142769929</v>
      </c>
      <c r="J459">
        <v>-0.58103330859005653</v>
      </c>
      <c r="K459">
        <v>1.1353084108353464</v>
      </c>
      <c r="L459">
        <v>0.17443196523689111</v>
      </c>
      <c r="M459">
        <v>1.2606399829892934</v>
      </c>
      <c r="P459" s="17">
        <f t="shared" si="22"/>
        <v>2.1629426299208851E-3</v>
      </c>
      <c r="Q459" s="17">
        <f t="shared" si="23"/>
        <v>2.1652834777332597E-3</v>
      </c>
    </row>
    <row r="460" spans="3:17" x14ac:dyDescent="0.55000000000000004">
      <c r="C460">
        <f t="shared" si="24"/>
        <v>454</v>
      </c>
      <c r="D460">
        <v>-1.5090090422188702</v>
      </c>
      <c r="E460">
        <v>-1.24617608421702</v>
      </c>
      <c r="F460">
        <v>0.16130988658600451</v>
      </c>
      <c r="G460">
        <v>0.78692124151271681</v>
      </c>
      <c r="H460">
        <v>0.53364672334517571</v>
      </c>
      <c r="I460">
        <v>-6.5256111607833178E-2</v>
      </c>
      <c r="J460">
        <v>-0.29191196174217016</v>
      </c>
      <c r="K460">
        <v>-1.8884909243201806</v>
      </c>
      <c r="L460">
        <v>0.47324447501281786</v>
      </c>
      <c r="M460">
        <v>-2.2326470944313091E-2</v>
      </c>
      <c r="P460" s="17">
        <f t="shared" si="22"/>
        <v>-1.1401734984352992E-2</v>
      </c>
      <c r="Q460" s="17">
        <f t="shared" si="23"/>
        <v>-1.133698153822349E-2</v>
      </c>
    </row>
    <row r="461" spans="3:17" x14ac:dyDescent="0.55000000000000004">
      <c r="C461">
        <f t="shared" si="24"/>
        <v>455</v>
      </c>
      <c r="D461">
        <v>0.31199367249760313</v>
      </c>
      <c r="E461">
        <v>0.72864634824183583</v>
      </c>
      <c r="F461">
        <v>1.5484677576258483</v>
      </c>
      <c r="G461">
        <v>-2.2469173202714869</v>
      </c>
      <c r="H461">
        <v>-1.0486830064851165</v>
      </c>
      <c r="I461">
        <v>0.96020843822426039</v>
      </c>
      <c r="J461">
        <v>-1.5234385776863044</v>
      </c>
      <c r="K461">
        <v>1.1611462554362479</v>
      </c>
      <c r="L461">
        <v>1.3298999889476242</v>
      </c>
      <c r="M461">
        <v>1.5445076417628942</v>
      </c>
      <c r="P461" s="17">
        <f t="shared" si="22"/>
        <v>4.3686111286959329E-3</v>
      </c>
      <c r="Q461" s="17">
        <f t="shared" si="23"/>
        <v>4.3781674211338384E-3</v>
      </c>
    </row>
    <row r="462" spans="3:17" x14ac:dyDescent="0.55000000000000004">
      <c r="C462">
        <f t="shared" si="24"/>
        <v>456</v>
      </c>
      <c r="D462">
        <v>1.2632839685964445</v>
      </c>
      <c r="E462">
        <v>-0.75358176714676051</v>
      </c>
      <c r="F462">
        <v>2.2447584936741904</v>
      </c>
      <c r="G462">
        <v>-1.6927865325827407</v>
      </c>
      <c r="H462">
        <v>-0.16897934473921214</v>
      </c>
      <c r="I462">
        <v>-1.0656962748007361</v>
      </c>
      <c r="J462">
        <v>2.4198376994424557</v>
      </c>
      <c r="K462">
        <v>-0.91987603611336333</v>
      </c>
      <c r="L462">
        <v>1.7825546607424994</v>
      </c>
      <c r="M462">
        <v>-0.21697537097140762</v>
      </c>
      <c r="P462" s="17">
        <f t="shared" si="22"/>
        <v>1.2607026756648106E-2</v>
      </c>
      <c r="Q462" s="17">
        <f t="shared" si="23"/>
        <v>1.2686830327766074E-2</v>
      </c>
    </row>
    <row r="463" spans="3:17" x14ac:dyDescent="0.55000000000000004">
      <c r="C463">
        <f t="shared" si="24"/>
        <v>457</v>
      </c>
      <c r="D463">
        <v>-0.77396494235033142</v>
      </c>
      <c r="E463">
        <v>1.5580445131574083</v>
      </c>
      <c r="F463">
        <v>2.3843710059687391</v>
      </c>
      <c r="G463">
        <v>1.5077639604565405</v>
      </c>
      <c r="H463">
        <v>-1.0973595993847853</v>
      </c>
      <c r="I463">
        <v>0.67600188558800534</v>
      </c>
      <c r="J463">
        <v>-0.3272357864320295</v>
      </c>
      <c r="K463">
        <v>-0.43562240457797591</v>
      </c>
      <c r="L463">
        <v>-1.3897887796594</v>
      </c>
      <c r="M463">
        <v>1.2280566266147392</v>
      </c>
      <c r="P463" s="17">
        <f t="shared" si="22"/>
        <v>-5.0360663504727876E-3</v>
      </c>
      <c r="Q463" s="17">
        <f t="shared" si="23"/>
        <v>-5.0234066289778223E-3</v>
      </c>
    </row>
    <row r="464" spans="3:17" x14ac:dyDescent="0.55000000000000004">
      <c r="C464">
        <f t="shared" si="24"/>
        <v>458</v>
      </c>
      <c r="D464">
        <v>-0.11640255838086334</v>
      </c>
      <c r="E464">
        <v>0.30238167275455974</v>
      </c>
      <c r="F464">
        <v>0.16053443219241892</v>
      </c>
      <c r="G464">
        <v>-0.29018279165075983</v>
      </c>
      <c r="H464">
        <v>-0.97520991584092975</v>
      </c>
      <c r="I464">
        <v>-0.33573450911813046</v>
      </c>
      <c r="J464">
        <v>-2.1131975658246982</v>
      </c>
      <c r="K464">
        <v>0.10838667235884207</v>
      </c>
      <c r="L464">
        <v>-1.0555739974296194</v>
      </c>
      <c r="M464">
        <v>2.2978465802428789</v>
      </c>
      <c r="P464" s="17">
        <f t="shared" si="22"/>
        <v>6.5859094043337822E-4</v>
      </c>
      <c r="Q464" s="17">
        <f t="shared" si="23"/>
        <v>6.5880785906435868E-4</v>
      </c>
    </row>
    <row r="465" spans="3:17" x14ac:dyDescent="0.55000000000000004">
      <c r="C465">
        <f t="shared" si="24"/>
        <v>459</v>
      </c>
      <c r="D465">
        <v>1.0304417464569069</v>
      </c>
      <c r="E465">
        <v>-1.473646612935676E-4</v>
      </c>
      <c r="F465">
        <v>-1.0384185096311778</v>
      </c>
      <c r="G465">
        <v>-1.4932687136129645</v>
      </c>
      <c r="H465">
        <v>4.152231486253825E-4</v>
      </c>
      <c r="I465">
        <v>-9.8607622139857187E-2</v>
      </c>
      <c r="J465">
        <v>-0.9849699828578482</v>
      </c>
      <c r="K465">
        <v>-0.67650077662980523</v>
      </c>
      <c r="L465">
        <v>0.32805229526449337</v>
      </c>
      <c r="M465">
        <v>-0.35867549935412807</v>
      </c>
      <c r="P465" s="17">
        <f t="shared" si="22"/>
        <v>1.0590553962183514E-2</v>
      </c>
      <c r="Q465" s="17">
        <f t="shared" si="23"/>
        <v>1.0646832376529192E-2</v>
      </c>
    </row>
    <row r="466" spans="3:17" x14ac:dyDescent="0.55000000000000004">
      <c r="C466">
        <f t="shared" si="24"/>
        <v>460</v>
      </c>
      <c r="D466">
        <v>-0.62362125508629751</v>
      </c>
      <c r="E466">
        <v>0.56341892079004752</v>
      </c>
      <c r="F466">
        <v>-0.45027151556698364</v>
      </c>
      <c r="G466">
        <v>-0.29691238416853222</v>
      </c>
      <c r="H466">
        <v>0.87224851815016335</v>
      </c>
      <c r="I466">
        <v>0.4761978597494218</v>
      </c>
      <c r="J466">
        <v>-1.215480855590312</v>
      </c>
      <c r="K466">
        <v>0.24026191937141667</v>
      </c>
      <c r="L466">
        <v>0.25105246496073674</v>
      </c>
      <c r="M466">
        <v>0.42650420738853662</v>
      </c>
      <c r="P466" s="17">
        <f t="shared" si="22"/>
        <v>-3.7340518257800237E-3</v>
      </c>
      <c r="Q466" s="17">
        <f t="shared" si="23"/>
        <v>-3.7270889235698768E-3</v>
      </c>
    </row>
    <row r="467" spans="3:17" x14ac:dyDescent="0.55000000000000004">
      <c r="C467">
        <f t="shared" si="24"/>
        <v>461</v>
      </c>
      <c r="D467">
        <v>-2.127025914121397</v>
      </c>
      <c r="E467">
        <v>1.0383997851313771</v>
      </c>
      <c r="F467">
        <v>0.17406464137517005</v>
      </c>
      <c r="G467">
        <v>-0.24986346477914115</v>
      </c>
      <c r="H467">
        <v>-0.93742875249356949</v>
      </c>
      <c r="I467">
        <v>1.920238486293385</v>
      </c>
      <c r="J467">
        <v>1.4292241857950618</v>
      </c>
      <c r="K467">
        <v>0.15974356718966617</v>
      </c>
      <c r="L467">
        <v>-0.85559999565764733</v>
      </c>
      <c r="M467">
        <v>-9.7429744339861707E-2</v>
      </c>
      <c r="P467" s="17">
        <f t="shared" si="22"/>
        <v>-1.6753918094702804E-2</v>
      </c>
      <c r="Q467" s="17">
        <f t="shared" si="23"/>
        <v>-1.6614351723778564E-2</v>
      </c>
    </row>
    <row r="468" spans="3:17" x14ac:dyDescent="0.55000000000000004">
      <c r="C468">
        <f t="shared" si="24"/>
        <v>462</v>
      </c>
      <c r="D468">
        <v>-1.0872138073051925</v>
      </c>
      <c r="E468">
        <v>1.2033407636174982</v>
      </c>
      <c r="F468">
        <v>-2.0602076128401765</v>
      </c>
      <c r="G468">
        <v>-0.86439845633501011</v>
      </c>
      <c r="H468">
        <v>1.2320662165775749</v>
      </c>
      <c r="I468">
        <v>0.87166063016868101</v>
      </c>
      <c r="J468">
        <v>0.56681726763615736</v>
      </c>
      <c r="K468">
        <v>0.61984714141498842</v>
      </c>
      <c r="L468">
        <v>0.65454590455091166</v>
      </c>
      <c r="M468">
        <v>-0.59813499146114379</v>
      </c>
      <c r="P468" s="17">
        <f t="shared" si="22"/>
        <v>-7.7488810980482926E-3</v>
      </c>
      <c r="Q468" s="17">
        <f t="shared" si="23"/>
        <v>-7.7189359160511062E-3</v>
      </c>
    </row>
    <row r="469" spans="3:17" x14ac:dyDescent="0.55000000000000004">
      <c r="C469">
        <f t="shared" si="24"/>
        <v>463</v>
      </c>
      <c r="D469">
        <v>1.2072143678744818</v>
      </c>
      <c r="E469">
        <v>0.46142682410802172</v>
      </c>
      <c r="F469">
        <v>-0.14570114865532574</v>
      </c>
      <c r="G469">
        <v>0.60430592279617423</v>
      </c>
      <c r="H469">
        <v>-2.5957435561298903</v>
      </c>
      <c r="I469">
        <v>-0.70391216533648449</v>
      </c>
      <c r="J469">
        <v>-0.138739280716031</v>
      </c>
      <c r="K469">
        <v>-1.1187686654139495</v>
      </c>
      <c r="L469">
        <v>0.70053837012117071</v>
      </c>
      <c r="M469">
        <v>8.2557961773337845E-4</v>
      </c>
      <c r="P469" s="17">
        <f t="shared" si="22"/>
        <v>1.2121449770595405E-2</v>
      </c>
      <c r="Q469" s="17">
        <f t="shared" si="23"/>
        <v>1.219521227774556E-2</v>
      </c>
    </row>
    <row r="470" spans="3:17" x14ac:dyDescent="0.55000000000000004">
      <c r="C470">
        <f t="shared" si="24"/>
        <v>464</v>
      </c>
      <c r="D470">
        <v>0.70952482818386975</v>
      </c>
      <c r="E470">
        <v>-0.34419745303935484</v>
      </c>
      <c r="F470">
        <v>0.52920192359533069</v>
      </c>
      <c r="G470">
        <v>-0.25599526923702076</v>
      </c>
      <c r="H470">
        <v>-0.16081703554312021</v>
      </c>
      <c r="I470">
        <v>2.2844268990801044</v>
      </c>
      <c r="J470">
        <v>0.74651428335356496</v>
      </c>
      <c r="K470">
        <v>0.3642593925796474</v>
      </c>
      <c r="L470">
        <v>-0.89754879656353803</v>
      </c>
      <c r="M470">
        <v>-0.4870298230570827</v>
      </c>
      <c r="P470" s="17">
        <f t="shared" si="22"/>
        <v>7.8113319248968686E-3</v>
      </c>
      <c r="Q470" s="17">
        <f t="shared" si="23"/>
        <v>7.841919970705824E-3</v>
      </c>
    </row>
    <row r="471" spans="3:17" x14ac:dyDescent="0.55000000000000004">
      <c r="C471">
        <f t="shared" si="24"/>
        <v>465</v>
      </c>
      <c r="D471">
        <v>0.27182715459187112</v>
      </c>
      <c r="E471">
        <v>-4.1006052215155339E-2</v>
      </c>
      <c r="F471">
        <v>0.44351293371252637</v>
      </c>
      <c r="G471">
        <v>-2.7575989152724467E-2</v>
      </c>
      <c r="H471">
        <v>-0.11017296434663865</v>
      </c>
      <c r="I471">
        <v>-0.74641112008530341</v>
      </c>
      <c r="J471">
        <v>2.0893106688835714</v>
      </c>
      <c r="K471">
        <v>0.14639900594693009</v>
      </c>
      <c r="L471">
        <v>0.82362332197465427</v>
      </c>
      <c r="M471">
        <v>0.66756285565044216</v>
      </c>
      <c r="P471" s="17">
        <f t="shared" si="22"/>
        <v>4.0207588798166684E-3</v>
      </c>
      <c r="Q471" s="17">
        <f t="shared" si="23"/>
        <v>4.0288529753012003E-3</v>
      </c>
    </row>
    <row r="472" spans="3:17" x14ac:dyDescent="0.55000000000000004">
      <c r="C472">
        <f t="shared" si="24"/>
        <v>466</v>
      </c>
      <c r="D472">
        <v>-0.34446659810373176</v>
      </c>
      <c r="E472">
        <v>-1.9159993159775135</v>
      </c>
      <c r="F472">
        <v>-1.2264778398256229</v>
      </c>
      <c r="G472">
        <v>0.11243250709631181</v>
      </c>
      <c r="H472">
        <v>0.16836765327689593</v>
      </c>
      <c r="I472">
        <v>-0.75428044733314414</v>
      </c>
      <c r="J472">
        <v>-0.15196241877641689</v>
      </c>
      <c r="K472">
        <v>-0.285689757112499</v>
      </c>
      <c r="L472">
        <v>0.628247863217127</v>
      </c>
      <c r="M472">
        <v>2.1453099657678467</v>
      </c>
      <c r="P472" s="17">
        <f t="shared" si="22"/>
        <v>-1.316501580463695E-3</v>
      </c>
      <c r="Q472" s="17">
        <f t="shared" si="23"/>
        <v>-1.3156353724211867E-3</v>
      </c>
    </row>
    <row r="473" spans="3:17" x14ac:dyDescent="0.55000000000000004">
      <c r="C473">
        <f t="shared" si="24"/>
        <v>467</v>
      </c>
      <c r="D473">
        <v>1.7116555937744025</v>
      </c>
      <c r="E473">
        <v>0.58808380995231024</v>
      </c>
      <c r="F473">
        <v>-1.7543557043896731</v>
      </c>
      <c r="G473">
        <v>0.76109345804124329</v>
      </c>
      <c r="H473">
        <v>1.2006530028692481</v>
      </c>
      <c r="I473">
        <v>-0.63051523748971583</v>
      </c>
      <c r="J473">
        <v>-1.0849203746899176</v>
      </c>
      <c r="K473">
        <v>-1.6823861410150502</v>
      </c>
      <c r="L473">
        <v>1.2078521627422969</v>
      </c>
      <c r="M473">
        <v>0.66936173903968987</v>
      </c>
      <c r="P473" s="17">
        <f t="shared" si="22"/>
        <v>1.6490038934050363E-2</v>
      </c>
      <c r="Q473" s="17">
        <f t="shared" si="23"/>
        <v>1.6626750049515637E-2</v>
      </c>
    </row>
    <row r="474" spans="3:17" x14ac:dyDescent="0.55000000000000004">
      <c r="C474">
        <f t="shared" si="24"/>
        <v>468</v>
      </c>
      <c r="D474">
        <v>-0.47157072352279683</v>
      </c>
      <c r="E474">
        <v>0.56365048745012047</v>
      </c>
      <c r="F474">
        <v>1.8023998357914111</v>
      </c>
      <c r="G474">
        <v>-0.54562468402525954</v>
      </c>
      <c r="H474">
        <v>1.3810291060290358</v>
      </c>
      <c r="I474">
        <v>-3.1034260103877753</v>
      </c>
      <c r="J474">
        <v>-1.5529072442977463</v>
      </c>
      <c r="K474">
        <v>-0.38001502804257564</v>
      </c>
      <c r="L474">
        <v>1.9883960595815058</v>
      </c>
      <c r="M474">
        <v>-0.27622389232568356</v>
      </c>
      <c r="P474" s="17">
        <f t="shared" si="22"/>
        <v>-2.4172555958508323E-3</v>
      </c>
      <c r="Q474" s="17">
        <f t="shared" si="23"/>
        <v>-2.4143363861753864E-3</v>
      </c>
    </row>
    <row r="475" spans="3:17" x14ac:dyDescent="0.55000000000000004">
      <c r="C475">
        <f t="shared" si="24"/>
        <v>469</v>
      </c>
      <c r="D475">
        <v>-1.5307742982497765</v>
      </c>
      <c r="E475">
        <v>-1.330646627615895</v>
      </c>
      <c r="F475">
        <v>0.2150802037422134</v>
      </c>
      <c r="G475">
        <v>1.2648930708551935</v>
      </c>
      <c r="H475">
        <v>0.96210336753783987</v>
      </c>
      <c r="I475">
        <v>-9.0130264478080493E-2</v>
      </c>
      <c r="J475">
        <v>0.73454327208200654</v>
      </c>
      <c r="K475">
        <v>-1.0017487569607164</v>
      </c>
      <c r="L475">
        <v>0.98611952437904149</v>
      </c>
      <c r="M475">
        <v>0.41146484204700273</v>
      </c>
      <c r="P475" s="17">
        <f t="shared" si="22"/>
        <v>-1.1590227630779364E-2</v>
      </c>
      <c r="Q475" s="17">
        <f t="shared" si="23"/>
        <v>-1.1523319684760391E-2</v>
      </c>
    </row>
    <row r="476" spans="3:17" x14ac:dyDescent="0.55000000000000004">
      <c r="C476">
        <f t="shared" si="24"/>
        <v>470</v>
      </c>
      <c r="D476">
        <v>1.9131378219169489E-2</v>
      </c>
      <c r="E476">
        <v>-0.75772903154627702</v>
      </c>
      <c r="F476">
        <v>2.3938992226881757</v>
      </c>
      <c r="G476">
        <v>1.2641114666630702</v>
      </c>
      <c r="H476">
        <v>0.49389861000738711</v>
      </c>
      <c r="I476">
        <v>-0.59244768361003664</v>
      </c>
      <c r="J476">
        <v>0.26464498438566103</v>
      </c>
      <c r="K476">
        <v>1.0664895946507751</v>
      </c>
      <c r="L476">
        <v>-0.52439031147762816</v>
      </c>
      <c r="M476">
        <v>-5.2249774072533318E-2</v>
      </c>
      <c r="P476" s="17">
        <f t="shared" si="22"/>
        <v>1.8323492621387574E-3</v>
      </c>
      <c r="Q476" s="17">
        <f t="shared" si="23"/>
        <v>1.8340290398710657E-3</v>
      </c>
    </row>
    <row r="477" spans="3:17" x14ac:dyDescent="0.55000000000000004">
      <c r="C477">
        <f t="shared" si="24"/>
        <v>471</v>
      </c>
      <c r="D477">
        <v>2.7404589454739739E-2</v>
      </c>
      <c r="E477">
        <v>-0.74384137991590715</v>
      </c>
      <c r="F477">
        <v>2.221137506273295</v>
      </c>
      <c r="G477">
        <v>0.4377608279812894</v>
      </c>
      <c r="H477">
        <v>0.46406843281221283</v>
      </c>
      <c r="I477">
        <v>-0.1720742654726311</v>
      </c>
      <c r="J477">
        <v>-1.204360386615279</v>
      </c>
      <c r="K477">
        <v>2.3107508664654403E-2</v>
      </c>
      <c r="L477">
        <v>-0.55761012671810617</v>
      </c>
      <c r="M477">
        <v>0.88741535834953689</v>
      </c>
      <c r="P477" s="17">
        <f t="shared" si="22"/>
        <v>1.9039973731475443E-3</v>
      </c>
      <c r="Q477" s="17">
        <f t="shared" si="23"/>
        <v>1.9058111270908729E-3</v>
      </c>
    </row>
    <row r="478" spans="3:17" x14ac:dyDescent="0.55000000000000004">
      <c r="C478">
        <f t="shared" si="24"/>
        <v>472</v>
      </c>
      <c r="D478">
        <v>-0.71187490230185169</v>
      </c>
      <c r="E478">
        <v>1.3682018903773978</v>
      </c>
      <c r="F478">
        <v>1.7213954741579969</v>
      </c>
      <c r="G478">
        <v>-0.28596746036303</v>
      </c>
      <c r="H478">
        <v>1.1267479492655086</v>
      </c>
      <c r="I478">
        <v>1.109548651545281</v>
      </c>
      <c r="J478">
        <v>-1.8136733325161318</v>
      </c>
      <c r="K478">
        <v>-0.27077323297135064</v>
      </c>
      <c r="L478">
        <v>-1.1682504574520491</v>
      </c>
      <c r="M478">
        <v>0.40220820099521704</v>
      </c>
      <c r="P478" s="17">
        <f t="shared" si="22"/>
        <v>-4.4983508304330209E-3</v>
      </c>
      <c r="Q478" s="17">
        <f t="shared" si="23"/>
        <v>-4.4882484040988935E-3</v>
      </c>
    </row>
    <row r="479" spans="3:17" x14ac:dyDescent="0.55000000000000004">
      <c r="C479">
        <f t="shared" si="24"/>
        <v>473</v>
      </c>
      <c r="D479">
        <v>1.7780090496536645</v>
      </c>
      <c r="E479">
        <v>-0.60372651117887155</v>
      </c>
      <c r="F479">
        <v>-0.78056143085637564</v>
      </c>
      <c r="G479">
        <v>0.57704018247638933</v>
      </c>
      <c r="H479">
        <v>-1.4991742315412495</v>
      </c>
      <c r="I479">
        <v>0.78460350197037254</v>
      </c>
      <c r="J479">
        <v>-1.9419922142063715</v>
      </c>
      <c r="K479">
        <v>-1.3598242496399071</v>
      </c>
      <c r="L479">
        <v>-8.5818977189559886E-2</v>
      </c>
      <c r="M479">
        <v>0.55077556218830392</v>
      </c>
      <c r="P479" s="17">
        <f t="shared" si="22"/>
        <v>1.7064676718253673E-2</v>
      </c>
      <c r="Q479" s="17">
        <f t="shared" si="23"/>
        <v>1.7211110074120795E-2</v>
      </c>
    </row>
    <row r="480" spans="3:17" x14ac:dyDescent="0.55000000000000004">
      <c r="C480">
        <f t="shared" si="24"/>
        <v>474</v>
      </c>
      <c r="D480">
        <v>-0.13913030340288593</v>
      </c>
      <c r="E480">
        <v>-0.29702022431382563</v>
      </c>
      <c r="F480">
        <v>0.11265572857236157</v>
      </c>
      <c r="G480">
        <v>-0.9447686929340241</v>
      </c>
      <c r="H480">
        <v>-1.8294407650533273</v>
      </c>
      <c r="I480">
        <v>1.2709918688004183</v>
      </c>
      <c r="J480">
        <v>0.77532352416220707</v>
      </c>
      <c r="K480">
        <v>1.1106106255620085</v>
      </c>
      <c r="L480">
        <v>-1.2338417758949618</v>
      </c>
      <c r="M480">
        <v>-2.0681197473197384</v>
      </c>
      <c r="P480" s="17">
        <f t="shared" si="22"/>
        <v>4.6176289483530948E-4</v>
      </c>
      <c r="Q480" s="17">
        <f t="shared" si="23"/>
        <v>4.6186952373261647E-4</v>
      </c>
    </row>
    <row r="481" spans="3:17" x14ac:dyDescent="0.55000000000000004">
      <c r="C481">
        <f t="shared" si="24"/>
        <v>475</v>
      </c>
      <c r="D481">
        <v>0.79229653340396189</v>
      </c>
      <c r="E481">
        <v>-0.1687090585725074</v>
      </c>
      <c r="F481">
        <v>-0.5409329410948347</v>
      </c>
      <c r="G481">
        <v>-0.57849009919127881</v>
      </c>
      <c r="H481">
        <v>1.1070222243106362</v>
      </c>
      <c r="I481">
        <v>0.8747518539555541</v>
      </c>
      <c r="J481">
        <v>-1.4386962289850469</v>
      </c>
      <c r="K481">
        <v>0.40015310278849964</v>
      </c>
      <c r="L481">
        <v>0.37487621985461683</v>
      </c>
      <c r="M481">
        <v>-1.255693312161813</v>
      </c>
      <c r="P481" s="17">
        <f t="shared" si="22"/>
        <v>8.5281559192484369E-3</v>
      </c>
      <c r="Q481" s="17">
        <f t="shared" si="23"/>
        <v>8.5646242363874858E-3</v>
      </c>
    </row>
    <row r="482" spans="3:17" x14ac:dyDescent="0.55000000000000004">
      <c r="C482">
        <f t="shared" si="24"/>
        <v>476</v>
      </c>
      <c r="D482">
        <v>-1.3539883908529937</v>
      </c>
      <c r="E482">
        <v>0.38697900030722571</v>
      </c>
      <c r="F482">
        <v>0.48550715813323159</v>
      </c>
      <c r="G482">
        <v>0.43602156796363489</v>
      </c>
      <c r="H482">
        <v>0.28274257985647988</v>
      </c>
      <c r="I482">
        <v>0.23005945404738332</v>
      </c>
      <c r="J482">
        <v>0.46057939755021515</v>
      </c>
      <c r="K482">
        <v>-0.99929815790699761</v>
      </c>
      <c r="L482">
        <v>-0.67710310730038148</v>
      </c>
      <c r="M482">
        <v>-0.13699859886512591</v>
      </c>
      <c r="P482" s="17">
        <f t="shared" si="22"/>
        <v>-1.0059216762412393E-2</v>
      </c>
      <c r="Q482" s="17">
        <f t="shared" si="23"/>
        <v>-1.0008792060781091E-2</v>
      </c>
    </row>
    <row r="483" spans="3:17" x14ac:dyDescent="0.55000000000000004">
      <c r="C483">
        <f t="shared" si="24"/>
        <v>477</v>
      </c>
      <c r="D483">
        <v>1.0600128961912978</v>
      </c>
      <c r="E483">
        <v>1.1332135581647595</v>
      </c>
      <c r="F483">
        <v>1.5299775787006771</v>
      </c>
      <c r="G483">
        <v>0.89900243489872433</v>
      </c>
      <c r="H483">
        <v>-9.7871992594205495E-2</v>
      </c>
      <c r="I483">
        <v>-0.27342432894272539</v>
      </c>
      <c r="J483">
        <v>0.34821245583295013</v>
      </c>
      <c r="K483">
        <v>-1.7268917260397685</v>
      </c>
      <c r="L483">
        <v>-0.69195115490901771</v>
      </c>
      <c r="M483">
        <v>-0.31170369155879379</v>
      </c>
      <c r="P483" s="17">
        <f t="shared" si="22"/>
        <v>1.0846647631074475E-2</v>
      </c>
      <c r="Q483" s="17">
        <f t="shared" si="23"/>
        <v>1.0905685775729257E-2</v>
      </c>
    </row>
    <row r="484" spans="3:17" x14ac:dyDescent="0.55000000000000004">
      <c r="C484">
        <f t="shared" si="24"/>
        <v>478</v>
      </c>
      <c r="D484">
        <v>-1.1473065812281276</v>
      </c>
      <c r="E484">
        <v>0.84357499388695256</v>
      </c>
      <c r="F484">
        <v>2.001439158553882</v>
      </c>
      <c r="G484">
        <v>0.37372557478023322</v>
      </c>
      <c r="H484">
        <v>-1.0453039798410091</v>
      </c>
      <c r="I484">
        <v>0.31783075269562405</v>
      </c>
      <c r="J484">
        <v>-0.7850261195430065</v>
      </c>
      <c r="K484">
        <v>-0.39833223165791759</v>
      </c>
      <c r="L484">
        <v>-6.0992887056541975E-2</v>
      </c>
      <c r="M484">
        <v>0.57490013728379885</v>
      </c>
      <c r="P484" s="17">
        <f t="shared" si="22"/>
        <v>-8.2692997860596609E-3</v>
      </c>
      <c r="Q484" s="17">
        <f t="shared" si="23"/>
        <v>-8.2352031763430755E-3</v>
      </c>
    </row>
    <row r="485" spans="3:17" x14ac:dyDescent="0.55000000000000004">
      <c r="C485">
        <f t="shared" si="24"/>
        <v>479</v>
      </c>
      <c r="D485">
        <v>0.28551451023953461</v>
      </c>
      <c r="E485">
        <v>-1.3715451791331903</v>
      </c>
      <c r="F485">
        <v>-1.254970192176345</v>
      </c>
      <c r="G485">
        <v>0.69453684771117552</v>
      </c>
      <c r="H485">
        <v>0.29641231369679427</v>
      </c>
      <c r="I485">
        <v>-0.11226734850881749</v>
      </c>
      <c r="J485">
        <v>0.35848805778453291</v>
      </c>
      <c r="K485">
        <v>0.76929053207666231</v>
      </c>
      <c r="L485">
        <v>-0.92963845927676658</v>
      </c>
      <c r="M485">
        <v>0.7146524993226574</v>
      </c>
      <c r="P485" s="17">
        <f t="shared" si="22"/>
        <v>4.1392948568317583E-3</v>
      </c>
      <c r="Q485" s="17">
        <f t="shared" si="23"/>
        <v>4.1478735703117664E-3</v>
      </c>
    </row>
    <row r="486" spans="3:17" x14ac:dyDescent="0.55000000000000004">
      <c r="C486">
        <f t="shared" si="24"/>
        <v>480</v>
      </c>
      <c r="D486">
        <v>-0.88357216514530268</v>
      </c>
      <c r="E486">
        <v>-0.6768868854885266</v>
      </c>
      <c r="F486">
        <v>1.6383550346375422</v>
      </c>
      <c r="G486">
        <v>1.5457688415018158</v>
      </c>
      <c r="H486">
        <v>6.6547885193685014E-2</v>
      </c>
      <c r="I486">
        <v>0.55490758773404247</v>
      </c>
      <c r="J486">
        <v>-2.0375986537297019</v>
      </c>
      <c r="K486">
        <v>1.5810670364639259</v>
      </c>
      <c r="L486">
        <v>1.3055595810347433</v>
      </c>
      <c r="M486">
        <v>-0.24657844818431546</v>
      </c>
      <c r="P486" s="17">
        <f t="shared" si="22"/>
        <v>-5.9852927442598462E-3</v>
      </c>
      <c r="Q486" s="17">
        <f t="shared" si="23"/>
        <v>-5.9674165621518283E-3</v>
      </c>
    </row>
    <row r="487" spans="3:17" x14ac:dyDescent="0.55000000000000004">
      <c r="C487">
        <f t="shared" si="24"/>
        <v>481</v>
      </c>
      <c r="D487">
        <v>-1.4507153012965415</v>
      </c>
      <c r="E487">
        <v>6.1506886565463881E-2</v>
      </c>
      <c r="F487">
        <v>1.9077871774802515</v>
      </c>
      <c r="G487">
        <v>0.52902711317893492</v>
      </c>
      <c r="H487">
        <v>-0.26381500868197499</v>
      </c>
      <c r="I487">
        <v>-0.28293867841644832</v>
      </c>
      <c r="J487">
        <v>0.41052456472179882</v>
      </c>
      <c r="K487">
        <v>1.5708926139391493</v>
      </c>
      <c r="L487">
        <v>0.4489966713075863</v>
      </c>
      <c r="M487">
        <v>2.5996873260001636</v>
      </c>
      <c r="P487" s="17">
        <f t="shared" si="22"/>
        <v>-1.089689637914934E-2</v>
      </c>
      <c r="Q487" s="17">
        <f t="shared" si="23"/>
        <v>-1.0837740271437579E-2</v>
      </c>
    </row>
    <row r="488" spans="3:17" x14ac:dyDescent="0.55000000000000004">
      <c r="C488">
        <f t="shared" si="24"/>
        <v>482</v>
      </c>
      <c r="D488">
        <v>0.51623282781713153</v>
      </c>
      <c r="E488">
        <v>1.4054849778330905</v>
      </c>
      <c r="F488">
        <v>0.4007024204439496</v>
      </c>
      <c r="G488">
        <v>-1.2429175843897218</v>
      </c>
      <c r="H488">
        <v>-0.23014750608199036</v>
      </c>
      <c r="I488">
        <v>-1.3625256635687633</v>
      </c>
      <c r="J488">
        <v>-0.36967686009794593</v>
      </c>
      <c r="K488">
        <v>-0.12270663658278944</v>
      </c>
      <c r="L488">
        <v>0.55037543201411276</v>
      </c>
      <c r="M488">
        <v>0.39471132567962752</v>
      </c>
      <c r="P488" s="17">
        <f t="shared" si="22"/>
        <v>6.1373740982378052E-3</v>
      </c>
      <c r="Q488" s="17">
        <f t="shared" si="23"/>
        <v>6.1562463676199108E-3</v>
      </c>
    </row>
    <row r="489" spans="3:17" x14ac:dyDescent="0.55000000000000004">
      <c r="C489">
        <f t="shared" si="24"/>
        <v>483</v>
      </c>
      <c r="D489">
        <v>-0.95767651592884429</v>
      </c>
      <c r="E489">
        <v>0.18193195299551615</v>
      </c>
      <c r="F489">
        <v>-0.38633884080899655</v>
      </c>
      <c r="G489">
        <v>-0.10340422252487215</v>
      </c>
      <c r="H489">
        <v>0.24478571913804933</v>
      </c>
      <c r="I489">
        <v>-0.41635924981993228</v>
      </c>
      <c r="J489">
        <v>-0.34194129502368925</v>
      </c>
      <c r="K489">
        <v>1.2005313145257361</v>
      </c>
      <c r="L489">
        <v>-0.61878681549614722</v>
      </c>
      <c r="M489">
        <v>0.46375241795735339</v>
      </c>
      <c r="P489" s="17">
        <f t="shared" si="22"/>
        <v>-6.6270552473548482E-3</v>
      </c>
      <c r="Q489" s="17">
        <f t="shared" si="23"/>
        <v>-6.6051447441518585E-3</v>
      </c>
    </row>
    <row r="490" spans="3:17" x14ac:dyDescent="0.55000000000000004">
      <c r="C490">
        <f t="shared" si="24"/>
        <v>484</v>
      </c>
      <c r="D490">
        <v>-0.48396127028583913</v>
      </c>
      <c r="E490">
        <v>0.89216452893010356</v>
      </c>
      <c r="F490">
        <v>0.20855457006357681</v>
      </c>
      <c r="G490">
        <v>-0.68065298174432165</v>
      </c>
      <c r="H490">
        <v>-1.0957391594904715</v>
      </c>
      <c r="I490">
        <v>-0.45600625256104604</v>
      </c>
      <c r="J490">
        <v>-0.15290559088585468</v>
      </c>
      <c r="K490">
        <v>-2.3179698405964694E-2</v>
      </c>
      <c r="L490">
        <v>-1.2547610950419741</v>
      </c>
      <c r="M490">
        <v>0.33425373938170144</v>
      </c>
      <c r="P490" s="17">
        <f t="shared" si="22"/>
        <v>-2.5245608784865694E-3</v>
      </c>
      <c r="Q490" s="17">
        <f t="shared" si="23"/>
        <v>-2.5213768546562543E-3</v>
      </c>
    </row>
    <row r="491" spans="3:17" x14ac:dyDescent="0.55000000000000004">
      <c r="C491">
        <f t="shared" si="24"/>
        <v>485</v>
      </c>
      <c r="D491">
        <v>-7.2217286991378166E-2</v>
      </c>
      <c r="E491">
        <v>-0.46189058729392429</v>
      </c>
      <c r="F491">
        <v>1.387616937462657</v>
      </c>
      <c r="G491">
        <v>-1.575266376620285</v>
      </c>
      <c r="H491">
        <v>0.23493100766339117</v>
      </c>
      <c r="I491">
        <v>8.537263927151835E-2</v>
      </c>
      <c r="J491">
        <v>-2.4579901213259348</v>
      </c>
      <c r="K491">
        <v>0.79371618772408858</v>
      </c>
      <c r="L491">
        <v>-3.4398617148559935E-2</v>
      </c>
      <c r="M491">
        <v>0.16568082896553601</v>
      </c>
      <c r="P491" s="17">
        <f t="shared" si="22"/>
        <v>1.0412466153974173E-3</v>
      </c>
      <c r="Q491" s="17">
        <f t="shared" si="23"/>
        <v>1.0417889008558223E-3</v>
      </c>
    </row>
    <row r="492" spans="3:17" x14ac:dyDescent="0.55000000000000004">
      <c r="C492">
        <f t="shared" si="24"/>
        <v>486</v>
      </c>
      <c r="D492">
        <v>-0.61267995906421513</v>
      </c>
      <c r="E492">
        <v>1.4580789012672339</v>
      </c>
      <c r="F492">
        <v>-0.60757366268314872</v>
      </c>
      <c r="G492">
        <v>0.6874660977707735</v>
      </c>
      <c r="H492">
        <v>-0.86916869003058961</v>
      </c>
      <c r="I492">
        <v>0.47673397802867873</v>
      </c>
      <c r="J492">
        <v>0.72837313045870833</v>
      </c>
      <c r="K492">
        <v>0.25845998733414516</v>
      </c>
      <c r="L492">
        <v>-1.5133983485173856</v>
      </c>
      <c r="M492">
        <v>0.56084914251822571</v>
      </c>
      <c r="P492" s="17">
        <f t="shared" si="22"/>
        <v>-3.6392974227255348E-3</v>
      </c>
      <c r="Q492" s="17">
        <f t="shared" si="23"/>
        <v>-3.6326832059934144E-3</v>
      </c>
    </row>
    <row r="493" spans="3:17" x14ac:dyDescent="0.55000000000000004">
      <c r="C493">
        <f t="shared" si="24"/>
        <v>487</v>
      </c>
      <c r="D493">
        <v>-0.74697296867176777</v>
      </c>
      <c r="E493">
        <v>-0.32370943638740479</v>
      </c>
      <c r="F493">
        <v>-1.3636091957842091</v>
      </c>
      <c r="G493">
        <v>0.95667789257949942</v>
      </c>
      <c r="H493">
        <v>0.46441016495304399</v>
      </c>
      <c r="I493">
        <v>-0.16340882590406861</v>
      </c>
      <c r="J493">
        <v>-1.0325625334623931</v>
      </c>
      <c r="K493">
        <v>-0.61015292649996178</v>
      </c>
      <c r="L493">
        <v>-0.63658980770763185</v>
      </c>
      <c r="M493">
        <v>-0.43573040690248016</v>
      </c>
      <c r="P493" s="17">
        <f t="shared" si="22"/>
        <v>-4.8023090014336174E-3</v>
      </c>
      <c r="Q493" s="17">
        <f t="shared" si="23"/>
        <v>-4.7907963520337216E-3</v>
      </c>
    </row>
    <row r="494" spans="3:17" x14ac:dyDescent="0.55000000000000004">
      <c r="C494">
        <f t="shared" si="24"/>
        <v>488</v>
      </c>
      <c r="D494">
        <v>-0.51225822757682915</v>
      </c>
      <c r="E494">
        <v>0.2417266071923749</v>
      </c>
      <c r="F494">
        <v>-1.8191811881034232</v>
      </c>
      <c r="G494">
        <v>-0.43629227842709206</v>
      </c>
      <c r="H494">
        <v>-0.26340669376450299</v>
      </c>
      <c r="I494">
        <v>-1.2634763443792236</v>
      </c>
      <c r="J494">
        <v>1.1285321443402929</v>
      </c>
      <c r="K494">
        <v>-1.1835226938075354</v>
      </c>
      <c r="L494">
        <v>-0.9057577841474489</v>
      </c>
      <c r="M494">
        <v>-0.9312542039192635</v>
      </c>
      <c r="P494" s="17">
        <f t="shared" si="22"/>
        <v>-2.7696197171245751E-3</v>
      </c>
      <c r="Q494" s="17">
        <f t="shared" si="23"/>
        <v>-2.7657878588489559E-3</v>
      </c>
    </row>
    <row r="495" spans="3:17" x14ac:dyDescent="0.55000000000000004">
      <c r="C495">
        <f t="shared" si="24"/>
        <v>489</v>
      </c>
      <c r="D495">
        <v>2.4031621811463943</v>
      </c>
      <c r="E495">
        <v>-1.1360920386344928E-2</v>
      </c>
      <c r="F495">
        <v>-0.52513859175981759</v>
      </c>
      <c r="G495">
        <v>-0.81875885541294335</v>
      </c>
      <c r="H495">
        <v>-0.49417030594317224</v>
      </c>
      <c r="I495">
        <v>0.45394125154454074</v>
      </c>
      <c r="J495">
        <v>1.3374223989403737</v>
      </c>
      <c r="K495">
        <v>0.25613248364237962</v>
      </c>
      <c r="L495">
        <v>-0.27717051678526994</v>
      </c>
      <c r="M495">
        <v>-1.1198471528603653</v>
      </c>
      <c r="P495" s="17">
        <f t="shared" si="22"/>
        <v>2.2478661649534649E-2</v>
      </c>
      <c r="Q495" s="17">
        <f t="shared" si="23"/>
        <v>2.2733210491928224E-2</v>
      </c>
    </row>
    <row r="496" spans="3:17" x14ac:dyDescent="0.55000000000000004">
      <c r="C496">
        <f t="shared" si="24"/>
        <v>490</v>
      </c>
      <c r="D496">
        <v>-1.11040199649782</v>
      </c>
      <c r="E496">
        <v>0.54625879214052442</v>
      </c>
      <c r="F496">
        <v>-0.47895858366527283</v>
      </c>
      <c r="G496">
        <v>0.20065914487098724</v>
      </c>
      <c r="H496">
        <v>-0.97303653729853812</v>
      </c>
      <c r="I496">
        <v>-0.55320408736070181</v>
      </c>
      <c r="J496">
        <v>-0.74820179739783277</v>
      </c>
      <c r="K496">
        <v>-1.4340908580231388E-2</v>
      </c>
      <c r="L496">
        <v>0.64946584870300283</v>
      </c>
      <c r="M496">
        <v>1.3520973833009287</v>
      </c>
      <c r="P496" s="17">
        <f t="shared" si="22"/>
        <v>-7.9496967071340449E-3</v>
      </c>
      <c r="Q496" s="17">
        <f t="shared" si="23"/>
        <v>-7.9181814358445513E-3</v>
      </c>
    </row>
    <row r="497" spans="3:17" x14ac:dyDescent="0.55000000000000004">
      <c r="C497">
        <f t="shared" si="24"/>
        <v>491</v>
      </c>
      <c r="D497">
        <v>0.42830597967818274</v>
      </c>
      <c r="E497">
        <v>-0.18622393898690565</v>
      </c>
      <c r="F497">
        <v>-0.52912903848582404</v>
      </c>
      <c r="G497">
        <v>-0.55278963258095259</v>
      </c>
      <c r="H497">
        <v>0.18333553434346703</v>
      </c>
      <c r="I497">
        <v>-1.4333517253050769</v>
      </c>
      <c r="J497">
        <v>-0.43273145206508001</v>
      </c>
      <c r="K497">
        <v>1.0572637862787038</v>
      </c>
      <c r="L497">
        <v>-1.2729538131173173</v>
      </c>
      <c r="M497">
        <v>0.60329214112513962</v>
      </c>
      <c r="P497" s="17">
        <f t="shared" si="22"/>
        <v>5.3759052566075436E-3</v>
      </c>
      <c r="Q497" s="17">
        <f t="shared" si="23"/>
        <v>5.3903813643740861E-3</v>
      </c>
    </row>
    <row r="498" spans="3:17" x14ac:dyDescent="0.55000000000000004">
      <c r="C498">
        <f t="shared" si="24"/>
        <v>492</v>
      </c>
      <c r="D498">
        <v>-0.65173583359027709</v>
      </c>
      <c r="E498">
        <v>-0.2010360522346698</v>
      </c>
      <c r="F498">
        <v>1.8904991571776237E-2</v>
      </c>
      <c r="G498">
        <v>0.35433067593921519</v>
      </c>
      <c r="H498">
        <v>0.20824302614427842</v>
      </c>
      <c r="I498">
        <v>0.6918547885276406</v>
      </c>
      <c r="J498">
        <v>-1.188069254636078</v>
      </c>
      <c r="K498">
        <v>-0.97804493357804012</v>
      </c>
      <c r="L498">
        <v>0.43929116799166656</v>
      </c>
      <c r="M498">
        <v>-1.0275471634855107</v>
      </c>
      <c r="P498" s="17">
        <f t="shared" si="22"/>
        <v>-3.9775312177914059E-3</v>
      </c>
      <c r="Q498" s="17">
        <f t="shared" si="23"/>
        <v>-3.9696313180006548E-3</v>
      </c>
    </row>
    <row r="499" spans="3:17" x14ac:dyDescent="0.55000000000000004">
      <c r="C499">
        <f t="shared" si="24"/>
        <v>493</v>
      </c>
      <c r="D499">
        <v>1.4389006684271677</v>
      </c>
      <c r="E499">
        <v>1.7938349453065705</v>
      </c>
      <c r="F499">
        <v>-0.76135842268590614</v>
      </c>
      <c r="G499">
        <v>-0.20420389217252424</v>
      </c>
      <c r="H499">
        <v>0.65830135724252548</v>
      </c>
      <c r="I499">
        <v>1.458606831120677</v>
      </c>
      <c r="J499">
        <v>0.36891080516741942</v>
      </c>
      <c r="K499">
        <v>4.777072066040474E-2</v>
      </c>
      <c r="L499">
        <v>1.3958861732335313</v>
      </c>
      <c r="M499">
        <v>1.6975883748274909</v>
      </c>
      <c r="P499" s="17">
        <f t="shared" si="22"/>
        <v>1.4127911990470031E-2</v>
      </c>
      <c r="Q499" s="17">
        <f t="shared" si="23"/>
        <v>1.4228182587336047E-2</v>
      </c>
    </row>
    <row r="500" spans="3:17" x14ac:dyDescent="0.55000000000000004">
      <c r="C500">
        <f t="shared" si="24"/>
        <v>494</v>
      </c>
      <c r="D500">
        <v>-1.3972845399138125</v>
      </c>
      <c r="E500">
        <v>0.65579190281274635</v>
      </c>
      <c r="F500">
        <v>-0.75349471812162205</v>
      </c>
      <c r="G500">
        <v>-0.69387822758966955</v>
      </c>
      <c r="H500">
        <v>-0.84796353595914487</v>
      </c>
      <c r="I500">
        <v>-2.1518569586820675</v>
      </c>
      <c r="J500">
        <v>-9.9946359133397819E-2</v>
      </c>
      <c r="K500">
        <v>0.29352903050351709</v>
      </c>
      <c r="L500">
        <v>-0.218174220904259</v>
      </c>
      <c r="M500">
        <v>0.74580799622879079</v>
      </c>
      <c r="P500" s="17">
        <f t="shared" si="22"/>
        <v>-1.0434172412139462E-2</v>
      </c>
      <c r="Q500" s="17">
        <f t="shared" si="23"/>
        <v>-1.0379925273782287E-2</v>
      </c>
    </row>
    <row r="501" spans="3:17" x14ac:dyDescent="0.55000000000000004">
      <c r="C501">
        <f t="shared" si="24"/>
        <v>495</v>
      </c>
      <c r="D501">
        <v>-0.65883149928345941</v>
      </c>
      <c r="E501">
        <v>-1.4256175620503837</v>
      </c>
      <c r="F501">
        <v>0.2201985939418297</v>
      </c>
      <c r="G501">
        <v>-0.34527195095183455</v>
      </c>
      <c r="H501">
        <v>-0.79149734423480111</v>
      </c>
      <c r="I501">
        <v>-3.7871737755522786E-2</v>
      </c>
      <c r="J501">
        <v>-0.15501772421873705</v>
      </c>
      <c r="K501">
        <v>-0.54169973667861548</v>
      </c>
      <c r="L501">
        <v>0.44561571808549783</v>
      </c>
      <c r="M501">
        <v>2.3964701673251732</v>
      </c>
      <c r="P501" s="17">
        <f t="shared" si="22"/>
        <v>-4.0389814852619822E-3</v>
      </c>
      <c r="Q501" s="17">
        <f t="shared" si="23"/>
        <v>-4.0308357700307162E-3</v>
      </c>
    </row>
    <row r="502" spans="3:17" x14ac:dyDescent="0.55000000000000004">
      <c r="C502">
        <f t="shared" si="24"/>
        <v>496</v>
      </c>
      <c r="D502">
        <v>0.51420586600002482</v>
      </c>
      <c r="E502">
        <v>-2.8598017806077434</v>
      </c>
      <c r="F502">
        <v>-2.0905608295378677</v>
      </c>
      <c r="G502">
        <v>3.397821521457807E-2</v>
      </c>
      <c r="H502">
        <v>1.0618460880834684</v>
      </c>
      <c r="I502">
        <v>1.4142365751500008</v>
      </c>
      <c r="J502">
        <v>2.0873823369106592</v>
      </c>
      <c r="K502">
        <v>0.12689119324778106</v>
      </c>
      <c r="L502">
        <v>0.18030459109019406</v>
      </c>
      <c r="M502">
        <v>0.8335135182162392</v>
      </c>
      <c r="P502" s="17">
        <f t="shared" si="22"/>
        <v>6.1198200939766509E-3</v>
      </c>
      <c r="Q502" s="17">
        <f t="shared" si="23"/>
        <v>6.1385844516030907E-3</v>
      </c>
    </row>
    <row r="503" spans="3:17" x14ac:dyDescent="0.55000000000000004">
      <c r="C503">
        <f t="shared" si="24"/>
        <v>497</v>
      </c>
      <c r="D503">
        <v>-0.93000181602443843</v>
      </c>
      <c r="E503">
        <v>-0.42295923478243613</v>
      </c>
      <c r="F503">
        <v>1.342398478533348</v>
      </c>
      <c r="G503">
        <v>0.37342842484161803</v>
      </c>
      <c r="H503">
        <v>-0.83036499167510602</v>
      </c>
      <c r="I503">
        <v>0.50278195348605415</v>
      </c>
      <c r="J503">
        <v>1.1845226561730791</v>
      </c>
      <c r="K503">
        <v>-0.37927943029564015</v>
      </c>
      <c r="L503">
        <v>0.65393257017836492</v>
      </c>
      <c r="M503">
        <v>1.0463817121333725</v>
      </c>
      <c r="P503" s="17">
        <f t="shared" si="22"/>
        <v>-6.3873853157615859E-3</v>
      </c>
      <c r="Q503" s="17">
        <f t="shared" si="23"/>
        <v>-6.3670293337353412E-3</v>
      </c>
    </row>
    <row r="504" spans="3:17" x14ac:dyDescent="0.55000000000000004">
      <c r="C504">
        <f t="shared" si="24"/>
        <v>498</v>
      </c>
      <c r="D504">
        <v>0.71555892087249606</v>
      </c>
      <c r="E504">
        <v>1.1537777147817179</v>
      </c>
      <c r="F504">
        <v>-0.30873948782701693</v>
      </c>
      <c r="G504">
        <v>1.5608659807956027</v>
      </c>
      <c r="H504">
        <v>-0.11032971243727868</v>
      </c>
      <c r="I504">
        <v>0.4366676351346509</v>
      </c>
      <c r="J504">
        <v>0.5886351358978934</v>
      </c>
      <c r="K504">
        <v>-0.98337953973024528</v>
      </c>
      <c r="L504">
        <v>0.71353057734745873</v>
      </c>
      <c r="M504">
        <v>0.60244261527761733</v>
      </c>
      <c r="P504" s="17">
        <f t="shared" si="22"/>
        <v>7.8635887004682714E-3</v>
      </c>
      <c r="Q504" s="17">
        <f t="shared" si="23"/>
        <v>7.89458791584563E-3</v>
      </c>
    </row>
    <row r="505" spans="3:17" x14ac:dyDescent="0.55000000000000004">
      <c r="C505">
        <f t="shared" si="24"/>
        <v>499</v>
      </c>
      <c r="D505">
        <v>0.78001566576246828</v>
      </c>
      <c r="E505">
        <v>0.82591817938215073</v>
      </c>
      <c r="F505">
        <v>-6.4428399703745615E-2</v>
      </c>
      <c r="G505">
        <v>1.1231099767308532</v>
      </c>
      <c r="H505">
        <v>0.62176827867187634</v>
      </c>
      <c r="I505">
        <v>-0.52717130688148817</v>
      </c>
      <c r="J505">
        <v>0.50526567138993461</v>
      </c>
      <c r="K505">
        <v>1.0068883117247658</v>
      </c>
      <c r="L505">
        <v>0.58104013631498963</v>
      </c>
      <c r="M505">
        <v>0.11062506410580765</v>
      </c>
      <c r="P505" s="17">
        <f t="shared" si="22"/>
        <v>8.4218004856679591E-3</v>
      </c>
      <c r="Q505" s="17">
        <f t="shared" si="23"/>
        <v>8.4573636124589679E-3</v>
      </c>
    </row>
    <row r="506" spans="3:17" x14ac:dyDescent="0.55000000000000004">
      <c r="C506">
        <f t="shared" si="24"/>
        <v>500</v>
      </c>
      <c r="D506">
        <v>-1.3710744484083961</v>
      </c>
      <c r="E506">
        <v>2.8172898394332315E-2</v>
      </c>
      <c r="F506">
        <v>2.2243609520687069</v>
      </c>
      <c r="G506">
        <v>-1.0782256589854755</v>
      </c>
      <c r="H506">
        <v>-0.14558336404773023</v>
      </c>
      <c r="I506">
        <v>1.6805618462898575</v>
      </c>
      <c r="J506">
        <v>-1.1842934506434732</v>
      </c>
      <c r="K506">
        <v>0.23099915598307177</v>
      </c>
      <c r="L506">
        <v>2.0134693334821612</v>
      </c>
      <c r="M506">
        <v>0.91727864193476938</v>
      </c>
      <c r="P506" s="17">
        <f t="shared" si="22"/>
        <v>-1.0207186361347409E-2</v>
      </c>
      <c r="Q506" s="17">
        <f t="shared" si="23"/>
        <v>-1.0155269825373736E-2</v>
      </c>
    </row>
    <row r="507" spans="3:17" x14ac:dyDescent="0.55000000000000004">
      <c r="C507">
        <f t="shared" si="24"/>
        <v>501</v>
      </c>
      <c r="D507">
        <v>-0.45236811414133538</v>
      </c>
      <c r="E507">
        <v>1.0720101653020617</v>
      </c>
      <c r="F507">
        <v>-0.44078537011521812</v>
      </c>
      <c r="G507">
        <v>-1.3984097829995965</v>
      </c>
      <c r="H507">
        <v>1.6351272050301171</v>
      </c>
      <c r="I507">
        <v>-0.30946248267301713</v>
      </c>
      <c r="J507">
        <v>-1.4673722700634138</v>
      </c>
      <c r="K507">
        <v>1.2098774745153615</v>
      </c>
      <c r="L507">
        <v>-0.97006102070763867</v>
      </c>
      <c r="M507">
        <v>-1.1088424502726526</v>
      </c>
      <c r="P507" s="17">
        <f t="shared" si="22"/>
        <v>-2.2509561204178824E-3</v>
      </c>
      <c r="Q507" s="17">
        <f t="shared" si="23"/>
        <v>-2.2484246184794054E-3</v>
      </c>
    </row>
    <row r="508" spans="3:17" x14ac:dyDescent="0.55000000000000004">
      <c r="C508">
        <f t="shared" si="24"/>
        <v>502</v>
      </c>
      <c r="D508">
        <v>0.61676184679585688</v>
      </c>
      <c r="E508">
        <v>0.61322485997504428</v>
      </c>
      <c r="F508">
        <v>0.46898742568004709</v>
      </c>
      <c r="G508">
        <v>-0.60858302239102691</v>
      </c>
      <c r="H508">
        <v>0.10362888036044197</v>
      </c>
      <c r="I508">
        <v>8.4290994146391712E-2</v>
      </c>
      <c r="J508">
        <v>0.12297031994180803</v>
      </c>
      <c r="K508">
        <v>0.90556679295880627</v>
      </c>
      <c r="L508">
        <v>-0.80739099041938367</v>
      </c>
      <c r="M508">
        <v>-2.5300252395159877</v>
      </c>
      <c r="P508" s="17">
        <f t="shared" si="22"/>
        <v>7.0079809407688461E-3</v>
      </c>
      <c r="Q508" s="17">
        <f t="shared" si="23"/>
        <v>7.0325943022644388E-3</v>
      </c>
    </row>
    <row r="509" spans="3:17" x14ac:dyDescent="0.55000000000000004">
      <c r="C509">
        <f t="shared" si="24"/>
        <v>503</v>
      </c>
      <c r="D509">
        <v>-0.64387300880445741</v>
      </c>
      <c r="E509">
        <v>-1.0347275509583957</v>
      </c>
      <c r="F509">
        <v>-0.95215645992155196</v>
      </c>
      <c r="G509">
        <v>0.58038654746029261</v>
      </c>
      <c r="H509">
        <v>-1.0766321662675951</v>
      </c>
      <c r="I509">
        <v>0.70024089891516061</v>
      </c>
      <c r="J509">
        <v>1.2847074309690036</v>
      </c>
      <c r="K509">
        <v>-3.5890988092196326E-2</v>
      </c>
      <c r="L509">
        <v>-0.58020631427663916</v>
      </c>
      <c r="M509">
        <v>-2.0131980662286577</v>
      </c>
      <c r="P509" s="17">
        <f t="shared" si="22"/>
        <v>-3.9094371576911483E-3</v>
      </c>
      <c r="Q509" s="17">
        <f t="shared" si="23"/>
        <v>-3.9018052569641526E-3</v>
      </c>
    </row>
    <row r="510" spans="3:17" x14ac:dyDescent="0.55000000000000004">
      <c r="C510">
        <f t="shared" si="24"/>
        <v>504</v>
      </c>
      <c r="D510">
        <v>-0.33579484448383001</v>
      </c>
      <c r="E510">
        <v>0.87957597934597953</v>
      </c>
      <c r="F510">
        <v>0.66377702663462679</v>
      </c>
      <c r="G510">
        <v>-0.88085513214847033</v>
      </c>
      <c r="H510">
        <v>0.18090671174720163</v>
      </c>
      <c r="I510">
        <v>-0.62768226957810469</v>
      </c>
      <c r="J510">
        <v>0.22527796337721845</v>
      </c>
      <c r="K510">
        <v>-0.80592896246632717</v>
      </c>
      <c r="L510">
        <v>1.1555938579347733</v>
      </c>
      <c r="M510">
        <v>-0.43124985536424637</v>
      </c>
      <c r="P510" s="17">
        <f t="shared" si="22"/>
        <v>-1.2414019911617493E-3</v>
      </c>
      <c r="Q510" s="17">
        <f t="shared" si="23"/>
        <v>-1.2406317704607428E-3</v>
      </c>
    </row>
    <row r="511" spans="3:17" x14ac:dyDescent="0.55000000000000004">
      <c r="C511">
        <f t="shared" si="24"/>
        <v>505</v>
      </c>
      <c r="D511">
        <v>1.4537728734712365</v>
      </c>
      <c r="E511">
        <v>-0.7823074002770023</v>
      </c>
      <c r="F511">
        <v>-0.98789264492488038</v>
      </c>
      <c r="G511">
        <v>-4.1630314013607214E-2</v>
      </c>
      <c r="H511">
        <v>-1.6296050030401465</v>
      </c>
      <c r="I511">
        <v>-0.65114467354219929</v>
      </c>
      <c r="J511">
        <v>-0.53376181289507729</v>
      </c>
      <c r="K511">
        <v>1.04227136175597</v>
      </c>
      <c r="L511">
        <v>-0.11658401191800735</v>
      </c>
      <c r="M511">
        <v>0.53593470435916635</v>
      </c>
      <c r="P511" s="17">
        <f t="shared" si="22"/>
        <v>1.4256709064254577E-2</v>
      </c>
      <c r="Q511" s="17">
        <f t="shared" si="23"/>
        <v>1.4358820622120794E-2</v>
      </c>
    </row>
    <row r="512" spans="3:17" x14ac:dyDescent="0.55000000000000004">
      <c r="C512">
        <f t="shared" si="24"/>
        <v>506</v>
      </c>
      <c r="D512">
        <v>0.19676718193976026</v>
      </c>
      <c r="E512">
        <v>-0.68991270339819788</v>
      </c>
      <c r="F512">
        <v>0.14598504799372755</v>
      </c>
      <c r="G512">
        <v>0.21840515766084373</v>
      </c>
      <c r="H512">
        <v>-1.0535749256600881</v>
      </c>
      <c r="I512">
        <v>-0.13483656672125452</v>
      </c>
      <c r="J512">
        <v>-0.90796804989399049</v>
      </c>
      <c r="K512">
        <v>-0.72879087217550553</v>
      </c>
      <c r="L512">
        <v>-1.5468916008945417</v>
      </c>
      <c r="M512">
        <v>-0.75972761579485126</v>
      </c>
      <c r="P512" s="17">
        <f t="shared" si="22"/>
        <v>3.3707204485757362E-3</v>
      </c>
      <c r="Q512" s="17">
        <f t="shared" si="23"/>
        <v>3.376407715013352E-3</v>
      </c>
    </row>
    <row r="513" spans="3:17" x14ac:dyDescent="0.55000000000000004">
      <c r="C513">
        <f t="shared" si="24"/>
        <v>507</v>
      </c>
      <c r="D513">
        <v>-0.5623923157450671</v>
      </c>
      <c r="E513">
        <v>0.60285927876344247</v>
      </c>
      <c r="F513">
        <v>0.20828317303371763</v>
      </c>
      <c r="G513">
        <v>1.3739065193826345</v>
      </c>
      <c r="H513">
        <v>-1.0229075494457294</v>
      </c>
      <c r="I513">
        <v>-0.16432849362913834</v>
      </c>
      <c r="J513">
        <v>0.25885321316162191</v>
      </c>
      <c r="K513">
        <v>1.2344360341268257</v>
      </c>
      <c r="L513">
        <v>0.3961150576322594</v>
      </c>
      <c r="M513">
        <v>0.47926801627765298</v>
      </c>
      <c r="P513" s="17">
        <f t="shared" si="22"/>
        <v>-3.2037936566172041E-3</v>
      </c>
      <c r="Q513" s="17">
        <f t="shared" si="23"/>
        <v>-3.1986669861130412E-3</v>
      </c>
    </row>
    <row r="514" spans="3:17" x14ac:dyDescent="0.55000000000000004">
      <c r="C514">
        <f t="shared" si="24"/>
        <v>508</v>
      </c>
      <c r="D514">
        <v>0.18553943180370877</v>
      </c>
      <c r="E514">
        <v>0.26061264193756839</v>
      </c>
      <c r="F514">
        <v>-2.3636114620103275</v>
      </c>
      <c r="G514">
        <v>0.23164523793492889</v>
      </c>
      <c r="H514">
        <v>0.2887580026731697</v>
      </c>
      <c r="I514">
        <v>1.4269227220287217</v>
      </c>
      <c r="J514">
        <v>0.49954768904255709</v>
      </c>
      <c r="K514">
        <v>-0.63266983610275551</v>
      </c>
      <c r="L514">
        <v>-0.10191624002955238</v>
      </c>
      <c r="M514">
        <v>-0.49621767122671556</v>
      </c>
      <c r="P514" s="17">
        <f t="shared" si="22"/>
        <v>3.2734852801240884E-3</v>
      </c>
      <c r="Q514" s="17">
        <f t="shared" si="23"/>
        <v>3.2788489841355517E-3</v>
      </c>
    </row>
    <row r="515" spans="3:17" x14ac:dyDescent="0.55000000000000004">
      <c r="C515">
        <f t="shared" si="24"/>
        <v>509</v>
      </c>
      <c r="D515">
        <v>-1.2345956190293181</v>
      </c>
      <c r="E515">
        <v>-0.83565947646062533</v>
      </c>
      <c r="F515">
        <v>-1.1426784040838744</v>
      </c>
      <c r="G515">
        <v>-0.92903934359705131</v>
      </c>
      <c r="H515">
        <v>-0.31816245860597042</v>
      </c>
      <c r="I515">
        <v>3.7851211899528218E-2</v>
      </c>
      <c r="J515">
        <v>-1.0132924824722838</v>
      </c>
      <c r="K515">
        <v>1.3448005482801704</v>
      </c>
      <c r="L515">
        <v>-0.74013919037438869</v>
      </c>
      <c r="M515">
        <v>-1.2081315932429249</v>
      </c>
      <c r="P515" s="17">
        <f t="shared" si="22"/>
        <v>-9.0252450281369731E-3</v>
      </c>
      <c r="Q515" s="17">
        <f t="shared" si="23"/>
        <v>-8.9846397535653377E-3</v>
      </c>
    </row>
    <row r="516" spans="3:17" x14ac:dyDescent="0.55000000000000004">
      <c r="C516">
        <f t="shared" si="24"/>
        <v>510</v>
      </c>
      <c r="D516">
        <v>-1.365996429889619</v>
      </c>
      <c r="E516">
        <v>0.76925469364054255</v>
      </c>
      <c r="F516">
        <v>-0.54051115186132015</v>
      </c>
      <c r="G516">
        <v>-2.2410410145493751E-2</v>
      </c>
      <c r="H516">
        <v>-0.34628041529163406</v>
      </c>
      <c r="I516">
        <v>-1.0206498807940039</v>
      </c>
      <c r="J516">
        <v>0.56104253932346038</v>
      </c>
      <c r="K516">
        <v>0.52573883150890488</v>
      </c>
      <c r="L516">
        <v>-0.59828567658887111</v>
      </c>
      <c r="M516">
        <v>-1.6229991171058145</v>
      </c>
      <c r="P516" s="17">
        <f t="shared" si="22"/>
        <v>-1.016320943096592E-2</v>
      </c>
      <c r="Q516" s="17">
        <f t="shared" si="23"/>
        <v>-1.0111738535407033E-2</v>
      </c>
    </row>
    <row r="517" spans="3:17" x14ac:dyDescent="0.55000000000000004">
      <c r="C517">
        <f t="shared" si="24"/>
        <v>511</v>
      </c>
      <c r="D517">
        <v>-0.797613372979319</v>
      </c>
      <c r="E517">
        <v>-0.19856300151697265</v>
      </c>
      <c r="F517">
        <v>0.95281979585379173</v>
      </c>
      <c r="G517">
        <v>-0.4356020421115786</v>
      </c>
      <c r="H517">
        <v>1.3170644404292049</v>
      </c>
      <c r="I517">
        <v>1.0992992721754768</v>
      </c>
      <c r="J517">
        <v>-0.15312487543430106</v>
      </c>
      <c r="K517">
        <v>-0.15415248229550657</v>
      </c>
      <c r="L517">
        <v>-1.4140390481965877</v>
      </c>
      <c r="M517">
        <v>-0.28150107443564454</v>
      </c>
      <c r="P517" s="17">
        <f t="shared" si="22"/>
        <v>-5.24086776731616E-3</v>
      </c>
      <c r="Q517" s="17">
        <f t="shared" si="23"/>
        <v>-5.2271583799904375E-3</v>
      </c>
    </row>
    <row r="518" spans="3:17" x14ac:dyDescent="0.55000000000000004">
      <c r="C518">
        <f t="shared" si="24"/>
        <v>512</v>
      </c>
      <c r="D518">
        <v>-0.14010925158251583</v>
      </c>
      <c r="E518">
        <v>0.42778189848429349</v>
      </c>
      <c r="F518">
        <v>1.1938349833831476</v>
      </c>
      <c r="G518">
        <v>0.64932500289506501</v>
      </c>
      <c r="H518">
        <v>-3.2492016901681256E-2</v>
      </c>
      <c r="I518">
        <v>-0.85165961521454792</v>
      </c>
      <c r="J518">
        <v>9.1759887729358239E-2</v>
      </c>
      <c r="K518">
        <v>1.4235386562552792</v>
      </c>
      <c r="L518">
        <v>-1.3331825081710786</v>
      </c>
      <c r="M518">
        <v>1.3364999395517456</v>
      </c>
      <c r="P518" s="17">
        <f t="shared" ref="P518:P581" si="25">$P$1*1/12+$P$2*SQRT(1/12)*INDEX(D518:M518,1,$P$3)</f>
        <v>4.5328495490982936E-4</v>
      </c>
      <c r="Q518" s="17">
        <f t="shared" si="23"/>
        <v>4.5338770405933815E-4</v>
      </c>
    </row>
    <row r="519" spans="3:17" x14ac:dyDescent="0.55000000000000004">
      <c r="C519">
        <f t="shared" si="24"/>
        <v>513</v>
      </c>
      <c r="D519">
        <v>2.0656032761786016</v>
      </c>
      <c r="E519">
        <v>-5.5704271287173477E-3</v>
      </c>
      <c r="F519">
        <v>-0.46978704440792785</v>
      </c>
      <c r="G519">
        <v>2.2994931604207784</v>
      </c>
      <c r="H519">
        <v>3.276328455806869</v>
      </c>
      <c r="I519">
        <v>2.3516511438639314</v>
      </c>
      <c r="J519">
        <v>-0.97200574933388728</v>
      </c>
      <c r="K519">
        <v>0.30464450568259394</v>
      </c>
      <c r="L519">
        <v>-2.9479665730243677E-2</v>
      </c>
      <c r="M519">
        <v>-1.0246505400676904</v>
      </c>
      <c r="P519" s="17">
        <f t="shared" si="25"/>
        <v>1.9555315779776993E-2</v>
      </c>
      <c r="Q519" s="17">
        <f t="shared" ref="Q519:Q582" si="26">EXP(P519)-1</f>
        <v>1.9747773443820948E-2</v>
      </c>
    </row>
    <row r="520" spans="3:17" x14ac:dyDescent="0.55000000000000004">
      <c r="C520">
        <f t="shared" ref="C520:C545" si="27">C519+1</f>
        <v>514</v>
      </c>
      <c r="D520">
        <v>-2.0790064316174566</v>
      </c>
      <c r="E520">
        <v>0.90340512379427085</v>
      </c>
      <c r="F520">
        <v>-0.57529273765386513</v>
      </c>
      <c r="G520">
        <v>0.82320426049748652</v>
      </c>
      <c r="H520">
        <v>-7.1880053788328069E-2</v>
      </c>
      <c r="I520">
        <v>-1.4477005626508102</v>
      </c>
      <c r="J520">
        <v>0.15841916032907319</v>
      </c>
      <c r="K520">
        <v>0.99724433435576554</v>
      </c>
      <c r="L520">
        <v>-0.35664642752496617</v>
      </c>
      <c r="M520">
        <v>0.30304389148987632</v>
      </c>
      <c r="P520" s="17">
        <f t="shared" si="25"/>
        <v>-1.6338057177452858E-2</v>
      </c>
      <c r="Q520" s="17">
        <f t="shared" si="26"/>
        <v>-1.6205315020781708E-2</v>
      </c>
    </row>
    <row r="521" spans="3:17" x14ac:dyDescent="0.55000000000000004">
      <c r="C521">
        <f t="shared" si="27"/>
        <v>515</v>
      </c>
      <c r="D521">
        <v>-0.15192127632765956</v>
      </c>
      <c r="E521">
        <v>0.53002257866358704</v>
      </c>
      <c r="F521">
        <v>-0.98826694863490128</v>
      </c>
      <c r="G521">
        <v>-0.42786094818323728</v>
      </c>
      <c r="H521">
        <v>-1.5209649136227272</v>
      </c>
      <c r="I521">
        <v>-0.98615900315351079</v>
      </c>
      <c r="J521">
        <v>-0.44849332299599498</v>
      </c>
      <c r="K521">
        <v>0.1452941483518731</v>
      </c>
      <c r="L521">
        <v>0.31773722677968713</v>
      </c>
      <c r="M521">
        <v>1.617331362338909</v>
      </c>
      <c r="P521" s="17">
        <f t="shared" si="25"/>
        <v>3.5098981991558043E-4</v>
      </c>
      <c r="Q521" s="17">
        <f t="shared" si="26"/>
        <v>3.5105142404967538E-4</v>
      </c>
    </row>
    <row r="522" spans="3:17" x14ac:dyDescent="0.55000000000000004">
      <c r="C522">
        <f t="shared" si="27"/>
        <v>516</v>
      </c>
      <c r="D522">
        <v>0.83903287645563129</v>
      </c>
      <c r="E522">
        <v>-0.4062403857471274</v>
      </c>
      <c r="F522">
        <v>0.79488999169133734</v>
      </c>
      <c r="G522">
        <v>-0.20981877296874832</v>
      </c>
      <c r="H522">
        <v>6.147455460243046E-2</v>
      </c>
      <c r="I522">
        <v>-1.0933195978947858</v>
      </c>
      <c r="J522">
        <v>-0.21435376800154177</v>
      </c>
      <c r="K522">
        <v>0.16532141748632173</v>
      </c>
      <c r="L522">
        <v>-0.35126465167392917</v>
      </c>
      <c r="M522">
        <v>-1.2908915096100038</v>
      </c>
      <c r="P522" s="17">
        <f t="shared" si="25"/>
        <v>8.932904522875736E-3</v>
      </c>
      <c r="Q522" s="17">
        <f t="shared" si="26"/>
        <v>8.9729219831125029E-3</v>
      </c>
    </row>
    <row r="523" spans="3:17" x14ac:dyDescent="0.55000000000000004">
      <c r="C523">
        <f t="shared" si="27"/>
        <v>517</v>
      </c>
      <c r="D523">
        <v>-1.2455909002856114</v>
      </c>
      <c r="E523">
        <v>1.0204052676628301</v>
      </c>
      <c r="F523">
        <v>0.63139666730075206</v>
      </c>
      <c r="G523">
        <v>0.73436665709365911</v>
      </c>
      <c r="H523">
        <v>0.75727059438240718</v>
      </c>
      <c r="I523">
        <v>-0.27876444309209764</v>
      </c>
      <c r="J523">
        <v>2.6183479159272562</v>
      </c>
      <c r="K523">
        <v>-1.5081832462940485</v>
      </c>
      <c r="L523">
        <v>0.65928448210377244</v>
      </c>
      <c r="M523">
        <v>-1.6610047230414575</v>
      </c>
      <c r="P523" s="17">
        <f t="shared" si="25"/>
        <v>-9.1204669570340222E-3</v>
      </c>
      <c r="Q523" s="17">
        <f t="shared" si="26"/>
        <v>-9.0790016550021946E-3</v>
      </c>
    </row>
    <row r="524" spans="3:17" x14ac:dyDescent="0.55000000000000004">
      <c r="C524">
        <f t="shared" si="27"/>
        <v>518</v>
      </c>
      <c r="D524">
        <v>-5.976156198048499E-2</v>
      </c>
      <c r="E524">
        <v>-1.7259275549612261</v>
      </c>
      <c r="F524">
        <v>-0.91532518335459945</v>
      </c>
      <c r="G524">
        <v>-0.11493341075503404</v>
      </c>
      <c r="H524">
        <v>-1.190980529949947</v>
      </c>
      <c r="I524">
        <v>-2.3897614036710427E-2</v>
      </c>
      <c r="J524">
        <v>0.50007951645024329</v>
      </c>
      <c r="K524">
        <v>-1.8917000768943311</v>
      </c>
      <c r="L524">
        <v>-0.70100869103486552</v>
      </c>
      <c r="M524">
        <v>0.17234365487798881</v>
      </c>
      <c r="P524" s="17">
        <f t="shared" si="25"/>
        <v>1.1491163582172843E-3</v>
      </c>
      <c r="Q524" s="17">
        <f t="shared" si="26"/>
        <v>1.14977684538764E-3</v>
      </c>
    </row>
    <row r="525" spans="3:17" x14ac:dyDescent="0.55000000000000004">
      <c r="C525">
        <f t="shared" si="27"/>
        <v>519</v>
      </c>
      <c r="D525">
        <v>0.26112836800238204</v>
      </c>
      <c r="E525">
        <v>-1.3478490362446689</v>
      </c>
      <c r="F525">
        <v>-0.43418924431746359</v>
      </c>
      <c r="G525">
        <v>0.35798198670179543</v>
      </c>
      <c r="H525">
        <v>2.1513788607410556</v>
      </c>
      <c r="I525">
        <v>0.26462590748691184</v>
      </c>
      <c r="J525">
        <v>-0.82838530111964792</v>
      </c>
      <c r="K525">
        <v>2.9438423774890894</v>
      </c>
      <c r="L525">
        <v>0.18810520397674238</v>
      </c>
      <c r="M525">
        <v>4.7419602603103107E-2</v>
      </c>
      <c r="P525" s="17">
        <f t="shared" si="25"/>
        <v>3.9281046700550106E-3</v>
      </c>
      <c r="Q525" s="17">
        <f t="shared" si="26"/>
        <v>3.9358297849123591E-3</v>
      </c>
    </row>
    <row r="526" spans="3:17" x14ac:dyDescent="0.55000000000000004">
      <c r="C526">
        <f t="shared" si="27"/>
        <v>520</v>
      </c>
      <c r="D526">
        <v>1.9740474365349514</v>
      </c>
      <c r="E526">
        <v>0.34976258991940229</v>
      </c>
      <c r="F526">
        <v>0.25724254407853864</v>
      </c>
      <c r="G526">
        <v>8.2043416088765642E-2</v>
      </c>
      <c r="H526">
        <v>-1.1015522836625442</v>
      </c>
      <c r="I526">
        <v>0.40073690925606437</v>
      </c>
      <c r="J526">
        <v>-2.1860102734565627</v>
      </c>
      <c r="K526">
        <v>-0.76588230883217856</v>
      </c>
      <c r="L526">
        <v>0.53946200267533717</v>
      </c>
      <c r="M526">
        <v>-0.36185023920352205</v>
      </c>
      <c r="P526" s="17">
        <f t="shared" si="25"/>
        <v>1.8762418949814837E-2</v>
      </c>
      <c r="Q526" s="17">
        <f t="shared" si="26"/>
        <v>1.893953913245161E-2</v>
      </c>
    </row>
    <row r="527" spans="3:17" x14ac:dyDescent="0.55000000000000004">
      <c r="C527">
        <f t="shared" si="27"/>
        <v>521</v>
      </c>
      <c r="D527">
        <v>1.4354318028573623</v>
      </c>
      <c r="E527">
        <v>-0.48765078931878114</v>
      </c>
      <c r="F527">
        <v>-0.58948012286671581</v>
      </c>
      <c r="G527">
        <v>-1.6699046425729469</v>
      </c>
      <c r="H527">
        <v>3.2605510449906949E-2</v>
      </c>
      <c r="I527">
        <v>0.33249056835475282</v>
      </c>
      <c r="J527">
        <v>0.2232556315349509</v>
      </c>
      <c r="K527">
        <v>0.22674408883658831</v>
      </c>
      <c r="L527">
        <v>0.3825456117381445</v>
      </c>
      <c r="M527">
        <v>-0.77591115989082593</v>
      </c>
      <c r="P527" s="17">
        <f t="shared" si="25"/>
        <v>1.4097870733412383E-2</v>
      </c>
      <c r="Q527" s="17">
        <f t="shared" si="26"/>
        <v>1.4197714355441926E-2</v>
      </c>
    </row>
    <row r="528" spans="3:17" x14ac:dyDescent="0.55000000000000004">
      <c r="C528">
        <f t="shared" si="27"/>
        <v>522</v>
      </c>
      <c r="D528">
        <v>-0.65946387629791503</v>
      </c>
      <c r="E528">
        <v>-0.89762283885970162</v>
      </c>
      <c r="F528">
        <v>-2.8350814537588316E-2</v>
      </c>
      <c r="G528">
        <v>-1.1458846024144405</v>
      </c>
      <c r="H528">
        <v>-1.8132365976666087</v>
      </c>
      <c r="I528">
        <v>0.23687196152113288</v>
      </c>
      <c r="J528">
        <v>-0.66428608048592153</v>
      </c>
      <c r="K528">
        <v>-9.8330446345092151E-2</v>
      </c>
      <c r="L528">
        <v>0.7823577879335335</v>
      </c>
      <c r="M528">
        <v>-1.0303380416070613</v>
      </c>
      <c r="P528" s="17">
        <f t="shared" si="25"/>
        <v>-4.0444580308548611E-3</v>
      </c>
      <c r="Q528" s="17">
        <f t="shared" si="26"/>
        <v>-4.0362902256319E-3</v>
      </c>
    </row>
    <row r="529" spans="3:17" x14ac:dyDescent="0.55000000000000004">
      <c r="C529">
        <f t="shared" si="27"/>
        <v>523</v>
      </c>
      <c r="D529">
        <v>-0.58756293275119797</v>
      </c>
      <c r="E529">
        <v>-1.0276136811402372</v>
      </c>
      <c r="F529">
        <v>-0.82399399546928942</v>
      </c>
      <c r="G529">
        <v>2.2486671602419517E-2</v>
      </c>
      <c r="H529">
        <v>-0.32652875276019389</v>
      </c>
      <c r="I529">
        <v>-0.61872060884792357</v>
      </c>
      <c r="J529">
        <v>-1.2287155541960388</v>
      </c>
      <c r="K529">
        <v>-1.3014524131312184</v>
      </c>
      <c r="L529">
        <v>-1.1671243301270626</v>
      </c>
      <c r="M529">
        <v>0.49757789018974108</v>
      </c>
      <c r="P529" s="17">
        <f t="shared" si="25"/>
        <v>-3.421777594179584E-3</v>
      </c>
      <c r="Q529" s="17">
        <f t="shared" si="26"/>
        <v>-3.4159299848685043E-3</v>
      </c>
    </row>
    <row r="530" spans="3:17" x14ac:dyDescent="0.55000000000000004">
      <c r="C530">
        <f t="shared" si="27"/>
        <v>524</v>
      </c>
      <c r="D530">
        <v>-0.59894198486378902</v>
      </c>
      <c r="E530">
        <v>1.111086503218542</v>
      </c>
      <c r="F530">
        <v>0.21874888304627244</v>
      </c>
      <c r="G530">
        <v>0.72658877578298331</v>
      </c>
      <c r="H530">
        <v>0.20029336403201517</v>
      </c>
      <c r="I530">
        <v>0.87020386793046056</v>
      </c>
      <c r="J530">
        <v>-0.66314815585191722</v>
      </c>
      <c r="K530">
        <v>-1.2763507402915575</v>
      </c>
      <c r="L530">
        <v>-0.36051784515814456</v>
      </c>
      <c r="M530">
        <v>-0.46184532612909562</v>
      </c>
      <c r="P530" s="17">
        <f t="shared" si="25"/>
        <v>-3.5203230761844924E-3</v>
      </c>
      <c r="Q530" s="17">
        <f t="shared" si="26"/>
        <v>-3.5141340035459434E-3</v>
      </c>
    </row>
    <row r="531" spans="3:17" x14ac:dyDescent="0.55000000000000004">
      <c r="C531">
        <f t="shared" si="27"/>
        <v>525</v>
      </c>
      <c r="D531">
        <v>1.9209987098297077</v>
      </c>
      <c r="E531">
        <v>1.1903677247319839</v>
      </c>
      <c r="F531">
        <v>-0.33859902746648401</v>
      </c>
      <c r="G531">
        <v>-0.34271972505946374</v>
      </c>
      <c r="H531">
        <v>2.4041126092986169</v>
      </c>
      <c r="I531">
        <v>0.23180914552436563</v>
      </c>
      <c r="J531">
        <v>-8.7033733695801641E-2</v>
      </c>
      <c r="K531">
        <v>0.42638330670055452</v>
      </c>
      <c r="L531">
        <v>-0.19543531395859204</v>
      </c>
      <c r="M531">
        <v>2.0023664706331203</v>
      </c>
      <c r="P531" s="17">
        <f t="shared" si="25"/>
        <v>1.8303003500163246E-2</v>
      </c>
      <c r="Q531" s="17">
        <f t="shared" si="26"/>
        <v>1.8471530079439802E-2</v>
      </c>
    </row>
    <row r="532" spans="3:17" x14ac:dyDescent="0.55000000000000004">
      <c r="C532">
        <f t="shared" si="27"/>
        <v>526</v>
      </c>
      <c r="D532">
        <v>-2.0632366879859956</v>
      </c>
      <c r="E532">
        <v>-1.1063537878444663</v>
      </c>
      <c r="F532">
        <v>0.28099578373379319</v>
      </c>
      <c r="G532">
        <v>0.79763539949290685</v>
      </c>
      <c r="H532">
        <v>5.9149796404382109E-2</v>
      </c>
      <c r="I532">
        <v>-0.35744882089257846</v>
      </c>
      <c r="J532">
        <v>-7.6120751902795561E-2</v>
      </c>
      <c r="K532">
        <v>-1.5842019583225345E-2</v>
      </c>
      <c r="L532">
        <v>-0.29828366203860007</v>
      </c>
      <c r="M532">
        <v>0.9680170406123878</v>
      </c>
      <c r="P532" s="17">
        <f t="shared" si="25"/>
        <v>-1.6201487191492725E-2</v>
      </c>
      <c r="Q532" s="17">
        <f t="shared" si="26"/>
        <v>-1.6070949019493797E-2</v>
      </c>
    </row>
    <row r="533" spans="3:17" x14ac:dyDescent="0.55000000000000004">
      <c r="C533">
        <f t="shared" si="27"/>
        <v>527</v>
      </c>
      <c r="D533">
        <v>1.1761197810756667</v>
      </c>
      <c r="E533">
        <v>-1.3990183177410995</v>
      </c>
      <c r="F533">
        <v>0.45302148775126516</v>
      </c>
      <c r="G533">
        <v>-1.1659191200382533</v>
      </c>
      <c r="H533">
        <v>-0.60902447771531509</v>
      </c>
      <c r="I533">
        <v>1.3649552262377247</v>
      </c>
      <c r="J533">
        <v>-0.47529723655109812</v>
      </c>
      <c r="K533">
        <v>-0.1045607116260249</v>
      </c>
      <c r="L533">
        <v>-1.46444316868266</v>
      </c>
      <c r="M533">
        <v>-1.4167156354707657</v>
      </c>
      <c r="P533" s="17">
        <f t="shared" si="25"/>
        <v>1.1852162749715863E-2</v>
      </c>
      <c r="Q533" s="17">
        <f t="shared" si="26"/>
        <v>1.1922677941109461E-2</v>
      </c>
    </row>
    <row r="534" spans="3:17" x14ac:dyDescent="0.55000000000000004">
      <c r="C534">
        <f t="shared" si="27"/>
        <v>528</v>
      </c>
      <c r="D534">
        <v>0.68606531984447083</v>
      </c>
      <c r="E534">
        <v>0.24106758904428804</v>
      </c>
      <c r="F534">
        <v>0.59648703296451377</v>
      </c>
      <c r="G534">
        <v>0.66134040616396383</v>
      </c>
      <c r="H534">
        <v>-0.67901568787353428</v>
      </c>
      <c r="I534">
        <v>-0.37232345301350012</v>
      </c>
      <c r="J534">
        <v>-2.9765932512275746</v>
      </c>
      <c r="K534">
        <v>-0.56384961135763501</v>
      </c>
      <c r="L534">
        <v>-0.78411536975333251</v>
      </c>
      <c r="M534">
        <v>0.33942274980996634</v>
      </c>
      <c r="P534" s="17">
        <f t="shared" si="25"/>
        <v>7.608166623074745E-3</v>
      </c>
      <c r="Q534" s="17">
        <f t="shared" si="26"/>
        <v>7.6371822613494622E-3</v>
      </c>
    </row>
    <row r="535" spans="3:17" x14ac:dyDescent="0.55000000000000004">
      <c r="C535">
        <f t="shared" si="27"/>
        <v>529</v>
      </c>
      <c r="D535">
        <v>0.92195689841072181</v>
      </c>
      <c r="E535">
        <v>-2.1259771415415014</v>
      </c>
      <c r="F535">
        <v>-2.9860063197959348</v>
      </c>
      <c r="G535">
        <v>-1.0832418530098613</v>
      </c>
      <c r="H535">
        <v>1.433299768002791</v>
      </c>
      <c r="I535">
        <v>-2.3660170005695167</v>
      </c>
      <c r="J535">
        <v>1.7867858472563574</v>
      </c>
      <c r="K535">
        <v>-0.737403854970617</v>
      </c>
      <c r="L535">
        <v>0.48870780483846488</v>
      </c>
      <c r="M535">
        <v>-1.3259679711004879</v>
      </c>
      <c r="P535" s="17">
        <f t="shared" si="25"/>
        <v>9.6510476188466053E-3</v>
      </c>
      <c r="Q535" s="17">
        <f t="shared" si="26"/>
        <v>9.6977691619026807E-3</v>
      </c>
    </row>
    <row r="536" spans="3:17" x14ac:dyDescent="0.55000000000000004">
      <c r="C536">
        <f t="shared" si="27"/>
        <v>530</v>
      </c>
      <c r="D536">
        <v>9.6308855722119779E-3</v>
      </c>
      <c r="E536">
        <v>0.58667992076582443</v>
      </c>
      <c r="F536">
        <v>-0.56975902721493243</v>
      </c>
      <c r="G536">
        <v>0.5987637369864629</v>
      </c>
      <c r="H536">
        <v>-0.30382204001773871</v>
      </c>
      <c r="I536">
        <v>1.2470778573098646</v>
      </c>
      <c r="J536">
        <v>-0.61729983978130676</v>
      </c>
      <c r="K536">
        <v>0.57565123355786441</v>
      </c>
      <c r="L536">
        <v>-2.7932150345327869</v>
      </c>
      <c r="M536">
        <v>-0.91576243845230865</v>
      </c>
      <c r="P536" s="17">
        <f t="shared" si="25"/>
        <v>1.7500725823314327E-3</v>
      </c>
      <c r="Q536" s="17">
        <f t="shared" si="26"/>
        <v>1.7516048530843431E-3</v>
      </c>
    </row>
    <row r="537" spans="3:17" x14ac:dyDescent="0.55000000000000004">
      <c r="C537">
        <f t="shared" si="27"/>
        <v>531</v>
      </c>
      <c r="D537">
        <v>0.76844149619444679</v>
      </c>
      <c r="E537">
        <v>1.692589422301839</v>
      </c>
      <c r="F537">
        <v>-1.4394482975145513</v>
      </c>
      <c r="G537">
        <v>2.0189872048524471</v>
      </c>
      <c r="H537">
        <v>0.59670193775518876</v>
      </c>
      <c r="I537">
        <v>-1.2042675295649701</v>
      </c>
      <c r="J537">
        <v>-0.2228937254801058</v>
      </c>
      <c r="K537">
        <v>0.33383151644815123</v>
      </c>
      <c r="L537">
        <v>-2.0329277457105084</v>
      </c>
      <c r="M537">
        <v>-0.49058400814978687</v>
      </c>
      <c r="P537" s="17">
        <f t="shared" si="25"/>
        <v>8.3215652369318053E-3</v>
      </c>
      <c r="Q537" s="17">
        <f t="shared" si="26"/>
        <v>8.3562857036467708E-3</v>
      </c>
    </row>
    <row r="538" spans="3:17" x14ac:dyDescent="0.55000000000000004">
      <c r="C538">
        <f t="shared" si="27"/>
        <v>532</v>
      </c>
      <c r="D538">
        <v>-0.84300100680988121</v>
      </c>
      <c r="E538">
        <v>0.12611552095824968</v>
      </c>
      <c r="F538">
        <v>-0.49798937314466118</v>
      </c>
      <c r="G538">
        <v>0.28186319756248029</v>
      </c>
      <c r="H538">
        <v>-0.10698830282911542</v>
      </c>
      <c r="I538">
        <v>-8.9278743388444062E-2</v>
      </c>
      <c r="J538">
        <v>-0.73000371430654742</v>
      </c>
      <c r="K538">
        <v>-0.89988448726481962</v>
      </c>
      <c r="L538">
        <v>-0.86083117181911817</v>
      </c>
      <c r="M538">
        <v>-0.3219618942929417</v>
      </c>
      <c r="P538" s="17">
        <f t="shared" si="25"/>
        <v>-5.6339362064654888E-3</v>
      </c>
      <c r="Q538" s="17">
        <f t="shared" si="26"/>
        <v>-5.6180953506282938E-3</v>
      </c>
    </row>
    <row r="539" spans="3:17" x14ac:dyDescent="0.55000000000000004">
      <c r="C539">
        <f t="shared" si="27"/>
        <v>533</v>
      </c>
      <c r="D539">
        <v>0.79329052700654068</v>
      </c>
      <c r="E539">
        <v>-1.360403367109539</v>
      </c>
      <c r="F539">
        <v>1.4521587954708768</v>
      </c>
      <c r="G539">
        <v>-5.6893286491708432E-2</v>
      </c>
      <c r="H539">
        <v>0.57833812150152641</v>
      </c>
      <c r="I539">
        <v>-0.83927893230318218</v>
      </c>
      <c r="J539">
        <v>1.1606759695443187</v>
      </c>
      <c r="K539">
        <v>0.14241479224694065</v>
      </c>
      <c r="L539">
        <v>1.3509264243574726</v>
      </c>
      <c r="M539">
        <v>-1.2822241503714322</v>
      </c>
      <c r="P539" s="17">
        <f t="shared" si="25"/>
        <v>8.5367641563587598E-3</v>
      </c>
      <c r="Q539" s="17">
        <f t="shared" si="26"/>
        <v>8.5733062371822211E-3</v>
      </c>
    </row>
    <row r="540" spans="3:17" x14ac:dyDescent="0.55000000000000004">
      <c r="C540">
        <f t="shared" si="27"/>
        <v>534</v>
      </c>
      <c r="D540">
        <v>0.35422435951786468</v>
      </c>
      <c r="E540">
        <v>2.6691092872676609</v>
      </c>
      <c r="F540">
        <v>0.75516342757579169</v>
      </c>
      <c r="G540">
        <v>-0.96687879888357464</v>
      </c>
      <c r="H540">
        <v>1.1042914265879638</v>
      </c>
      <c r="I540">
        <v>1.4172561469483829</v>
      </c>
      <c r="J540">
        <v>-1.3538372125558766</v>
      </c>
      <c r="K540">
        <v>-0.28003175296064176</v>
      </c>
      <c r="L540">
        <v>-0.58602397690407781</v>
      </c>
      <c r="M540">
        <v>0.72071597598970472</v>
      </c>
      <c r="P540" s="17">
        <f t="shared" si="25"/>
        <v>4.7343396064840953E-3</v>
      </c>
      <c r="Q540" s="17">
        <f t="shared" si="26"/>
        <v>4.7455642990836822E-3</v>
      </c>
    </row>
    <row r="541" spans="3:17" x14ac:dyDescent="0.55000000000000004">
      <c r="C541">
        <f t="shared" si="27"/>
        <v>535</v>
      </c>
      <c r="D541">
        <v>0.32409152344078579</v>
      </c>
      <c r="E541">
        <v>-1.3876041665235186</v>
      </c>
      <c r="F541">
        <v>-6.3126862587587637E-2</v>
      </c>
      <c r="G541">
        <v>-1.5392104489614049</v>
      </c>
      <c r="H541">
        <v>0.99731541590215955</v>
      </c>
      <c r="I541">
        <v>0.4639040050924132</v>
      </c>
      <c r="J541">
        <v>0.15001361447238162</v>
      </c>
      <c r="K541">
        <v>0.70206266032144204</v>
      </c>
      <c r="L541">
        <v>-0.31367066543310956</v>
      </c>
      <c r="M541">
        <v>-0.22395678626384899</v>
      </c>
      <c r="P541" s="17">
        <f t="shared" si="25"/>
        <v>4.4733815911758698E-3</v>
      </c>
      <c r="Q541" s="17">
        <f t="shared" si="26"/>
        <v>4.4834020988859802E-3</v>
      </c>
    </row>
    <row r="542" spans="3:17" x14ac:dyDescent="0.55000000000000004">
      <c r="C542">
        <f t="shared" si="27"/>
        <v>536</v>
      </c>
      <c r="D542">
        <v>-0.70896698518273615</v>
      </c>
      <c r="E542">
        <v>1.4149068931968167</v>
      </c>
      <c r="F542">
        <v>-0.90763125634366293</v>
      </c>
      <c r="G542">
        <v>0.46269279748835856</v>
      </c>
      <c r="H542">
        <v>1.1606641733132221</v>
      </c>
      <c r="I542">
        <v>1.6871486324228924</v>
      </c>
      <c r="J542">
        <v>0.7140759545205283</v>
      </c>
      <c r="K542">
        <v>1.6930106437213164</v>
      </c>
      <c r="L542">
        <v>-0.15078394842659573</v>
      </c>
      <c r="M542">
        <v>-1.3196971508403155</v>
      </c>
      <c r="P542" s="17">
        <f t="shared" si="25"/>
        <v>-4.4731675294604843E-3</v>
      </c>
      <c r="Q542" s="17">
        <f t="shared" si="26"/>
        <v>-4.4631778163579661E-3</v>
      </c>
    </row>
    <row r="543" spans="3:17" x14ac:dyDescent="0.55000000000000004">
      <c r="C543">
        <f t="shared" si="27"/>
        <v>537</v>
      </c>
      <c r="D543">
        <v>0.29312121376439365</v>
      </c>
      <c r="E543">
        <v>-0.74687210507115331</v>
      </c>
      <c r="F543">
        <v>0.51965597834843658</v>
      </c>
      <c r="G543">
        <v>-0.99154605151126674</v>
      </c>
      <c r="H543">
        <v>0.36032841391490456</v>
      </c>
      <c r="I543">
        <v>-0.70272932068581484</v>
      </c>
      <c r="J543">
        <v>-1.3831661938891737</v>
      </c>
      <c r="K543">
        <v>-0.45932436432698148</v>
      </c>
      <c r="L543">
        <v>-0.88517717923100336</v>
      </c>
      <c r="M543">
        <v>-2.1808667185840087</v>
      </c>
      <c r="P543" s="17">
        <f t="shared" si="25"/>
        <v>4.2051708417476042E-3</v>
      </c>
      <c r="Q543" s="17">
        <f t="shared" si="26"/>
        <v>4.2140249793549689E-3</v>
      </c>
    </row>
    <row r="544" spans="3:17" x14ac:dyDescent="0.55000000000000004">
      <c r="C544">
        <f t="shared" si="27"/>
        <v>538</v>
      </c>
      <c r="D544">
        <v>0.65951307061794751</v>
      </c>
      <c r="E544">
        <v>0.72097601292058289</v>
      </c>
      <c r="F544">
        <v>-1.4426182001300116</v>
      </c>
      <c r="G544">
        <v>0.59385236029973065</v>
      </c>
      <c r="H544">
        <v>-0.7296223824210164</v>
      </c>
      <c r="I544">
        <v>-0.73093544371754682</v>
      </c>
      <c r="J544">
        <v>1.5095457872115674</v>
      </c>
      <c r="K544">
        <v>0.38385428188837584</v>
      </c>
      <c r="L544">
        <v>-0.73211133327798961</v>
      </c>
      <c r="M544">
        <v>-0.87084906768484116</v>
      </c>
      <c r="P544" s="17">
        <f t="shared" si="25"/>
        <v>7.3782173994968959E-3</v>
      </c>
      <c r="Q544" s="17">
        <f t="shared" si="26"/>
        <v>7.4055035118354429E-3</v>
      </c>
    </row>
    <row r="545" spans="3:17" x14ac:dyDescent="0.55000000000000004">
      <c r="C545">
        <f t="shared" si="27"/>
        <v>539</v>
      </c>
      <c r="D545">
        <v>-1.5690587232467692</v>
      </c>
      <c r="E545">
        <v>-7.9437396885929323E-2</v>
      </c>
      <c r="F545">
        <v>-0.23597579961769935</v>
      </c>
      <c r="G545">
        <v>-0.34801784529379376</v>
      </c>
      <c r="H545">
        <v>-0.17073654945659028</v>
      </c>
      <c r="I545">
        <v>1.3683916374877982</v>
      </c>
      <c r="J545">
        <v>-0.23421500636966383</v>
      </c>
      <c r="K545">
        <v>1.0588342437806033</v>
      </c>
      <c r="L545">
        <v>-0.72998613361488984</v>
      </c>
      <c r="M545">
        <v>1.2066051225042509</v>
      </c>
      <c r="P545" s="17">
        <f t="shared" si="25"/>
        <v>-1.1921780476946121E-2</v>
      </c>
      <c r="Q545" s="17">
        <f t="shared" si="26"/>
        <v>-1.185099761721109E-2</v>
      </c>
    </row>
    <row r="546" spans="3:17" x14ac:dyDescent="0.55000000000000004">
      <c r="C546">
        <f t="shared" ref="C546:C609" si="28">C545+1</f>
        <v>540</v>
      </c>
      <c r="D546">
        <v>-1.0523784984732707</v>
      </c>
      <c r="E546">
        <v>-1.5904712827196139</v>
      </c>
      <c r="F546">
        <v>1.9517271136433403</v>
      </c>
      <c r="G546">
        <v>1.721934701307626</v>
      </c>
      <c r="H546">
        <v>2.2242593678710239</v>
      </c>
      <c r="I546">
        <v>1.1481170501940452</v>
      </c>
      <c r="J546">
        <v>-0.60912241635033071</v>
      </c>
      <c r="K546">
        <v>-1.565618432794307</v>
      </c>
      <c r="L546">
        <v>2.9179923988462382</v>
      </c>
      <c r="M546">
        <v>-0.20375306236306878</v>
      </c>
      <c r="P546" s="17">
        <f t="shared" si="25"/>
        <v>-7.447198474077087E-3</v>
      </c>
      <c r="Q546" s="17">
        <f t="shared" si="26"/>
        <v>-7.4195368014368102E-3</v>
      </c>
    </row>
    <row r="547" spans="3:17" x14ac:dyDescent="0.55000000000000004">
      <c r="C547">
        <f t="shared" si="28"/>
        <v>541</v>
      </c>
      <c r="D547">
        <v>-0.6282875977017025</v>
      </c>
      <c r="E547">
        <v>-0.98390560528828175</v>
      </c>
      <c r="F547">
        <v>-1.4531613349255328</v>
      </c>
      <c r="G547">
        <v>-0.81970700968881205</v>
      </c>
      <c r="H547">
        <v>-0.26772197949516374</v>
      </c>
      <c r="I547">
        <v>-0.43608301476313455</v>
      </c>
      <c r="J547">
        <v>-0.40088881187023534</v>
      </c>
      <c r="K547">
        <v>-0.20250091485467581</v>
      </c>
      <c r="L547">
        <v>0.86078678437061174</v>
      </c>
      <c r="M547">
        <v>2.4493549505715575</v>
      </c>
      <c r="P547" s="17">
        <f t="shared" si="25"/>
        <v>-3.7744635382570505E-3</v>
      </c>
      <c r="Q547" s="17">
        <f t="shared" si="26"/>
        <v>-3.7673492045020573E-3</v>
      </c>
    </row>
    <row r="548" spans="3:17" x14ac:dyDescent="0.55000000000000004">
      <c r="C548">
        <f t="shared" si="28"/>
        <v>542</v>
      </c>
      <c r="D548">
        <v>1.2803906473478179</v>
      </c>
      <c r="E548">
        <v>-0.56212525227546917</v>
      </c>
      <c r="F548">
        <v>0.46122152730212285</v>
      </c>
      <c r="G548">
        <v>2.0389982596152483</v>
      </c>
      <c r="H548">
        <v>2.1413626492192446</v>
      </c>
      <c r="I548">
        <v>-1.5105886101341253</v>
      </c>
      <c r="J548">
        <v>-1.8723732213891648</v>
      </c>
      <c r="K548">
        <v>1.0095554073975483</v>
      </c>
      <c r="L548">
        <v>-2.1036284247904073</v>
      </c>
      <c r="M548">
        <v>1.85726443981219</v>
      </c>
      <c r="P548" s="17">
        <f t="shared" si="25"/>
        <v>1.2755174940378793E-2</v>
      </c>
      <c r="Q548" s="17">
        <f t="shared" si="26"/>
        <v>1.2836869156082731E-2</v>
      </c>
    </row>
    <row r="549" spans="3:17" x14ac:dyDescent="0.55000000000000004">
      <c r="C549">
        <f t="shared" si="28"/>
        <v>543</v>
      </c>
      <c r="D549">
        <v>0.45907352611470964</v>
      </c>
      <c r="E549">
        <v>0.53480481591617635</v>
      </c>
      <c r="F549">
        <v>0.13222687120172003</v>
      </c>
      <c r="G549">
        <v>-0.83020904974019583</v>
      </c>
      <c r="H549">
        <v>-0.23306247738685068</v>
      </c>
      <c r="I549">
        <v>0.46092549347944145</v>
      </c>
      <c r="J549">
        <v>0.2985683880505956</v>
      </c>
      <c r="K549">
        <v>0.12001355205741464</v>
      </c>
      <c r="L549">
        <v>0.54625680303499569</v>
      </c>
      <c r="M549">
        <v>-0.34719177840669213</v>
      </c>
      <c r="P549" s="17">
        <f t="shared" si="25"/>
        <v>5.6423600248690408E-3</v>
      </c>
      <c r="Q549" s="17">
        <f t="shared" si="26"/>
        <v>5.6583081190484386E-3</v>
      </c>
    </row>
    <row r="550" spans="3:17" x14ac:dyDescent="0.55000000000000004">
      <c r="C550">
        <f t="shared" si="28"/>
        <v>544</v>
      </c>
      <c r="D550">
        <v>-0.68277836678378989</v>
      </c>
      <c r="E550">
        <v>-6.9592571484439647E-2</v>
      </c>
      <c r="F550">
        <v>9.9373604337055846E-2</v>
      </c>
      <c r="G550">
        <v>-0.51555618157237315</v>
      </c>
      <c r="H550">
        <v>-1.4715037702849223</v>
      </c>
      <c r="I550">
        <v>-0.26099148470182432</v>
      </c>
      <c r="J550">
        <v>-0.75033063688954349</v>
      </c>
      <c r="K550">
        <v>2.8009344145939804E-2</v>
      </c>
      <c r="L550">
        <v>-8.9715773674378163E-2</v>
      </c>
      <c r="M550">
        <v>0.61873173551290483</v>
      </c>
      <c r="P550" s="17">
        <f t="shared" si="25"/>
        <v>-4.2463674412254434E-3</v>
      </c>
      <c r="Q550" s="17">
        <f t="shared" si="26"/>
        <v>-4.2373643709587849E-3</v>
      </c>
    </row>
    <row r="551" spans="3:17" x14ac:dyDescent="0.55000000000000004">
      <c r="C551">
        <f t="shared" si="28"/>
        <v>545</v>
      </c>
      <c r="D551">
        <v>-1.2707112009672779</v>
      </c>
      <c r="E551">
        <v>2.8975828117725544</v>
      </c>
      <c r="F551">
        <v>1.2587338865428546</v>
      </c>
      <c r="G551">
        <v>0.79992443148261561</v>
      </c>
      <c r="H551">
        <v>-2.1153689303961207</v>
      </c>
      <c r="I551">
        <v>-0.26016426402755843</v>
      </c>
      <c r="J551">
        <v>-1.2456484626930213</v>
      </c>
      <c r="K551">
        <v>0.36036806125422327</v>
      </c>
      <c r="L551">
        <v>-0.31133498378742042</v>
      </c>
      <c r="M551">
        <v>0.6055083514256604</v>
      </c>
      <c r="P551" s="17">
        <f t="shared" si="25"/>
        <v>-9.3380151424442889E-3</v>
      </c>
      <c r="Q551" s="17">
        <f t="shared" si="26"/>
        <v>-9.2945512730128188E-3</v>
      </c>
    </row>
    <row r="552" spans="3:17" x14ac:dyDescent="0.55000000000000004">
      <c r="C552">
        <f t="shared" si="28"/>
        <v>546</v>
      </c>
      <c r="D552">
        <v>-1.2082121485291244</v>
      </c>
      <c r="E552">
        <v>-0.92741736960290966</v>
      </c>
      <c r="F552">
        <v>-0.97475267167618285</v>
      </c>
      <c r="G552">
        <v>1.4331020511256556</v>
      </c>
      <c r="H552">
        <v>-0.1542309249949502</v>
      </c>
      <c r="I552">
        <v>-1.5284918165376318</v>
      </c>
      <c r="J552">
        <v>-1.0128211213164127</v>
      </c>
      <c r="K552">
        <v>-1.7104710319657181E-3</v>
      </c>
      <c r="L552">
        <v>0.5325294590551134</v>
      </c>
      <c r="M552">
        <v>0.27502633526038034</v>
      </c>
      <c r="P552" s="17">
        <f t="shared" si="25"/>
        <v>-8.7967574712053218E-3</v>
      </c>
      <c r="Q552" s="17">
        <f t="shared" si="26"/>
        <v>-8.7581792042972229E-3</v>
      </c>
    </row>
    <row r="553" spans="3:17" x14ac:dyDescent="0.55000000000000004">
      <c r="C553">
        <f t="shared" si="28"/>
        <v>547</v>
      </c>
      <c r="D553">
        <v>0.11541104759650402</v>
      </c>
      <c r="E553">
        <v>0.15801526982450201</v>
      </c>
      <c r="F553">
        <v>-0.15015702037691922</v>
      </c>
      <c r="G553">
        <v>-2.0235639223234489</v>
      </c>
      <c r="H553">
        <v>-0.36979692772902228</v>
      </c>
      <c r="I553">
        <v>-0.59905989274393234</v>
      </c>
      <c r="J553">
        <v>-0.8086483690716646</v>
      </c>
      <c r="K553">
        <v>1.4634788382285999</v>
      </c>
      <c r="L553">
        <v>-0.38404200380961062</v>
      </c>
      <c r="M553">
        <v>2.4928063464668901E-2</v>
      </c>
      <c r="P553" s="17">
        <f t="shared" si="25"/>
        <v>2.666155657626141E-3</v>
      </c>
      <c r="Q553" s="17">
        <f t="shared" si="26"/>
        <v>2.6697130114052836E-3</v>
      </c>
    </row>
    <row r="554" spans="3:17" x14ac:dyDescent="0.55000000000000004">
      <c r="C554">
        <f t="shared" si="28"/>
        <v>548</v>
      </c>
      <c r="D554">
        <v>0.56611245954125244</v>
      </c>
      <c r="E554">
        <v>0.15161744554379875</v>
      </c>
      <c r="F554">
        <v>-0.56662143934147513</v>
      </c>
      <c r="G554">
        <v>-6.1096403889976746E-2</v>
      </c>
      <c r="H554">
        <v>1.9009792862492527</v>
      </c>
      <c r="I554">
        <v>0.62913778122462383</v>
      </c>
      <c r="J554">
        <v>-0.46524179642892044</v>
      </c>
      <c r="K554">
        <v>1.5051068056099386</v>
      </c>
      <c r="L554">
        <v>0.3722577332912258</v>
      </c>
      <c r="M554">
        <v>-0.24112186025967111</v>
      </c>
      <c r="P554" s="17">
        <f t="shared" si="25"/>
        <v>6.5693443802828143E-3</v>
      </c>
      <c r="Q554" s="17">
        <f t="shared" si="26"/>
        <v>6.5909698521979809E-3</v>
      </c>
    </row>
    <row r="555" spans="3:17" x14ac:dyDescent="0.55000000000000004">
      <c r="C555">
        <f t="shared" si="28"/>
        <v>549</v>
      </c>
      <c r="D555">
        <v>-0.42029507735312727</v>
      </c>
      <c r="E555">
        <v>0.25746789821178329</v>
      </c>
      <c r="F555">
        <v>0.39271659791537528</v>
      </c>
      <c r="G555">
        <v>-1.7308516431245888</v>
      </c>
      <c r="H555">
        <v>-1.6037068996048336</v>
      </c>
      <c r="I555">
        <v>0.41367987005992579</v>
      </c>
      <c r="J555">
        <v>0.26069371581569328</v>
      </c>
      <c r="K555">
        <v>1.119533768628715</v>
      </c>
      <c r="L555">
        <v>0.86441014541087902</v>
      </c>
      <c r="M555">
        <v>-1.1273662176387598</v>
      </c>
      <c r="P555" s="17">
        <f t="shared" si="25"/>
        <v>-1.9731954740668713E-3</v>
      </c>
      <c r="Q555" s="17">
        <f t="shared" si="26"/>
        <v>-1.9712500036855873E-3</v>
      </c>
    </row>
    <row r="556" spans="3:17" x14ac:dyDescent="0.55000000000000004">
      <c r="C556">
        <f t="shared" si="28"/>
        <v>550</v>
      </c>
      <c r="D556">
        <v>-6.723725014203849E-2</v>
      </c>
      <c r="E556">
        <v>-0.14606791567793831</v>
      </c>
      <c r="F556">
        <v>0.73860378681495109</v>
      </c>
      <c r="G556">
        <v>7.5986894993698401E-2</v>
      </c>
      <c r="H556">
        <v>-1.0138331228894533</v>
      </c>
      <c r="I556">
        <v>0.13530990012425947</v>
      </c>
      <c r="J556">
        <v>2.233192093653567</v>
      </c>
      <c r="K556">
        <v>-0.44921219811289093</v>
      </c>
      <c r="L556">
        <v>0.93474807724698794</v>
      </c>
      <c r="M556">
        <v>-1.1205552732053119</v>
      </c>
      <c r="P556" s="17">
        <f t="shared" si="25"/>
        <v>1.084374999630525E-3</v>
      </c>
      <c r="Q556" s="17">
        <f t="shared" si="26"/>
        <v>1.0849631467719778E-3</v>
      </c>
    </row>
    <row r="557" spans="3:17" x14ac:dyDescent="0.55000000000000004">
      <c r="C557">
        <f t="shared" si="28"/>
        <v>551</v>
      </c>
      <c r="D557">
        <v>0.25577922415563448</v>
      </c>
      <c r="E557">
        <v>-1.7580847000458245E-2</v>
      </c>
      <c r="F557">
        <v>-1.0892101505843177</v>
      </c>
      <c r="G557">
        <v>-1.8522082855065733</v>
      </c>
      <c r="H557">
        <v>-0.26938670239060719</v>
      </c>
      <c r="I557">
        <v>-0.53817715371937025</v>
      </c>
      <c r="J557">
        <v>-2.6753624539431892E-2</v>
      </c>
      <c r="K557">
        <v>0.85910155974542046</v>
      </c>
      <c r="L557">
        <v>-0.25336822961664018</v>
      </c>
      <c r="M557">
        <v>0.24918034720942969</v>
      </c>
      <c r="P557" s="17">
        <f t="shared" si="25"/>
        <v>3.881779725457204E-3</v>
      </c>
      <c r="Q557" s="17">
        <f t="shared" si="26"/>
        <v>3.8893235904247092E-3</v>
      </c>
    </row>
    <row r="558" spans="3:17" x14ac:dyDescent="0.55000000000000004">
      <c r="C558">
        <f t="shared" si="28"/>
        <v>552</v>
      </c>
      <c r="D558">
        <v>-9.1495792641432122E-3</v>
      </c>
      <c r="E558">
        <v>0.70918187538467559</v>
      </c>
      <c r="F558">
        <v>-0.82002241400466414</v>
      </c>
      <c r="G558">
        <v>-0.25122839679342152</v>
      </c>
      <c r="H558">
        <v>-1.3203043397239143</v>
      </c>
      <c r="I558">
        <v>-1.0228999955399505</v>
      </c>
      <c r="J558">
        <v>8.5631449663524956E-2</v>
      </c>
      <c r="K558">
        <v>0.14331631966077529</v>
      </c>
      <c r="L558">
        <v>-2.0961966685391067</v>
      </c>
      <c r="M558">
        <v>-1.2032946196855638</v>
      </c>
      <c r="P558" s="17">
        <f t="shared" si="25"/>
        <v>1.5874289858997933E-3</v>
      </c>
      <c r="Q558" s="17">
        <f t="shared" si="26"/>
        <v>1.588689618258865E-3</v>
      </c>
    </row>
    <row r="559" spans="3:17" x14ac:dyDescent="0.55000000000000004">
      <c r="C559">
        <f t="shared" si="28"/>
        <v>553</v>
      </c>
      <c r="D559">
        <v>0.15973049110296822</v>
      </c>
      <c r="E559">
        <v>-0.19295436001751928</v>
      </c>
      <c r="F559">
        <v>0.75289043985380577</v>
      </c>
      <c r="G559">
        <v>-9.1081116183350158E-2</v>
      </c>
      <c r="H559">
        <v>-0.54517227220913078</v>
      </c>
      <c r="I559">
        <v>0.78006756633852481</v>
      </c>
      <c r="J559">
        <v>-1.0924629350775217</v>
      </c>
      <c r="K559">
        <v>-0.51996415901050363</v>
      </c>
      <c r="L559">
        <v>1.2345645145749342</v>
      </c>
      <c r="M559">
        <v>-2.339625070748685</v>
      </c>
      <c r="P559" s="17">
        <f t="shared" si="25"/>
        <v>3.0499732972080139E-3</v>
      </c>
      <c r="Q559" s="17">
        <f t="shared" si="26"/>
        <v>3.0546291980193541E-3</v>
      </c>
    </row>
    <row r="560" spans="3:17" x14ac:dyDescent="0.55000000000000004">
      <c r="C560">
        <f t="shared" si="28"/>
        <v>554</v>
      </c>
      <c r="D560">
        <v>1.5991986161286469</v>
      </c>
      <c r="E560">
        <v>-0.19997098144347619</v>
      </c>
      <c r="F560">
        <v>0.76175130641858524</v>
      </c>
      <c r="G560">
        <v>-1.3547779052008597</v>
      </c>
      <c r="H560">
        <v>0.13199429390759138</v>
      </c>
      <c r="I560">
        <v>0.48524056465699184</v>
      </c>
      <c r="J560">
        <v>-1.9260498278687839</v>
      </c>
      <c r="K560">
        <v>-0.95520753070864695</v>
      </c>
      <c r="L560">
        <v>-0.5905340457293452</v>
      </c>
      <c r="M560">
        <v>1.0984371343095225</v>
      </c>
      <c r="P560" s="17">
        <f t="shared" si="25"/>
        <v>1.5516132939309934E-2</v>
      </c>
      <c r="Q560" s="17">
        <f t="shared" si="26"/>
        <v>1.5637133138370451E-2</v>
      </c>
    </row>
    <row r="561" spans="3:17" x14ac:dyDescent="0.55000000000000004">
      <c r="C561">
        <f t="shared" si="28"/>
        <v>555</v>
      </c>
      <c r="D561">
        <v>-0.17442353002064179</v>
      </c>
      <c r="E561">
        <v>-0.66908408455298396</v>
      </c>
      <c r="F561">
        <v>0.92342100476739142</v>
      </c>
      <c r="G561">
        <v>-0.90066106523690337</v>
      </c>
      <c r="H561">
        <v>-0.4392457068852032</v>
      </c>
      <c r="I561">
        <v>1.7804027839684888</v>
      </c>
      <c r="J561">
        <v>1.3560103038720883E-2</v>
      </c>
      <c r="K561">
        <v>0.22768795975746969</v>
      </c>
      <c r="L561">
        <v>0.60322552884834979</v>
      </c>
      <c r="M561">
        <v>0.39624181919736079</v>
      </c>
      <c r="P561" s="17">
        <f t="shared" si="25"/>
        <v>1.5611458651033244E-4</v>
      </c>
      <c r="Q561" s="17">
        <f t="shared" si="26"/>
        <v>1.5612677302656586E-4</v>
      </c>
    </row>
    <row r="562" spans="3:17" x14ac:dyDescent="0.55000000000000004">
      <c r="C562">
        <f t="shared" si="28"/>
        <v>556</v>
      </c>
      <c r="D562">
        <v>1.0422756438361322</v>
      </c>
      <c r="E562">
        <v>0.4309637378231338</v>
      </c>
      <c r="F562">
        <v>1.227985624904028</v>
      </c>
      <c r="G562">
        <v>-2.113390167594432</v>
      </c>
      <c r="H562">
        <v>-7.9207399991805927E-2</v>
      </c>
      <c r="I562">
        <v>1.0901375654060408</v>
      </c>
      <c r="J562">
        <v>-0.72935839315571749</v>
      </c>
      <c r="K562">
        <v>0.51240211963791904</v>
      </c>
      <c r="L562">
        <v>0.1536091232431098</v>
      </c>
      <c r="M562">
        <v>0.69771227373930922</v>
      </c>
      <c r="P562" s="17">
        <f t="shared" si="25"/>
        <v>1.0693038519745388E-2</v>
      </c>
      <c r="Q562" s="17">
        <f t="shared" si="26"/>
        <v>1.0750413377632384E-2</v>
      </c>
    </row>
    <row r="563" spans="3:17" x14ac:dyDescent="0.55000000000000004">
      <c r="C563">
        <f t="shared" si="28"/>
        <v>557</v>
      </c>
      <c r="D563">
        <v>-1.0480543178094501</v>
      </c>
      <c r="E563">
        <v>-0.66078825173347866</v>
      </c>
      <c r="F563">
        <v>2.3297501576239545</v>
      </c>
      <c r="G563">
        <v>0.67103182950879203</v>
      </c>
      <c r="H563">
        <v>-0.99679648690623723</v>
      </c>
      <c r="I563">
        <v>-1.5808528562095223</v>
      </c>
      <c r="J563">
        <v>-9.2162255588770267E-2</v>
      </c>
      <c r="K563">
        <v>-0.29793717104222001</v>
      </c>
      <c r="L563">
        <v>-0.28658849787471463</v>
      </c>
      <c r="M563">
        <v>-0.6841409520813061</v>
      </c>
      <c r="P563" s="17">
        <f t="shared" si="25"/>
        <v>-7.4097499710228665E-3</v>
      </c>
      <c r="Q563" s="17">
        <f t="shared" si="26"/>
        <v>-7.3823654529278082E-3</v>
      </c>
    </row>
    <row r="564" spans="3:17" x14ac:dyDescent="0.55000000000000004">
      <c r="C564">
        <f t="shared" si="28"/>
        <v>558</v>
      </c>
      <c r="D564">
        <v>-1.2305474333772553</v>
      </c>
      <c r="E564">
        <v>-0.19234496598555323</v>
      </c>
      <c r="F564">
        <v>-2.3149849294612155</v>
      </c>
      <c r="G564">
        <v>0.81930349519347301</v>
      </c>
      <c r="H564">
        <v>-1.1067268473264786</v>
      </c>
      <c r="I564">
        <v>-1.5023431080621013</v>
      </c>
      <c r="J564">
        <v>-0.49097246800559052</v>
      </c>
      <c r="K564">
        <v>0.6316835440460834</v>
      </c>
      <c r="L564">
        <v>-0.58394974565695157</v>
      </c>
      <c r="M564">
        <v>0.11402617955033577</v>
      </c>
      <c r="P564" s="17">
        <f t="shared" si="25"/>
        <v>-8.9901867119977514E-3</v>
      </c>
      <c r="Q564" s="17">
        <f t="shared" si="26"/>
        <v>-8.9498958147384844E-3</v>
      </c>
    </row>
    <row r="565" spans="3:17" x14ac:dyDescent="0.55000000000000004">
      <c r="C565">
        <f t="shared" si="28"/>
        <v>559</v>
      </c>
      <c r="D565">
        <v>-1.6042541464558717</v>
      </c>
      <c r="E565">
        <v>-6.8888446595541358E-2</v>
      </c>
      <c r="F565">
        <v>-0.48896988673806313</v>
      </c>
      <c r="G565">
        <v>2.0095486490645635</v>
      </c>
      <c r="H565">
        <v>-1.0464343568596206E-2</v>
      </c>
      <c r="I565">
        <v>-1.8215478051436387</v>
      </c>
      <c r="J565">
        <v>1.0606451665831726</v>
      </c>
      <c r="K565">
        <v>-0.66129856117363972</v>
      </c>
      <c r="L565">
        <v>0.6357132347134723</v>
      </c>
      <c r="M565">
        <v>-0.44325523728478955</v>
      </c>
      <c r="P565" s="17">
        <f t="shared" si="25"/>
        <v>-1.2226581782906393E-2</v>
      </c>
      <c r="Q565" s="17">
        <f t="shared" si="26"/>
        <v>-1.2152140826867441E-2</v>
      </c>
    </row>
    <row r="566" spans="3:17" x14ac:dyDescent="0.55000000000000004">
      <c r="C566">
        <f t="shared" si="28"/>
        <v>560</v>
      </c>
      <c r="D566">
        <v>-0.41482844788440332</v>
      </c>
      <c r="E566">
        <v>1.2183948640693301</v>
      </c>
      <c r="F566">
        <v>0.95990904804129162</v>
      </c>
      <c r="G566">
        <v>0.68209563104557025</v>
      </c>
      <c r="H566">
        <v>0.47832839695047719</v>
      </c>
      <c r="I566">
        <v>-0.31888493167963167</v>
      </c>
      <c r="J566">
        <v>0.18891929126347873</v>
      </c>
      <c r="K566">
        <v>-2.0922353463558303</v>
      </c>
      <c r="L566">
        <v>-0.81316320044236412</v>
      </c>
      <c r="M566">
        <v>-2.1804605018628234</v>
      </c>
      <c r="P566" s="17">
        <f t="shared" si="25"/>
        <v>-1.9258530741369558E-3</v>
      </c>
      <c r="Q566" s="17">
        <f t="shared" si="26"/>
        <v>-1.9239998090017085E-3</v>
      </c>
    </row>
    <row r="567" spans="3:17" x14ac:dyDescent="0.55000000000000004">
      <c r="C567">
        <f t="shared" si="28"/>
        <v>561</v>
      </c>
      <c r="D567">
        <v>0.54208141099602791</v>
      </c>
      <c r="E567">
        <v>-0.51483933670384785</v>
      </c>
      <c r="F567">
        <v>0.91828389669924682</v>
      </c>
      <c r="G567">
        <v>2.3255069305755081</v>
      </c>
      <c r="H567">
        <v>-1.6195181977492279</v>
      </c>
      <c r="I567">
        <v>0.11549613029008375</v>
      </c>
      <c r="J567">
        <v>0.68602478337830175</v>
      </c>
      <c r="K567">
        <v>-0.33185470206834211</v>
      </c>
      <c r="L567">
        <v>-0.42807302902806255</v>
      </c>
      <c r="M567">
        <v>-0.29043298743558549</v>
      </c>
      <c r="P567" s="17">
        <f t="shared" si="25"/>
        <v>6.3612293950853988E-3</v>
      </c>
      <c r="Q567" s="17">
        <f t="shared" si="26"/>
        <v>6.3815049845523664E-3</v>
      </c>
    </row>
    <row r="568" spans="3:17" x14ac:dyDescent="0.55000000000000004">
      <c r="C568">
        <f t="shared" si="28"/>
        <v>562</v>
      </c>
      <c r="D568">
        <v>2.9751332181303183</v>
      </c>
      <c r="E568">
        <v>-1.3020510155912124</v>
      </c>
      <c r="F568">
        <v>0.39458910071081893</v>
      </c>
      <c r="G568">
        <v>-0.68431637324669004</v>
      </c>
      <c r="H568">
        <v>-0.90507974732755891</v>
      </c>
      <c r="I568">
        <v>0.89606929018532022</v>
      </c>
      <c r="J568">
        <v>0.91869909440649733</v>
      </c>
      <c r="K568">
        <v>-0.90282901185087661</v>
      </c>
      <c r="L568">
        <v>0.10464130594292662</v>
      </c>
      <c r="M568">
        <v>-0.73418520671577692</v>
      </c>
      <c r="P568" s="17">
        <f t="shared" si="25"/>
        <v>2.7432076132104716E-2</v>
      </c>
      <c r="Q568" s="17">
        <f t="shared" si="26"/>
        <v>2.7811799783306279E-2</v>
      </c>
    </row>
    <row r="569" spans="3:17" x14ac:dyDescent="0.55000000000000004">
      <c r="C569">
        <f t="shared" si="28"/>
        <v>563</v>
      </c>
      <c r="D569">
        <v>-0.33460991071790858</v>
      </c>
      <c r="E569">
        <v>-0.95886310894114812</v>
      </c>
      <c r="F569">
        <v>0.78649413601686102</v>
      </c>
      <c r="G569">
        <v>-1.1371367099160092</v>
      </c>
      <c r="H569">
        <v>1.3586183457816385</v>
      </c>
      <c r="I569">
        <v>-0.25795539073859342</v>
      </c>
      <c r="J569">
        <v>0.39606301629635837</v>
      </c>
      <c r="K569">
        <v>-0.80796690041145025</v>
      </c>
      <c r="L569">
        <v>0.6145896533947216</v>
      </c>
      <c r="M569">
        <v>-1.3306889905294486</v>
      </c>
      <c r="P569" s="17">
        <f t="shared" si="25"/>
        <v>-1.2311401637308502E-3</v>
      </c>
      <c r="Q569" s="17">
        <f t="shared" si="26"/>
        <v>-1.2303826215915858E-3</v>
      </c>
    </row>
    <row r="570" spans="3:17" x14ac:dyDescent="0.55000000000000004">
      <c r="C570">
        <f t="shared" si="28"/>
        <v>564</v>
      </c>
      <c r="D570">
        <v>-0.46712488399559382</v>
      </c>
      <c r="E570">
        <v>1.4408809235922231</v>
      </c>
      <c r="F570">
        <v>1.1658131794539139</v>
      </c>
      <c r="G570">
        <v>0.16555990309889629</v>
      </c>
      <c r="H570">
        <v>1.4431785235642991</v>
      </c>
      <c r="I570">
        <v>-0.54372962635127486</v>
      </c>
      <c r="J570">
        <v>-0.53000365346080169</v>
      </c>
      <c r="K570">
        <v>-0.84807077421757537</v>
      </c>
      <c r="L570">
        <v>-0.20381440249176705</v>
      </c>
      <c r="M570">
        <v>0.71297703387383993</v>
      </c>
      <c r="P570" s="17">
        <f t="shared" si="25"/>
        <v>-2.3787534961337642E-3</v>
      </c>
      <c r="Q570" s="17">
        <f t="shared" si="26"/>
        <v>-2.3759265040528277E-3</v>
      </c>
    </row>
    <row r="571" spans="3:17" x14ac:dyDescent="0.55000000000000004">
      <c r="C571">
        <f t="shared" si="28"/>
        <v>565</v>
      </c>
      <c r="D571">
        <v>-0.71552490527025558</v>
      </c>
      <c r="E571">
        <v>0.21043229063346791</v>
      </c>
      <c r="F571">
        <v>-0.44162058444555319</v>
      </c>
      <c r="G571">
        <v>4.9454439076555015E-2</v>
      </c>
      <c r="H571">
        <v>-0.96911040174295415</v>
      </c>
      <c r="I571">
        <v>0.79560271931612259</v>
      </c>
      <c r="J571">
        <v>-0.12800084114037821</v>
      </c>
      <c r="K571">
        <v>-0.8803735042205062</v>
      </c>
      <c r="L571">
        <v>-1.1863924321767649</v>
      </c>
      <c r="M571">
        <v>-0.23090648057312466</v>
      </c>
      <c r="P571" s="17">
        <f t="shared" si="25"/>
        <v>-4.5299607833782845E-3</v>
      </c>
      <c r="Q571" s="17">
        <f t="shared" si="26"/>
        <v>-4.5197159863762382E-3</v>
      </c>
    </row>
    <row r="572" spans="3:17" x14ac:dyDescent="0.55000000000000004">
      <c r="C572">
        <f t="shared" si="28"/>
        <v>566</v>
      </c>
      <c r="D572">
        <v>0.48749645276510528</v>
      </c>
      <c r="E572">
        <v>-0.74493694358418938</v>
      </c>
      <c r="F572">
        <v>-1.6033770443052247</v>
      </c>
      <c r="G572">
        <v>-1.325356392661166</v>
      </c>
      <c r="H572">
        <v>1.3234952282397279</v>
      </c>
      <c r="I572">
        <v>-0.1833289673770159</v>
      </c>
      <c r="J572">
        <v>-1.2944763537673571</v>
      </c>
      <c r="K572">
        <v>0.57525035023718096</v>
      </c>
      <c r="L572">
        <v>-0.76213031597797221</v>
      </c>
      <c r="M572">
        <v>-0.78460571892372899</v>
      </c>
      <c r="P572" s="17">
        <f t="shared" si="25"/>
        <v>5.888509790160484E-3</v>
      </c>
      <c r="Q572" s="17">
        <f t="shared" si="26"/>
        <v>5.9058811443262194E-3</v>
      </c>
    </row>
    <row r="573" spans="3:17" x14ac:dyDescent="0.55000000000000004">
      <c r="C573">
        <f t="shared" si="28"/>
        <v>567</v>
      </c>
      <c r="D573">
        <v>-0.96535791738275434</v>
      </c>
      <c r="E573">
        <v>-0.30037182150555097</v>
      </c>
      <c r="F573">
        <v>-1.1366506506408058</v>
      </c>
      <c r="G573">
        <v>0.97328680584282379</v>
      </c>
      <c r="H573">
        <v>0.45145492739452192</v>
      </c>
      <c r="I573">
        <v>-0.45300771744329771</v>
      </c>
      <c r="J573">
        <v>-0.15325361900664317</v>
      </c>
      <c r="K573">
        <v>7.9875598176929005E-2</v>
      </c>
      <c r="L573">
        <v>0.84694080971555186</v>
      </c>
      <c r="M573">
        <v>0.17414960418994052</v>
      </c>
      <c r="P573" s="17">
        <f t="shared" si="25"/>
        <v>-6.693578135312378E-3</v>
      </c>
      <c r="Q573" s="17">
        <f t="shared" si="26"/>
        <v>-6.6712260408219315E-3</v>
      </c>
    </row>
    <row r="574" spans="3:17" x14ac:dyDescent="0.55000000000000004">
      <c r="C574">
        <f t="shared" si="28"/>
        <v>568</v>
      </c>
      <c r="D574">
        <v>0.69918046731297656</v>
      </c>
      <c r="E574">
        <v>-1.0728287244588277</v>
      </c>
      <c r="F574">
        <v>0.12498339602759236</v>
      </c>
      <c r="G574">
        <v>0.24975205857864405</v>
      </c>
      <c r="H574">
        <v>0.64322520842548236</v>
      </c>
      <c r="I574">
        <v>-1.6689665009741868</v>
      </c>
      <c r="J574">
        <v>0.69244786567664152</v>
      </c>
      <c r="K574">
        <v>-2.9558766859230885</v>
      </c>
      <c r="L574">
        <v>-1.5555257474259638</v>
      </c>
      <c r="M574">
        <v>0.21770630811208938</v>
      </c>
      <c r="P574" s="17">
        <f t="shared" si="25"/>
        <v>7.7217471318957965E-3</v>
      </c>
      <c r="Q574" s="17">
        <f t="shared" si="26"/>
        <v>7.7516367049916823E-3</v>
      </c>
    </row>
    <row r="575" spans="3:17" x14ac:dyDescent="0.55000000000000004">
      <c r="C575">
        <f t="shared" si="28"/>
        <v>569</v>
      </c>
      <c r="D575">
        <v>0.76315044409686295</v>
      </c>
      <c r="E575">
        <v>-0.71469811975066977</v>
      </c>
      <c r="F575">
        <v>-9.2423099321633201E-2</v>
      </c>
      <c r="G575">
        <v>-2.7138692102742423</v>
      </c>
      <c r="H575">
        <v>0.85104838623326995</v>
      </c>
      <c r="I575">
        <v>3.2603164001838353E-2</v>
      </c>
      <c r="J575">
        <v>0.85230158308565884</v>
      </c>
      <c r="K575">
        <v>0.30537965769764891</v>
      </c>
      <c r="L575">
        <v>0.30297282728161029</v>
      </c>
      <c r="M575">
        <v>-1.4758745050322413</v>
      </c>
      <c r="P575" s="17">
        <f t="shared" si="25"/>
        <v>8.2757433816392587E-3</v>
      </c>
      <c r="Q575" s="17">
        <f t="shared" si="26"/>
        <v>8.3100820064176961E-3</v>
      </c>
    </row>
    <row r="576" spans="3:17" x14ac:dyDescent="0.55000000000000004">
      <c r="C576">
        <f t="shared" si="28"/>
        <v>570</v>
      </c>
      <c r="D576">
        <v>-1.0127933123955646</v>
      </c>
      <c r="E576">
        <v>0.82235765549963424</v>
      </c>
      <c r="F576">
        <v>-0.39513724249999749</v>
      </c>
      <c r="G576">
        <v>2.3689574291034816</v>
      </c>
      <c r="H576">
        <v>-0.58373338347556492</v>
      </c>
      <c r="I576">
        <v>-0.65686406914563267</v>
      </c>
      <c r="J576">
        <v>-9.8157319016373076E-2</v>
      </c>
      <c r="K576">
        <v>0.39850617942335154</v>
      </c>
      <c r="L576">
        <v>-0.23472690191188436</v>
      </c>
      <c r="M576">
        <v>-0.27775159918106734</v>
      </c>
      <c r="P576" s="17">
        <f t="shared" si="25"/>
        <v>-7.1043807065088102E-3</v>
      </c>
      <c r="Q576" s="17">
        <f t="shared" si="26"/>
        <v>-7.0792042502215713E-3</v>
      </c>
    </row>
    <row r="577" spans="3:17" x14ac:dyDescent="0.55000000000000004">
      <c r="C577">
        <f t="shared" si="28"/>
        <v>571</v>
      </c>
      <c r="D577">
        <v>0.23667050587831445</v>
      </c>
      <c r="E577">
        <v>0.26970948666664607</v>
      </c>
      <c r="F577">
        <v>-0.2985804775867969</v>
      </c>
      <c r="G577">
        <v>0.61158980506749794</v>
      </c>
      <c r="H577">
        <v>-1.5218184711175762</v>
      </c>
      <c r="I577">
        <v>1.1234098357694748</v>
      </c>
      <c r="J577">
        <v>1.4166190294588581</v>
      </c>
      <c r="K577">
        <v>0.81012654149624141</v>
      </c>
      <c r="L577">
        <v>-0.34360361818403645</v>
      </c>
      <c r="M577">
        <v>-1.5678048215586637</v>
      </c>
      <c r="P577" s="17">
        <f t="shared" si="25"/>
        <v>3.7162933708380129E-3</v>
      </c>
      <c r="Q577" s="17">
        <f t="shared" si="26"/>
        <v>3.7232073511870301E-3</v>
      </c>
    </row>
    <row r="578" spans="3:17" x14ac:dyDescent="0.55000000000000004">
      <c r="C578">
        <f t="shared" si="28"/>
        <v>572</v>
      </c>
      <c r="D578">
        <v>-0.87164952349992664</v>
      </c>
      <c r="E578">
        <v>-1.5739053464794265E-2</v>
      </c>
      <c r="F578">
        <v>0.47284644079701676</v>
      </c>
      <c r="G578">
        <v>1.2295968343544488</v>
      </c>
      <c r="H578">
        <v>-1.7033552676645685</v>
      </c>
      <c r="I578">
        <v>-0.27534923965792785</v>
      </c>
      <c r="J578">
        <v>-1.2843736288274459</v>
      </c>
      <c r="K578">
        <v>0.83515104968163589</v>
      </c>
      <c r="L578">
        <v>-9.8638433408545931E-2</v>
      </c>
      <c r="M578">
        <v>-2.0045522947075263</v>
      </c>
      <c r="P578" s="17">
        <f t="shared" si="25"/>
        <v>-5.8820396388087068E-3</v>
      </c>
      <c r="Q578" s="17">
        <f t="shared" si="26"/>
        <v>-5.8647743120179285E-3</v>
      </c>
    </row>
    <row r="579" spans="3:17" x14ac:dyDescent="0.55000000000000004">
      <c r="C579">
        <f t="shared" si="28"/>
        <v>573</v>
      </c>
      <c r="D579">
        <v>-1.4354329583016603</v>
      </c>
      <c r="E579">
        <v>-0.23959612170915462</v>
      </c>
      <c r="F579">
        <v>-0.86785875673314261</v>
      </c>
      <c r="G579">
        <v>-0.51037741008846282</v>
      </c>
      <c r="H579">
        <v>1.4476873970381019</v>
      </c>
      <c r="I579">
        <v>0.7488251201286964</v>
      </c>
      <c r="J579">
        <v>-0.44931038235508325</v>
      </c>
      <c r="K579">
        <v>-1.6172922793210762</v>
      </c>
      <c r="L579">
        <v>1.0648802272353539</v>
      </c>
      <c r="M579">
        <v>-2.2517295032043352</v>
      </c>
      <c r="P579" s="17">
        <f t="shared" si="25"/>
        <v>-1.0764547406520197E-2</v>
      </c>
      <c r="Q579" s="17">
        <f t="shared" si="26"/>
        <v>-1.0706816999009772E-2</v>
      </c>
    </row>
    <row r="580" spans="3:17" x14ac:dyDescent="0.55000000000000004">
      <c r="C580">
        <f t="shared" si="28"/>
        <v>574</v>
      </c>
      <c r="D580">
        <v>0.31737124970612152</v>
      </c>
      <c r="E580">
        <v>0.24594986385654843</v>
      </c>
      <c r="F580">
        <v>-0.77957918875521925</v>
      </c>
      <c r="G580">
        <v>0.38988722287424427</v>
      </c>
      <c r="H580">
        <v>0.26655535136400543</v>
      </c>
      <c r="I580">
        <v>0.63122955938927172</v>
      </c>
      <c r="J580">
        <v>0.66015751397819256</v>
      </c>
      <c r="K580">
        <v>-0.56470219923734633</v>
      </c>
      <c r="L580">
        <v>1.1055572644391538</v>
      </c>
      <c r="M580">
        <v>-0.57258347956826594</v>
      </c>
      <c r="P580" s="17">
        <f t="shared" si="25"/>
        <v>4.4151823134298239E-3</v>
      </c>
      <c r="Q580" s="17">
        <f t="shared" si="26"/>
        <v>4.4249435915137969E-3</v>
      </c>
    </row>
    <row r="581" spans="3:17" x14ac:dyDescent="0.55000000000000004">
      <c r="C581">
        <f t="shared" si="28"/>
        <v>575</v>
      </c>
      <c r="D581">
        <v>0.28841323841561856</v>
      </c>
      <c r="E581">
        <v>0.82914417907951155</v>
      </c>
      <c r="F581">
        <v>0.68984004912880126</v>
      </c>
      <c r="G581">
        <v>0.33904475148327995</v>
      </c>
      <c r="H581">
        <v>-1.3708452609780417</v>
      </c>
      <c r="I581">
        <v>0.47542971153809321</v>
      </c>
      <c r="J581">
        <v>0.68915550301745832</v>
      </c>
      <c r="K581">
        <v>1.8693963156513768E-2</v>
      </c>
      <c r="L581">
        <v>-0.59699933999623478</v>
      </c>
      <c r="M581">
        <v>-1.0359392591529848</v>
      </c>
      <c r="P581" s="17">
        <f t="shared" si="25"/>
        <v>4.1643985792233027E-3</v>
      </c>
      <c r="Q581" s="17">
        <f t="shared" si="26"/>
        <v>4.1730817361780304E-3</v>
      </c>
    </row>
    <row r="582" spans="3:17" x14ac:dyDescent="0.55000000000000004">
      <c r="C582">
        <f t="shared" si="28"/>
        <v>576</v>
      </c>
      <c r="D582">
        <v>0.36047646483833884</v>
      </c>
      <c r="E582">
        <v>0.15710061107456813</v>
      </c>
      <c r="F582">
        <v>0.51815007667906321</v>
      </c>
      <c r="G582">
        <v>-0.58719575215731967</v>
      </c>
      <c r="H582">
        <v>-0.64804231248481459</v>
      </c>
      <c r="I582">
        <v>-1.5909239562823598</v>
      </c>
      <c r="J582">
        <v>0.81857585502805486</v>
      </c>
      <c r="K582">
        <v>1.7638971392235393E-3</v>
      </c>
      <c r="L582">
        <v>-4.3618478708884204E-2</v>
      </c>
      <c r="M582">
        <v>6.2891497419759718E-2</v>
      </c>
      <c r="P582" s="17">
        <f t="shared" ref="P582:P645" si="29">$P$1*1/12+$P$2*SQRT(1/12)*INDEX(D582:M582,1,$P$3)</f>
        <v>4.7884844268307599E-3</v>
      </c>
      <c r="Q582" s="17">
        <f t="shared" si="26"/>
        <v>4.7999675399703623E-3</v>
      </c>
    </row>
    <row r="583" spans="3:17" x14ac:dyDescent="0.55000000000000004">
      <c r="C583">
        <f t="shared" si="28"/>
        <v>577</v>
      </c>
      <c r="D583">
        <v>-1.3443716469329441</v>
      </c>
      <c r="E583">
        <v>-0.21822133103835328</v>
      </c>
      <c r="F583">
        <v>0.59649693442616536</v>
      </c>
      <c r="G583">
        <v>1.8776723052413558</v>
      </c>
      <c r="H583">
        <v>-6.235655017474101E-2</v>
      </c>
      <c r="I583">
        <v>-0.26974097285013665</v>
      </c>
      <c r="J583">
        <v>-0.1816382536468851</v>
      </c>
      <c r="K583">
        <v>0.65165981893599068</v>
      </c>
      <c r="L583">
        <v>0.34925483052118933</v>
      </c>
      <c r="M583">
        <v>0.51814651311980042</v>
      </c>
      <c r="P583" s="17">
        <f t="shared" si="29"/>
        <v>-9.9759333170478682E-3</v>
      </c>
      <c r="Q583" s="17">
        <f t="shared" ref="Q583:Q646" si="30">EXP(P583)-1</f>
        <v>-9.9263387486530075E-3</v>
      </c>
    </row>
    <row r="584" spans="3:17" x14ac:dyDescent="0.55000000000000004">
      <c r="C584">
        <f t="shared" si="28"/>
        <v>578</v>
      </c>
      <c r="D584">
        <v>-0.89484228686304446</v>
      </c>
      <c r="E584">
        <v>4.2143030157511176E-2</v>
      </c>
      <c r="F584">
        <v>0.97865029135288317</v>
      </c>
      <c r="G584">
        <v>0.11218505929576904</v>
      </c>
      <c r="H584">
        <v>-5.6589922924004415E-2</v>
      </c>
      <c r="I584">
        <v>-0.18505066704363232</v>
      </c>
      <c r="J584">
        <v>8.1269090236819344E-2</v>
      </c>
      <c r="K584">
        <v>0.28895450826099117</v>
      </c>
      <c r="L584">
        <v>-1.4930009357997296</v>
      </c>
      <c r="M584">
        <v>-1.1614537923022752</v>
      </c>
      <c r="P584" s="17">
        <f t="shared" si="29"/>
        <v>-6.0828948613729167E-3</v>
      </c>
      <c r="Q584" s="17">
        <f t="shared" si="30"/>
        <v>-6.0644315122654335E-3</v>
      </c>
    </row>
    <row r="585" spans="3:17" x14ac:dyDescent="0.55000000000000004">
      <c r="C585">
        <f t="shared" si="28"/>
        <v>579</v>
      </c>
      <c r="D585">
        <v>-0.43791532394433935</v>
      </c>
      <c r="E585">
        <v>-1.7252509165257182</v>
      </c>
      <c r="F585">
        <v>0.97094929103015237</v>
      </c>
      <c r="G585">
        <v>1.3802824422173365</v>
      </c>
      <c r="H585">
        <v>-1.2267169310490611</v>
      </c>
      <c r="I585">
        <v>0.1318901326490102</v>
      </c>
      <c r="J585">
        <v>-0.35593089443835735</v>
      </c>
      <c r="K585">
        <v>-0.37322014869575443</v>
      </c>
      <c r="L585">
        <v>-3.013620657592518E-3</v>
      </c>
      <c r="M585">
        <v>-0.73293260096768431</v>
      </c>
      <c r="P585" s="17">
        <f t="shared" si="29"/>
        <v>-2.1257912857562296E-3</v>
      </c>
      <c r="Q585" s="17">
        <f t="shared" si="30"/>
        <v>-2.1235333916814758E-3</v>
      </c>
    </row>
    <row r="586" spans="3:17" x14ac:dyDescent="0.55000000000000004">
      <c r="C586">
        <f t="shared" si="28"/>
        <v>580</v>
      </c>
      <c r="D586">
        <v>-0.96335632938660831</v>
      </c>
      <c r="E586">
        <v>1.0232575449270418</v>
      </c>
      <c r="F586">
        <v>-0.46200962559573661</v>
      </c>
      <c r="G586">
        <v>-0.72241154295936871</v>
      </c>
      <c r="H586">
        <v>0.70166686165482905</v>
      </c>
      <c r="I586">
        <v>-1.6370383511185487</v>
      </c>
      <c r="J586">
        <v>0.37139200310428289</v>
      </c>
      <c r="K586">
        <v>-1.6747650654814721</v>
      </c>
      <c r="L586">
        <v>-0.11957453152354047</v>
      </c>
      <c r="M586">
        <v>5.8179717127032626E-2</v>
      </c>
      <c r="P586" s="17">
        <f t="shared" si="29"/>
        <v>-6.6762438747866529E-3</v>
      </c>
      <c r="Q586" s="17">
        <f t="shared" si="30"/>
        <v>-6.6540072718295207E-3</v>
      </c>
    </row>
    <row r="587" spans="3:17" x14ac:dyDescent="0.55000000000000004">
      <c r="C587">
        <f t="shared" si="28"/>
        <v>581</v>
      </c>
      <c r="D587">
        <v>0.21220918516279877</v>
      </c>
      <c r="E587">
        <v>-0.35450352225609522</v>
      </c>
      <c r="F587">
        <v>-0.17196629578340533</v>
      </c>
      <c r="G587">
        <v>0.55125484729906138</v>
      </c>
      <c r="H587">
        <v>0.6697715712682879</v>
      </c>
      <c r="I587">
        <v>-0.24275550871327617</v>
      </c>
      <c r="J587">
        <v>-0.61941562991361632</v>
      </c>
      <c r="K587">
        <v>0.33691955865755485</v>
      </c>
      <c r="L587">
        <v>0.38002400143005349</v>
      </c>
      <c r="M587">
        <v>-0.83939838179415083</v>
      </c>
      <c r="P587" s="17">
        <f t="shared" si="29"/>
        <v>3.5044521193404615E-3</v>
      </c>
      <c r="Q587" s="17">
        <f t="shared" si="30"/>
        <v>3.5105998910949232E-3</v>
      </c>
    </row>
    <row r="588" spans="3:17" x14ac:dyDescent="0.55000000000000004">
      <c r="C588">
        <f t="shared" si="28"/>
        <v>582</v>
      </c>
      <c r="D588">
        <v>-0.92104499590334044</v>
      </c>
      <c r="E588">
        <v>2.3444727534090553</v>
      </c>
      <c r="F588">
        <v>9.4295155011397847E-2</v>
      </c>
      <c r="G588">
        <v>-9.8352668876456412E-2</v>
      </c>
      <c r="H588">
        <v>-0.87380612237424871</v>
      </c>
      <c r="I588">
        <v>0.46913457282657017</v>
      </c>
      <c r="J588">
        <v>0.32717585919382736</v>
      </c>
      <c r="K588">
        <v>-0.75018974091619584</v>
      </c>
      <c r="L588">
        <v>-0.31814353244407079</v>
      </c>
      <c r="M588">
        <v>0.86893760515016372</v>
      </c>
      <c r="P588" s="17">
        <f t="shared" si="29"/>
        <v>-6.3098169781416018E-3</v>
      </c>
      <c r="Q588" s="17">
        <f t="shared" si="30"/>
        <v>-6.2899518866502691E-3</v>
      </c>
    </row>
    <row r="589" spans="3:17" x14ac:dyDescent="0.55000000000000004">
      <c r="C589">
        <f t="shared" si="28"/>
        <v>583</v>
      </c>
      <c r="D589">
        <v>0.56333287398740162</v>
      </c>
      <c r="E589">
        <v>0.63864810225132929</v>
      </c>
      <c r="F589">
        <v>1.9050388612805123</v>
      </c>
      <c r="G589">
        <v>1.4396253559584886</v>
      </c>
      <c r="H589">
        <v>0.20444972665755165</v>
      </c>
      <c r="I589">
        <v>1.3014334359290971</v>
      </c>
      <c r="J589">
        <v>-0.97198462478692405</v>
      </c>
      <c r="K589">
        <v>-0.78930809611275854</v>
      </c>
      <c r="L589">
        <v>0.89525329831844858</v>
      </c>
      <c r="M589">
        <v>0.19307870257009901</v>
      </c>
      <c r="P589" s="17">
        <f t="shared" si="29"/>
        <v>6.5452724632665436E-3</v>
      </c>
      <c r="Q589" s="17">
        <f t="shared" si="30"/>
        <v>6.566739569538349E-3</v>
      </c>
    </row>
    <row r="590" spans="3:17" x14ac:dyDescent="0.55000000000000004">
      <c r="C590">
        <f t="shared" si="28"/>
        <v>584</v>
      </c>
      <c r="D590">
        <v>0.28129150275430104</v>
      </c>
      <c r="E590">
        <v>-0.3846249141125701</v>
      </c>
      <c r="F590">
        <v>-0.71041031250139586</v>
      </c>
      <c r="G590">
        <v>1.4810614970417526</v>
      </c>
      <c r="H590">
        <v>-0.71391647550883452</v>
      </c>
      <c r="I590">
        <v>-0.21449774847160591</v>
      </c>
      <c r="J590">
        <v>0.80622762644056378</v>
      </c>
      <c r="K590">
        <v>-0.97910685744925086</v>
      </c>
      <c r="L590">
        <v>-0.22785237751302212</v>
      </c>
      <c r="M590">
        <v>-1.4899944754108736</v>
      </c>
      <c r="P590" s="17">
        <f t="shared" si="29"/>
        <v>4.1027225392059174E-3</v>
      </c>
      <c r="Q590" s="17">
        <f t="shared" si="30"/>
        <v>4.1111502268691424E-3</v>
      </c>
    </row>
    <row r="591" spans="3:17" x14ac:dyDescent="0.55000000000000004">
      <c r="C591">
        <f t="shared" si="28"/>
        <v>585</v>
      </c>
      <c r="D591">
        <v>-0.13391896170748618</v>
      </c>
      <c r="E591">
        <v>2.8132799582650865</v>
      </c>
      <c r="F591">
        <v>1.9584893595258606</v>
      </c>
      <c r="G591">
        <v>-1.2779150530081504</v>
      </c>
      <c r="H591">
        <v>0.31253213946645109</v>
      </c>
      <c r="I591">
        <v>-1.316587686596667</v>
      </c>
      <c r="J591">
        <v>0.72854638528656335</v>
      </c>
      <c r="K591">
        <v>-1.4067268647044682</v>
      </c>
      <c r="L591">
        <v>0.53874477917104424</v>
      </c>
      <c r="M591">
        <v>0.58121081634942096</v>
      </c>
      <c r="P591" s="17">
        <f t="shared" si="29"/>
        <v>5.0689443779548208E-4</v>
      </c>
      <c r="Q591" s="17">
        <f t="shared" si="30"/>
        <v>5.0702293049087466E-4</v>
      </c>
    </row>
    <row r="592" spans="3:17" x14ac:dyDescent="0.55000000000000004">
      <c r="C592">
        <f t="shared" si="28"/>
        <v>586</v>
      </c>
      <c r="D592">
        <v>-7.7222942267323222E-2</v>
      </c>
      <c r="E592">
        <v>0.79952096936739125</v>
      </c>
      <c r="F592">
        <v>-8.2069714544047476E-2</v>
      </c>
      <c r="G592">
        <v>-0.33924277648423112</v>
      </c>
      <c r="H592">
        <v>-0.13768549002554836</v>
      </c>
      <c r="I592">
        <v>1.864579493612855</v>
      </c>
      <c r="J592">
        <v>-0.63794294551746777</v>
      </c>
      <c r="K592">
        <v>-0.18799212285847788</v>
      </c>
      <c r="L592">
        <v>-0.55505062237052372</v>
      </c>
      <c r="M592">
        <v>-0.32635079215511537</v>
      </c>
      <c r="P592" s="17">
        <f t="shared" si="29"/>
        <v>9.9789636908185694E-4</v>
      </c>
      <c r="Q592" s="17">
        <f t="shared" si="30"/>
        <v>9.9839443332205846E-4</v>
      </c>
    </row>
    <row r="593" spans="3:17" x14ac:dyDescent="0.55000000000000004">
      <c r="C593">
        <f t="shared" si="28"/>
        <v>587</v>
      </c>
      <c r="D593">
        <v>-0.5633541765531983</v>
      </c>
      <c r="E593">
        <v>0.37928719571817021</v>
      </c>
      <c r="F593">
        <v>-0.19459107992225599</v>
      </c>
      <c r="G593">
        <v>-1.3176173442132859</v>
      </c>
      <c r="H593">
        <v>-1.0684389890706452</v>
      </c>
      <c r="I593">
        <v>-0.57339548193623369</v>
      </c>
      <c r="J593">
        <v>5.5377805236040828E-2</v>
      </c>
      <c r="K593">
        <v>-0.52742361069969312</v>
      </c>
      <c r="L593">
        <v>-0.81629315322261387</v>
      </c>
      <c r="M593">
        <v>0.39902060290535546</v>
      </c>
      <c r="P593" s="17">
        <f t="shared" si="29"/>
        <v>-3.2121236155646668E-3</v>
      </c>
      <c r="Q593" s="17">
        <f t="shared" si="30"/>
        <v>-3.2069702657127053E-3</v>
      </c>
    </row>
    <row r="594" spans="3:17" x14ac:dyDescent="0.55000000000000004">
      <c r="C594">
        <f t="shared" si="28"/>
        <v>588</v>
      </c>
      <c r="D594">
        <v>1.1184731144587865</v>
      </c>
      <c r="E594">
        <v>0.97865995703444686</v>
      </c>
      <c r="F594">
        <v>0.94360731735543357</v>
      </c>
      <c r="G594">
        <v>0.1346399764419898</v>
      </c>
      <c r="H594">
        <v>-1.4194774034165158</v>
      </c>
      <c r="I594">
        <v>-1.0754032699009703</v>
      </c>
      <c r="J594">
        <v>-0.53831903056706432</v>
      </c>
      <c r="K594">
        <v>0.83489482907635115</v>
      </c>
      <c r="L594">
        <v>-0.31338281170841792</v>
      </c>
      <c r="M594">
        <v>-0.18704767854791959</v>
      </c>
      <c r="P594" s="17">
        <f t="shared" si="29"/>
        <v>1.1352927972378758E-2</v>
      </c>
      <c r="Q594" s="17">
        <f t="shared" si="30"/>
        <v>1.141761703078048E-2</v>
      </c>
    </row>
    <row r="595" spans="3:17" x14ac:dyDescent="0.55000000000000004">
      <c r="C595">
        <f t="shared" si="28"/>
        <v>589</v>
      </c>
      <c r="D595">
        <v>0.63203799871013788</v>
      </c>
      <c r="E595">
        <v>-0.38081290333595408</v>
      </c>
      <c r="F595">
        <v>-0.96973798539768585</v>
      </c>
      <c r="G595">
        <v>1.3617039746753809E-2</v>
      </c>
      <c r="H595">
        <v>-0.25622821239827892</v>
      </c>
      <c r="I595">
        <v>0.26506869971254365</v>
      </c>
      <c r="J595">
        <v>-2.3069859627841831</v>
      </c>
      <c r="K595">
        <v>1.0260933334896359E-2</v>
      </c>
      <c r="L595">
        <v>0.6245742650209648</v>
      </c>
      <c r="M595">
        <v>-0.17396135776251098</v>
      </c>
      <c r="P595" s="17">
        <f t="shared" si="29"/>
        <v>7.1402762970672225E-3</v>
      </c>
      <c r="Q595" s="17">
        <f t="shared" si="30"/>
        <v>7.1658288510934032E-3</v>
      </c>
    </row>
    <row r="596" spans="3:17" x14ac:dyDescent="0.55000000000000004">
      <c r="C596">
        <f t="shared" si="28"/>
        <v>590</v>
      </c>
      <c r="D596">
        <v>0.42915490524588373</v>
      </c>
      <c r="E596">
        <v>0.50481774671182478</v>
      </c>
      <c r="F596">
        <v>-0.62287503085360563</v>
      </c>
      <c r="G596">
        <v>-0.14221463217325639</v>
      </c>
      <c r="H596">
        <v>1.3194774579766206</v>
      </c>
      <c r="I596">
        <v>-0.88244335850821543</v>
      </c>
      <c r="J596">
        <v>-0.96919811541305179</v>
      </c>
      <c r="K596">
        <v>-1.1918603740974008</v>
      </c>
      <c r="L596">
        <v>0.22530025410723636</v>
      </c>
      <c r="M596">
        <v>-2.3852511743735971</v>
      </c>
      <c r="P596" s="17">
        <f t="shared" si="29"/>
        <v>5.3832571676830556E-3</v>
      </c>
      <c r="Q596" s="17">
        <f t="shared" si="30"/>
        <v>5.3977729322252088E-3</v>
      </c>
    </row>
    <row r="597" spans="3:17" x14ac:dyDescent="0.55000000000000004">
      <c r="C597">
        <f t="shared" si="28"/>
        <v>591</v>
      </c>
      <c r="D597">
        <v>-0.45610946532767427</v>
      </c>
      <c r="E597">
        <v>-0.48219148375785253</v>
      </c>
      <c r="F597">
        <v>0.12882308688733932</v>
      </c>
      <c r="G597">
        <v>0.63571010135117689</v>
      </c>
      <c r="H597">
        <v>-0.88604357904620012</v>
      </c>
      <c r="I597">
        <v>-3.1186623464850012</v>
      </c>
      <c r="J597">
        <v>-0.9086139173553216</v>
      </c>
      <c r="K597">
        <v>-1.069227410328891</v>
      </c>
      <c r="L597">
        <v>-5.9049421489043651E-2</v>
      </c>
      <c r="M597">
        <v>-0.28133466355674991</v>
      </c>
      <c r="P597" s="17">
        <f t="shared" si="29"/>
        <v>-2.2833571721363674E-3</v>
      </c>
      <c r="Q597" s="17">
        <f t="shared" si="30"/>
        <v>-2.280752295147348E-3</v>
      </c>
    </row>
    <row r="598" spans="3:17" x14ac:dyDescent="0.55000000000000004">
      <c r="C598">
        <f t="shared" si="28"/>
        <v>592</v>
      </c>
      <c r="D598">
        <v>-0.55844582756604511</v>
      </c>
      <c r="E598">
        <v>-4.5830766146953271E-2</v>
      </c>
      <c r="F598">
        <v>1.0135435827681807</v>
      </c>
      <c r="G598">
        <v>-0.68202853852669443</v>
      </c>
      <c r="H598">
        <v>0.88000978255179196</v>
      </c>
      <c r="I598">
        <v>-1.0642888352961617</v>
      </c>
      <c r="J598">
        <v>-0.2679662533516079</v>
      </c>
      <c r="K598">
        <v>-1.3751977221531784</v>
      </c>
      <c r="L598">
        <v>-1.4804131780640588</v>
      </c>
      <c r="M598">
        <v>0.75320918511505841</v>
      </c>
      <c r="P598" s="17">
        <f t="shared" si="29"/>
        <v>-3.1696160664295243E-3</v>
      </c>
      <c r="Q598" s="17">
        <f t="shared" si="30"/>
        <v>-3.1645981364624154E-3</v>
      </c>
    </row>
    <row r="599" spans="3:17" x14ac:dyDescent="0.55000000000000004">
      <c r="C599">
        <f t="shared" si="28"/>
        <v>593</v>
      </c>
      <c r="D599">
        <v>0.35068733313948847</v>
      </c>
      <c r="E599">
        <v>-0.90149682603604586</v>
      </c>
      <c r="F599">
        <v>0.10416171865839562</v>
      </c>
      <c r="G599">
        <v>-0.69128335607520786</v>
      </c>
      <c r="H599">
        <v>-0.78788937034414275</v>
      </c>
      <c r="I599">
        <v>0.19015619796925157</v>
      </c>
      <c r="J599">
        <v>1.4268208301619192</v>
      </c>
      <c r="K599">
        <v>1.7504910889432896</v>
      </c>
      <c r="L599">
        <v>-1.387290929392885</v>
      </c>
      <c r="M599">
        <v>-2.4770485332871188</v>
      </c>
      <c r="P599" s="17">
        <f t="shared" si="29"/>
        <v>4.7037080595088007E-3</v>
      </c>
      <c r="Q599" s="17">
        <f t="shared" si="30"/>
        <v>4.7147878594999693E-3</v>
      </c>
    </row>
    <row r="600" spans="3:17" x14ac:dyDescent="0.55000000000000004">
      <c r="C600">
        <f t="shared" si="28"/>
        <v>594</v>
      </c>
      <c r="D600">
        <v>1.0261008009541435</v>
      </c>
      <c r="E600">
        <v>-0.87176525291603979</v>
      </c>
      <c r="F600">
        <v>1.3073920041838851</v>
      </c>
      <c r="G600">
        <v>-2.0705811104053176</v>
      </c>
      <c r="H600">
        <v>-1.5235420716755106</v>
      </c>
      <c r="I600">
        <v>0.39524361542593484</v>
      </c>
      <c r="J600">
        <v>0.36817642920736271</v>
      </c>
      <c r="K600">
        <v>2.3670532677254554</v>
      </c>
      <c r="L600">
        <v>1.1938651110041254</v>
      </c>
      <c r="M600">
        <v>1.2629130812492468</v>
      </c>
      <c r="P600" s="17">
        <f t="shared" si="29"/>
        <v>1.0552960271365146E-2</v>
      </c>
      <c r="Q600" s="17">
        <f t="shared" si="30"/>
        <v>1.0608839146143634E-2</v>
      </c>
    </row>
    <row r="601" spans="3:17" x14ac:dyDescent="0.55000000000000004">
      <c r="C601">
        <f t="shared" si="28"/>
        <v>595</v>
      </c>
      <c r="D601">
        <v>-1.841697208362449</v>
      </c>
      <c r="E601">
        <v>0.22847925185415544</v>
      </c>
      <c r="F601">
        <v>-0.31432676127569947</v>
      </c>
      <c r="G601">
        <v>-0.69120573529954366</v>
      </c>
      <c r="H601">
        <v>-0.64584752025583703</v>
      </c>
      <c r="I601">
        <v>-0.88686745280413748</v>
      </c>
      <c r="J601">
        <v>0.70527912813999272</v>
      </c>
      <c r="K601">
        <v>-1.4305667541453915</v>
      </c>
      <c r="L601">
        <v>-0.92447087554302076</v>
      </c>
      <c r="M601">
        <v>1.2368663932186785</v>
      </c>
      <c r="P601" s="17">
        <f t="shared" si="29"/>
        <v>-1.4282899018540962E-2</v>
      </c>
      <c r="Q601" s="17">
        <f t="shared" si="30"/>
        <v>-1.4181382308708801E-2</v>
      </c>
    </row>
    <row r="602" spans="3:17" x14ac:dyDescent="0.55000000000000004">
      <c r="C602">
        <f t="shared" si="28"/>
        <v>596</v>
      </c>
      <c r="D602">
        <v>-1.1431630816435545</v>
      </c>
      <c r="E602">
        <v>0.95577551399654348</v>
      </c>
      <c r="F602">
        <v>0.19667644560884684</v>
      </c>
      <c r="G602">
        <v>0.8797512822161494</v>
      </c>
      <c r="H602">
        <v>-1.053802071872004</v>
      </c>
      <c r="I602">
        <v>-0.95976757426787174</v>
      </c>
      <c r="J602">
        <v>-0.13024152366483263</v>
      </c>
      <c r="K602">
        <v>-0.93676491260273886</v>
      </c>
      <c r="L602">
        <v>-1.4697729138043125</v>
      </c>
      <c r="M602">
        <v>0.24238054202493095</v>
      </c>
      <c r="P602" s="17">
        <f t="shared" si="29"/>
        <v>-8.2334160270515558E-3</v>
      </c>
      <c r="Q602" s="17">
        <f t="shared" si="30"/>
        <v>-8.1996142888534074E-3</v>
      </c>
    </row>
    <row r="603" spans="3:17" x14ac:dyDescent="0.55000000000000004">
      <c r="C603">
        <f t="shared" si="28"/>
        <v>597</v>
      </c>
      <c r="D603">
        <v>7.6802519726506716E-2</v>
      </c>
      <c r="E603">
        <v>1.1953326652508016</v>
      </c>
      <c r="F603">
        <v>1.1776012174059329</v>
      </c>
      <c r="G603">
        <v>0.86418319364291685</v>
      </c>
      <c r="H603">
        <v>-0.49216788024531533</v>
      </c>
      <c r="I603">
        <v>-0.80935503530692121</v>
      </c>
      <c r="J603">
        <v>0.22438250412005675</v>
      </c>
      <c r="K603">
        <v>0.88042948354764194</v>
      </c>
      <c r="L603">
        <v>-2.3440864034216441E-2</v>
      </c>
      <c r="M603">
        <v>0.39628178090476074</v>
      </c>
      <c r="P603" s="17">
        <f t="shared" si="29"/>
        <v>2.3317959982447696E-3</v>
      </c>
      <c r="Q603" s="17">
        <f t="shared" si="30"/>
        <v>2.3345167488675322E-3</v>
      </c>
    </row>
    <row r="604" spans="3:17" x14ac:dyDescent="0.55000000000000004">
      <c r="C604">
        <f t="shared" si="28"/>
        <v>598</v>
      </c>
      <c r="D604">
        <v>0.26451797379124942</v>
      </c>
      <c r="E604">
        <v>2.1162573844283359</v>
      </c>
      <c r="F604">
        <v>-0.2526690705421285</v>
      </c>
      <c r="G604">
        <v>0.66705910514560363</v>
      </c>
      <c r="H604">
        <v>0.54508703105384637</v>
      </c>
      <c r="I604">
        <v>-0.24179981850602461</v>
      </c>
      <c r="J604">
        <v>-0.40410205795224963</v>
      </c>
      <c r="K604">
        <v>0.94882120949351034</v>
      </c>
      <c r="L604">
        <v>0.64101366945004223</v>
      </c>
      <c r="M604">
        <v>-0.11586791414503794</v>
      </c>
      <c r="P604" s="17">
        <f t="shared" si="29"/>
        <v>3.9574595172747499E-3</v>
      </c>
      <c r="Q604" s="17">
        <f t="shared" si="30"/>
        <v>3.9653006003677049E-3</v>
      </c>
    </row>
    <row r="605" spans="3:17" x14ac:dyDescent="0.55000000000000004">
      <c r="C605">
        <f t="shared" si="28"/>
        <v>599</v>
      </c>
      <c r="D605">
        <v>0.79603025750443768</v>
      </c>
      <c r="E605">
        <v>0.16151984323306159</v>
      </c>
      <c r="F605">
        <v>-0.83067241774469902</v>
      </c>
      <c r="G605">
        <v>0.42075232521655237</v>
      </c>
      <c r="H605">
        <v>-0.4866496855827489</v>
      </c>
      <c r="I605">
        <v>0.69241329825687459</v>
      </c>
      <c r="J605">
        <v>0.36023473105202419</v>
      </c>
      <c r="K605">
        <v>-0.56605899276941052</v>
      </c>
      <c r="L605">
        <v>-0.34697796969631933</v>
      </c>
      <c r="M605">
        <v>1.1434126397926527</v>
      </c>
      <c r="P605" s="17">
        <f t="shared" si="29"/>
        <v>8.5604909184657779E-3</v>
      </c>
      <c r="Q605" s="17">
        <f t="shared" si="30"/>
        <v>8.5972366999818028E-3</v>
      </c>
    </row>
    <row r="606" spans="3:17" x14ac:dyDescent="0.55000000000000004">
      <c r="C606">
        <f t="shared" si="28"/>
        <v>600</v>
      </c>
      <c r="D606">
        <v>0.70543462198263029</v>
      </c>
      <c r="E606">
        <v>-2.2147685093886111</v>
      </c>
      <c r="F606">
        <v>-0.62038309442019535</v>
      </c>
      <c r="G606">
        <v>1.1971600617998985</v>
      </c>
      <c r="H606">
        <v>-4.708121782925017E-2</v>
      </c>
      <c r="I606">
        <v>-0.64440723866172145</v>
      </c>
      <c r="J606">
        <v>-0.55300450001213586</v>
      </c>
      <c r="K606">
        <v>0.61461850655010464</v>
      </c>
      <c r="L606">
        <v>-1.1521425481319729</v>
      </c>
      <c r="M606">
        <v>0.610061866031823</v>
      </c>
      <c r="P606" s="17">
        <f t="shared" si="29"/>
        <v>7.7759097001269678E-3</v>
      </c>
      <c r="Q606" s="17">
        <f t="shared" si="30"/>
        <v>7.8062205999633871E-3</v>
      </c>
    </row>
    <row r="607" spans="3:17" x14ac:dyDescent="0.55000000000000004">
      <c r="C607">
        <f t="shared" si="28"/>
        <v>601</v>
      </c>
      <c r="D607">
        <v>-1.5705679894535676</v>
      </c>
      <c r="E607">
        <v>1.4986479343692407</v>
      </c>
      <c r="F607">
        <v>1.2871239368163463</v>
      </c>
      <c r="G607">
        <v>1.6719477144407859</v>
      </c>
      <c r="H607">
        <v>0.84944083988027119</v>
      </c>
      <c r="I607">
        <v>2.7544605269561071</v>
      </c>
      <c r="J607">
        <v>-0.70560274869766659</v>
      </c>
      <c r="K607">
        <v>0.83554880510487284</v>
      </c>
      <c r="L607">
        <v>-1.4706924585496165E-2</v>
      </c>
      <c r="M607">
        <v>-0.81922314913152339</v>
      </c>
      <c r="P607" s="17">
        <f t="shared" si="29"/>
        <v>-1.1934851105707729E-2</v>
      </c>
      <c r="Q607" s="17">
        <f t="shared" si="30"/>
        <v>-1.1863913261574321E-2</v>
      </c>
    </row>
    <row r="608" spans="3:17" x14ac:dyDescent="0.55000000000000004">
      <c r="C608">
        <f t="shared" si="28"/>
        <v>602</v>
      </c>
      <c r="D608">
        <v>1.4045285686165807</v>
      </c>
      <c r="E608">
        <v>0.29639369544240346</v>
      </c>
      <c r="F608">
        <v>-0.27123719598281981</v>
      </c>
      <c r="G608">
        <v>-1.2309496006252727</v>
      </c>
      <c r="H608">
        <v>0.97072976952409851</v>
      </c>
      <c r="I608">
        <v>0.17422702522610545</v>
      </c>
      <c r="J608">
        <v>2.1991883290147265</v>
      </c>
      <c r="K608">
        <v>-0.26704140057306885</v>
      </c>
      <c r="L608">
        <v>0.90787487432061875</v>
      </c>
      <c r="M608">
        <v>-0.83454907254514821</v>
      </c>
      <c r="P608" s="17">
        <f t="shared" si="29"/>
        <v>1.3830240874296204E-2</v>
      </c>
      <c r="Q608" s="17">
        <f t="shared" si="30"/>
        <v>1.3926321082124771E-2</v>
      </c>
    </row>
    <row r="609" spans="3:17" x14ac:dyDescent="0.55000000000000004">
      <c r="C609">
        <f t="shared" si="28"/>
        <v>603</v>
      </c>
      <c r="D609">
        <v>-0.12899053429302654</v>
      </c>
      <c r="E609">
        <v>-0.10500166385102216</v>
      </c>
      <c r="F609">
        <v>-0.2015578803942058</v>
      </c>
      <c r="G609">
        <v>0.56380722547958473</v>
      </c>
      <c r="H609">
        <v>0.97248139774552322</v>
      </c>
      <c r="I609">
        <v>1.4363994132697662</v>
      </c>
      <c r="J609">
        <v>0.20840696370668929</v>
      </c>
      <c r="K609">
        <v>0.54545847120784674</v>
      </c>
      <c r="L609">
        <v>-0.35592425872196803</v>
      </c>
      <c r="M609">
        <v>3.0685303308434532E-2</v>
      </c>
      <c r="P609" s="17">
        <f t="shared" si="29"/>
        <v>5.4957587121177921E-4</v>
      </c>
      <c r="Q609" s="17">
        <f t="shared" si="30"/>
        <v>5.4972691569976639E-4</v>
      </c>
    </row>
    <row r="610" spans="3:17" x14ac:dyDescent="0.55000000000000004">
      <c r="C610">
        <f t="shared" ref="C610:C673" si="31">C609+1</f>
        <v>604</v>
      </c>
      <c r="D610">
        <v>-1.5463414451299933</v>
      </c>
      <c r="E610">
        <v>-0.53253523523019364</v>
      </c>
      <c r="F610">
        <v>-0.11001519698309581</v>
      </c>
      <c r="G610">
        <v>-6.9370669248982664E-2</v>
      </c>
      <c r="H610">
        <v>-0.38699967675520713</v>
      </c>
      <c r="I610">
        <v>1.3633978858069322</v>
      </c>
      <c r="J610">
        <v>0.80334045916893093</v>
      </c>
      <c r="K610">
        <v>-0.11521239709006512</v>
      </c>
      <c r="L610">
        <v>0.4514354396223344</v>
      </c>
      <c r="M610">
        <v>1.2261180243698688</v>
      </c>
      <c r="P610" s="17">
        <f t="shared" si="29"/>
        <v>-1.1725043077406478E-2</v>
      </c>
      <c r="Q610" s="17">
        <f t="shared" si="30"/>
        <v>-1.165657262741826E-2</v>
      </c>
    </row>
    <row r="611" spans="3:17" x14ac:dyDescent="0.55000000000000004">
      <c r="C611">
        <f t="shared" si="31"/>
        <v>605</v>
      </c>
      <c r="D611">
        <v>0.89589369856841883</v>
      </c>
      <c r="E611">
        <v>-1.3662887544312605</v>
      </c>
      <c r="F611">
        <v>1.7082004838176019</v>
      </c>
      <c r="G611">
        <v>1.1233065793629198</v>
      </c>
      <c r="H611">
        <v>6.8219445506699367E-2</v>
      </c>
      <c r="I611">
        <v>1.1264226218196385</v>
      </c>
      <c r="J611">
        <v>1.2130858838794607</v>
      </c>
      <c r="K611">
        <v>0.64459945116137818</v>
      </c>
      <c r="L611">
        <v>0.94833368239465421</v>
      </c>
      <c r="M611">
        <v>0.54495591107491681</v>
      </c>
      <c r="P611" s="17">
        <f t="shared" si="29"/>
        <v>9.4253336871731562E-3</v>
      </c>
      <c r="Q611" s="17">
        <f t="shared" si="30"/>
        <v>9.4698920271125697E-3</v>
      </c>
    </row>
    <row r="612" spans="3:17" x14ac:dyDescent="0.55000000000000004">
      <c r="C612">
        <f t="shared" si="31"/>
        <v>606</v>
      </c>
      <c r="D612">
        <v>-0.12157677764049608</v>
      </c>
      <c r="E612">
        <v>1.6647124108301754</v>
      </c>
      <c r="F612">
        <v>-0.96933521717608562</v>
      </c>
      <c r="G612">
        <v>-0.95238701257574576</v>
      </c>
      <c r="H612">
        <v>1.8291184357940111</v>
      </c>
      <c r="I612">
        <v>-0.60126003632469704</v>
      </c>
      <c r="J612">
        <v>0.41181481955884275</v>
      </c>
      <c r="K612">
        <v>0.12499981136472596</v>
      </c>
      <c r="L612">
        <v>-0.88260980444692405</v>
      </c>
      <c r="M612">
        <v>0.38362542752335782</v>
      </c>
      <c r="P612" s="17">
        <f t="shared" si="29"/>
        <v>6.1378088719745154E-4</v>
      </c>
      <c r="Q612" s="17">
        <f t="shared" si="30"/>
        <v>6.1396928923018734E-4</v>
      </c>
    </row>
    <row r="613" spans="3:17" x14ac:dyDescent="0.55000000000000004">
      <c r="C613">
        <f t="shared" si="31"/>
        <v>607</v>
      </c>
      <c r="D613">
        <v>1.3088076225534671</v>
      </c>
      <c r="E613">
        <v>1.1989649575051131</v>
      </c>
      <c r="F613">
        <v>1.8198650917311743</v>
      </c>
      <c r="G613">
        <v>-1.1559898439034628</v>
      </c>
      <c r="H613">
        <v>-0.96236794059966668</v>
      </c>
      <c r="I613">
        <v>-0.20236705995812507</v>
      </c>
      <c r="J613">
        <v>-1.9163868820058891</v>
      </c>
      <c r="K613">
        <v>0.84748749225914644</v>
      </c>
      <c r="L613">
        <v>0.94196239003167948</v>
      </c>
      <c r="M613">
        <v>0.31364483048940783</v>
      </c>
      <c r="P613" s="17">
        <f t="shared" si="29"/>
        <v>1.300127316464684E-2</v>
      </c>
      <c r="Q613" s="17">
        <f t="shared" si="30"/>
        <v>1.3086157184467595E-2</v>
      </c>
    </row>
    <row r="614" spans="3:17" x14ac:dyDescent="0.55000000000000004">
      <c r="C614">
        <f t="shared" si="31"/>
        <v>608</v>
      </c>
      <c r="D614">
        <v>-0.99787333034657033</v>
      </c>
      <c r="E614">
        <v>0.99985384783314057</v>
      </c>
      <c r="F614">
        <v>-0.76194063753335961</v>
      </c>
      <c r="G614">
        <v>-1.2737882227841575</v>
      </c>
      <c r="H614">
        <v>-0.32547711704561422</v>
      </c>
      <c r="I614">
        <v>-0.56116430224274871</v>
      </c>
      <c r="J614">
        <v>1.5565461906935312</v>
      </c>
      <c r="K614">
        <v>0.37284109516465319</v>
      </c>
      <c r="L614">
        <v>1.8931412328297286</v>
      </c>
      <c r="M614">
        <v>-0.1058299494701203</v>
      </c>
      <c r="P614" s="17">
        <f t="shared" si="29"/>
        <v>-6.9751698717244424E-3</v>
      </c>
      <c r="Q614" s="17">
        <f t="shared" si="30"/>
        <v>-6.9508998363462249E-3</v>
      </c>
    </row>
    <row r="615" spans="3:17" x14ac:dyDescent="0.55000000000000004">
      <c r="C615">
        <f t="shared" si="31"/>
        <v>609</v>
      </c>
      <c r="D615">
        <v>1.677025174054618</v>
      </c>
      <c r="E615">
        <v>0.68846692214562177</v>
      </c>
      <c r="F615">
        <v>-1.5752495028053144</v>
      </c>
      <c r="G615">
        <v>-1.6373553734491172E-2</v>
      </c>
      <c r="H615">
        <v>-1.000071980511118</v>
      </c>
      <c r="I615">
        <v>0.56740780600816076</v>
      </c>
      <c r="J615">
        <v>1.1254307921834819</v>
      </c>
      <c r="K615">
        <v>-0.3767364615426439</v>
      </c>
      <c r="L615">
        <v>1.1223190299721599</v>
      </c>
      <c r="M615">
        <v>1.78674944478123</v>
      </c>
      <c r="P615" s="17">
        <f t="shared" si="29"/>
        <v>1.6190130701839854E-2</v>
      </c>
      <c r="Q615" s="17">
        <f t="shared" si="30"/>
        <v>1.6321901033740094E-2</v>
      </c>
    </row>
    <row r="616" spans="3:17" x14ac:dyDescent="0.55000000000000004">
      <c r="C616">
        <f t="shared" si="31"/>
        <v>610</v>
      </c>
      <c r="D616">
        <v>0.94799207276349617</v>
      </c>
      <c r="E616">
        <v>0.63873350317389754</v>
      </c>
      <c r="F616">
        <v>-0.828350622626019</v>
      </c>
      <c r="G616">
        <v>-7.4365030139050811E-2</v>
      </c>
      <c r="H616">
        <v>0.61906360150137585</v>
      </c>
      <c r="I616">
        <v>0.15771502492838535</v>
      </c>
      <c r="J616">
        <v>-0.3765814042212316</v>
      </c>
      <c r="K616">
        <v>9.1205861652198711E-2</v>
      </c>
      <c r="L616">
        <v>-1.4873445338190527</v>
      </c>
      <c r="M616">
        <v>0.17052157803424639</v>
      </c>
      <c r="P616" s="17">
        <f t="shared" si="29"/>
        <v>9.876518842661202E-3</v>
      </c>
      <c r="Q616" s="17">
        <f t="shared" si="30"/>
        <v>9.9254526206677962E-3</v>
      </c>
    </row>
    <row r="617" spans="3:17" x14ac:dyDescent="0.55000000000000004">
      <c r="C617">
        <f t="shared" si="31"/>
        <v>611</v>
      </c>
      <c r="D617">
        <v>4.5876558849951121E-2</v>
      </c>
      <c r="E617">
        <v>-0.1132578788765084</v>
      </c>
      <c r="F617">
        <v>0.49228339495450257</v>
      </c>
      <c r="G617">
        <v>-1.1349050877533016</v>
      </c>
      <c r="H617">
        <v>0.40138089976851621</v>
      </c>
      <c r="I617">
        <v>-1.0796566192846178</v>
      </c>
      <c r="J617">
        <v>-1.358462546476936</v>
      </c>
      <c r="K617">
        <v>-0.19619013492761964</v>
      </c>
      <c r="L617">
        <v>-0.13917081608896131</v>
      </c>
      <c r="M617">
        <v>-1.1986699057677983</v>
      </c>
      <c r="P617" s="17">
        <f t="shared" si="29"/>
        <v>2.0639693206893615E-3</v>
      </c>
      <c r="Q617" s="17">
        <f t="shared" si="30"/>
        <v>2.0661007715319091E-3</v>
      </c>
    </row>
    <row r="618" spans="3:17" x14ac:dyDescent="0.55000000000000004">
      <c r="C618">
        <f t="shared" si="31"/>
        <v>612</v>
      </c>
      <c r="D618">
        <v>-0.98392425017142437</v>
      </c>
      <c r="E618">
        <v>-0.18148738791202132</v>
      </c>
      <c r="F618">
        <v>-0.50382474945068068</v>
      </c>
      <c r="G618">
        <v>0.12493555068259114</v>
      </c>
      <c r="H618">
        <v>-0.7606351388412238</v>
      </c>
      <c r="I618">
        <v>-0.406462400432411</v>
      </c>
      <c r="J618">
        <v>1.216812800420993</v>
      </c>
      <c r="K618">
        <v>-0.84631018258392654</v>
      </c>
      <c r="L618">
        <v>-1.3334497974220606E-2</v>
      </c>
      <c r="M618">
        <v>-0.60758164897784195</v>
      </c>
      <c r="P618" s="17">
        <f t="shared" si="29"/>
        <v>-6.8543672938134199E-3</v>
      </c>
      <c r="Q618" s="17">
        <f t="shared" si="30"/>
        <v>-6.8309296988492418E-3</v>
      </c>
    </row>
    <row r="619" spans="3:17" x14ac:dyDescent="0.55000000000000004">
      <c r="C619">
        <f t="shared" si="31"/>
        <v>613</v>
      </c>
      <c r="D619">
        <v>-0.73078930189018199</v>
      </c>
      <c r="E619">
        <v>-8.7067249879717701E-2</v>
      </c>
      <c r="F619">
        <v>-0.30793144665397859</v>
      </c>
      <c r="G619">
        <v>-0.95472154099914552</v>
      </c>
      <c r="H619">
        <v>1.7628005562129543</v>
      </c>
      <c r="I619">
        <v>1.0771160226399181</v>
      </c>
      <c r="J619">
        <v>0.54444879602495122</v>
      </c>
      <c r="K619">
        <v>-8.5692110836312049E-2</v>
      </c>
      <c r="L619">
        <v>-0.33569530333704373</v>
      </c>
      <c r="M619">
        <v>0.38997538707603169</v>
      </c>
      <c r="P619" s="17">
        <f t="shared" si="29"/>
        <v>-4.662154335841261E-3</v>
      </c>
      <c r="Q619" s="17">
        <f t="shared" si="30"/>
        <v>-4.6513033638337919E-3</v>
      </c>
    </row>
    <row r="620" spans="3:17" x14ac:dyDescent="0.55000000000000004">
      <c r="C620">
        <f t="shared" si="31"/>
        <v>614</v>
      </c>
      <c r="D620">
        <v>-9.1951398617800773E-2</v>
      </c>
      <c r="E620">
        <v>0.68712955038247414</v>
      </c>
      <c r="F620">
        <v>1.8855515913958969</v>
      </c>
      <c r="G620">
        <v>0.33266622524489003</v>
      </c>
      <c r="H620">
        <v>0.80925242911233253</v>
      </c>
      <c r="I620">
        <v>-0.54299950761772686</v>
      </c>
      <c r="J620">
        <v>-0.12324431520232945</v>
      </c>
      <c r="K620">
        <v>-0.60884031819045537</v>
      </c>
      <c r="L620">
        <v>-0.51448141946631931</v>
      </c>
      <c r="M620">
        <v>1.2460182732792551</v>
      </c>
      <c r="P620" s="17">
        <f t="shared" si="29"/>
        <v>8.7034419550141909E-4</v>
      </c>
      <c r="Q620" s="17">
        <f t="shared" si="30"/>
        <v>8.7072305491542323E-4</v>
      </c>
    </row>
    <row r="621" spans="3:17" x14ac:dyDescent="0.55000000000000004">
      <c r="C621">
        <f t="shared" si="31"/>
        <v>615</v>
      </c>
      <c r="D621">
        <v>-1.4415887436383392E-2</v>
      </c>
      <c r="E621">
        <v>1.7634062780504451</v>
      </c>
      <c r="F621">
        <v>-0.40211208943134447</v>
      </c>
      <c r="G621">
        <v>-0.80461077695638172</v>
      </c>
      <c r="H621">
        <v>1.4435449743626543</v>
      </c>
      <c r="I621">
        <v>-0.10489884127871138</v>
      </c>
      <c r="J621">
        <v>0.9805924221225274</v>
      </c>
      <c r="K621">
        <v>-0.6271196808060534</v>
      </c>
      <c r="L621">
        <v>1.3261297241429923</v>
      </c>
      <c r="M621">
        <v>0.76226024981621354</v>
      </c>
      <c r="P621" s="17">
        <f t="shared" si="29"/>
        <v>1.5418214192866174E-3</v>
      </c>
      <c r="Q621" s="17">
        <f t="shared" si="30"/>
        <v>1.5430106370397656E-3</v>
      </c>
    </row>
    <row r="622" spans="3:17" x14ac:dyDescent="0.55000000000000004">
      <c r="C622">
        <f t="shared" si="31"/>
        <v>616</v>
      </c>
      <c r="D622">
        <v>-0.60385513086486931</v>
      </c>
      <c r="E622">
        <v>-0.36752598033877498</v>
      </c>
      <c r="F622">
        <v>-0.31546513582420094</v>
      </c>
      <c r="G622">
        <v>-0.17061814540583009</v>
      </c>
      <c r="H622">
        <v>-0.54997202013403079</v>
      </c>
      <c r="I622">
        <v>0.11720726600760216</v>
      </c>
      <c r="J622">
        <v>-0.98032110088868807</v>
      </c>
      <c r="K622">
        <v>0.62013180240651811</v>
      </c>
      <c r="L622">
        <v>0.86697705840100958</v>
      </c>
      <c r="M622">
        <v>-1.4491009963828503</v>
      </c>
      <c r="P622" s="17">
        <f t="shared" si="29"/>
        <v>-3.5628721686788668E-3</v>
      </c>
      <c r="Q622" s="17">
        <f t="shared" si="30"/>
        <v>-3.5565326708086875E-3</v>
      </c>
    </row>
    <row r="623" spans="3:17" x14ac:dyDescent="0.55000000000000004">
      <c r="C623">
        <f t="shared" si="31"/>
        <v>617</v>
      </c>
      <c r="D623">
        <v>-0.89326111298253685</v>
      </c>
      <c r="E623">
        <v>0.65160673995225005</v>
      </c>
      <c r="F623">
        <v>-0.45788321518252473</v>
      </c>
      <c r="G623">
        <v>0.82434723084664274</v>
      </c>
      <c r="H623">
        <v>-0.62209969090501849</v>
      </c>
      <c r="I623">
        <v>-0.87630260557326678</v>
      </c>
      <c r="J623">
        <v>-0.82960495646588195</v>
      </c>
      <c r="K623">
        <v>-0.41560029268489135</v>
      </c>
      <c r="L623">
        <v>2.3086310385013822E-2</v>
      </c>
      <c r="M623">
        <v>0.25543888105623341</v>
      </c>
      <c r="P623" s="17">
        <f t="shared" si="29"/>
        <v>-6.0692014938897171E-3</v>
      </c>
      <c r="Q623" s="17">
        <f t="shared" si="30"/>
        <v>-6.0508210940855012E-3</v>
      </c>
    </row>
    <row r="624" spans="3:17" x14ac:dyDescent="0.55000000000000004">
      <c r="C624">
        <f t="shared" si="31"/>
        <v>618</v>
      </c>
      <c r="D624">
        <v>-0.76543140760449468</v>
      </c>
      <c r="E624">
        <v>-1.3244668569758136E-2</v>
      </c>
      <c r="F624">
        <v>-1.4125777877045735</v>
      </c>
      <c r="G624">
        <v>-0.82571377402170965</v>
      </c>
      <c r="H624">
        <v>2.8205037777153583</v>
      </c>
      <c r="I624">
        <v>3.0693984464575168</v>
      </c>
      <c r="J624">
        <v>-0.85663584883606758</v>
      </c>
      <c r="K624">
        <v>-0.52343940071116557</v>
      </c>
      <c r="L624">
        <v>-0.79817167492066621</v>
      </c>
      <c r="M624">
        <v>-2.1514241058454902</v>
      </c>
      <c r="P624" s="17">
        <f t="shared" si="29"/>
        <v>-4.9621637717330693E-3</v>
      </c>
      <c r="Q624" s="17">
        <f t="shared" si="30"/>
        <v>-4.9498725757974871E-3</v>
      </c>
    </row>
    <row r="625" spans="3:17" x14ac:dyDescent="0.55000000000000004">
      <c r="C625">
        <f t="shared" si="31"/>
        <v>619</v>
      </c>
      <c r="D625">
        <v>-1.2972945031248362</v>
      </c>
      <c r="E625">
        <v>0.24919740384982167</v>
      </c>
      <c r="F625">
        <v>-0.12729369094946194</v>
      </c>
      <c r="G625">
        <v>-0.41835662210052105</v>
      </c>
      <c r="H625">
        <v>0.18053092961595571</v>
      </c>
      <c r="I625">
        <v>0.6790169315705249</v>
      </c>
      <c r="J625">
        <v>0.79118350187332376</v>
      </c>
      <c r="K625">
        <v>0.65347864592158633</v>
      </c>
      <c r="L625">
        <v>2.1258908799559322</v>
      </c>
      <c r="M625">
        <v>1.6797115611358779</v>
      </c>
      <c r="P625" s="17">
        <f t="shared" si="29"/>
        <v>-9.5682332922935199E-3</v>
      </c>
      <c r="Q625" s="17">
        <f t="shared" si="30"/>
        <v>-9.5226033965880585E-3</v>
      </c>
    </row>
    <row r="626" spans="3:17" x14ac:dyDescent="0.55000000000000004">
      <c r="C626">
        <f t="shared" si="31"/>
        <v>620</v>
      </c>
      <c r="D626">
        <v>-1.1347209239661662</v>
      </c>
      <c r="E626">
        <v>-0.98969041729679808</v>
      </c>
      <c r="F626">
        <v>0.73324691836363565</v>
      </c>
      <c r="G626">
        <v>-0.72438156671357357</v>
      </c>
      <c r="H626">
        <v>5.051006896823735E-2</v>
      </c>
      <c r="I626">
        <v>0.7671098563565395</v>
      </c>
      <c r="J626">
        <v>0.37858066652556449</v>
      </c>
      <c r="K626">
        <v>0.58748954275804721</v>
      </c>
      <c r="L626">
        <v>-1.3386962686328556</v>
      </c>
      <c r="M626">
        <v>0.62369095268339059</v>
      </c>
      <c r="P626" s="17">
        <f t="shared" si="29"/>
        <v>-8.1603047969378353E-3</v>
      </c>
      <c r="Q626" s="17">
        <f t="shared" si="30"/>
        <v>-8.1270998918507864E-3</v>
      </c>
    </row>
    <row r="627" spans="3:17" x14ac:dyDescent="0.55000000000000004">
      <c r="C627">
        <f t="shared" si="31"/>
        <v>621</v>
      </c>
      <c r="D627">
        <v>1.3411584422203453</v>
      </c>
      <c r="E627">
        <v>-0.9973449064986859</v>
      </c>
      <c r="F627">
        <v>0.18960822444340075</v>
      </c>
      <c r="G627">
        <v>0.55374794012825979</v>
      </c>
      <c r="H627">
        <v>2.1692821958998665</v>
      </c>
      <c r="I627">
        <v>-1.7488401406280318</v>
      </c>
      <c r="J627">
        <v>0.80442592747435815</v>
      </c>
      <c r="K627">
        <v>-0.23498895397197947</v>
      </c>
      <c r="L627">
        <v>-0.21778076893337053</v>
      </c>
      <c r="M627">
        <v>0.56811357665793061</v>
      </c>
      <c r="P627" s="17">
        <f t="shared" si="29"/>
        <v>1.3281439481294498E-2</v>
      </c>
      <c r="Q627" s="17">
        <f t="shared" si="30"/>
        <v>1.3370029565455521E-2</v>
      </c>
    </row>
    <row r="628" spans="3:17" x14ac:dyDescent="0.55000000000000004">
      <c r="C628">
        <f t="shared" si="31"/>
        <v>622</v>
      </c>
      <c r="D628">
        <v>-0.92368468111171309</v>
      </c>
      <c r="E628">
        <v>-0.33622338771184423</v>
      </c>
      <c r="F628">
        <v>1.3067742193786651</v>
      </c>
      <c r="G628">
        <v>-1.2912326420193219</v>
      </c>
      <c r="H628">
        <v>1.4119450185186557</v>
      </c>
      <c r="I628">
        <v>-0.19937318710276122</v>
      </c>
      <c r="J628">
        <v>1.4235145554191311</v>
      </c>
      <c r="K628">
        <v>0.27258031745455974</v>
      </c>
      <c r="L628">
        <v>0.10469629443652208</v>
      </c>
      <c r="M628">
        <v>-0.44318236421817719</v>
      </c>
      <c r="P628" s="17">
        <f t="shared" si="29"/>
        <v>-6.3326773226260492E-3</v>
      </c>
      <c r="Q628" s="17">
        <f t="shared" si="30"/>
        <v>-6.3126681810157237E-3</v>
      </c>
    </row>
    <row r="629" spans="3:17" x14ac:dyDescent="0.55000000000000004">
      <c r="C629">
        <f t="shared" si="31"/>
        <v>623</v>
      </c>
      <c r="D629">
        <v>0.59793096462177897</v>
      </c>
      <c r="E629">
        <v>-1.693457494003459</v>
      </c>
      <c r="F629">
        <v>0.13963860273399525</v>
      </c>
      <c r="G629">
        <v>0.96063821095236757</v>
      </c>
      <c r="H629">
        <v>-9.2690661529868018E-2</v>
      </c>
      <c r="I629">
        <v>-0.53142999398949242</v>
      </c>
      <c r="J629">
        <v>-2.4551942352044653</v>
      </c>
      <c r="K629">
        <v>1.0869142027051248</v>
      </c>
      <c r="L629">
        <v>-0.67805582735857173</v>
      </c>
      <c r="M629">
        <v>-0.22864874972599289</v>
      </c>
      <c r="P629" s="17">
        <f t="shared" si="29"/>
        <v>6.8449007173846162E-3</v>
      </c>
      <c r="Q629" s="17">
        <f t="shared" si="30"/>
        <v>6.8683805921985197E-3</v>
      </c>
    </row>
    <row r="630" spans="3:17" x14ac:dyDescent="0.55000000000000004">
      <c r="C630">
        <f t="shared" si="31"/>
        <v>624</v>
      </c>
      <c r="D630">
        <v>1.5679608911629075</v>
      </c>
      <c r="E630">
        <v>-0.40515923339942805</v>
      </c>
      <c r="F630">
        <v>0.168881043699631</v>
      </c>
      <c r="G630">
        <v>0.36633197233374887</v>
      </c>
      <c r="H630">
        <v>-1.2474724851640995</v>
      </c>
      <c r="I630">
        <v>0.76825199816728851</v>
      </c>
      <c r="J630">
        <v>-2.019549323240438</v>
      </c>
      <c r="K630">
        <v>0.1828385531182446</v>
      </c>
      <c r="L630">
        <v>1.517177479453983</v>
      </c>
      <c r="M630">
        <v>-0.13780348421728181</v>
      </c>
      <c r="P630" s="17">
        <f t="shared" si="29"/>
        <v>1.5245606305542317E-2</v>
      </c>
      <c r="Q630" s="17">
        <f t="shared" si="30"/>
        <v>1.5362413404790942E-2</v>
      </c>
    </row>
    <row r="631" spans="3:17" x14ac:dyDescent="0.55000000000000004">
      <c r="C631">
        <f t="shared" si="31"/>
        <v>625</v>
      </c>
      <c r="D631">
        <v>-0.52032433388426191</v>
      </c>
      <c r="E631">
        <v>1.1407667712928176</v>
      </c>
      <c r="F631">
        <v>2.3633731327111811E-2</v>
      </c>
      <c r="G631">
        <v>0.12951667135240894</v>
      </c>
      <c r="H631">
        <v>0.15276668249933817</v>
      </c>
      <c r="I631">
        <v>9.032658137539025E-2</v>
      </c>
      <c r="J631">
        <v>0.68897415684791752</v>
      </c>
      <c r="K631">
        <v>1.3964032428068136E-2</v>
      </c>
      <c r="L631">
        <v>1.2456339398468594</v>
      </c>
      <c r="M631">
        <v>-1.8744397450381578</v>
      </c>
      <c r="P631" s="17">
        <f t="shared" si="29"/>
        <v>-2.8394742468432019E-3</v>
      </c>
      <c r="Q631" s="17">
        <f t="shared" si="30"/>
        <v>-2.8354467527343941E-3</v>
      </c>
    </row>
    <row r="632" spans="3:17" x14ac:dyDescent="0.55000000000000004">
      <c r="C632">
        <f t="shared" si="31"/>
        <v>626</v>
      </c>
      <c r="D632">
        <v>0.1000249843271884</v>
      </c>
      <c r="E632">
        <v>-2.2552585414422657</v>
      </c>
      <c r="F632">
        <v>1.8128357763792284</v>
      </c>
      <c r="G632">
        <v>-0.45367723354965861</v>
      </c>
      <c r="H632">
        <v>-1.3902448460038794</v>
      </c>
      <c r="I632">
        <v>-0.15105205090045173</v>
      </c>
      <c r="J632">
        <v>-0.18146496419850827</v>
      </c>
      <c r="K632">
        <v>-0.28950249498258529</v>
      </c>
      <c r="L632">
        <v>-0.80871584716924005</v>
      </c>
      <c r="M632">
        <v>1.0207464593633679</v>
      </c>
      <c r="P632" s="17">
        <f t="shared" si="29"/>
        <v>2.5329084410715213E-3</v>
      </c>
      <c r="Q632" s="17">
        <f t="shared" si="30"/>
        <v>2.5361189637380654E-3</v>
      </c>
    </row>
    <row r="633" spans="3:17" x14ac:dyDescent="0.55000000000000004">
      <c r="C633">
        <f t="shared" si="31"/>
        <v>627</v>
      </c>
      <c r="D633">
        <v>-0.15685308075943821</v>
      </c>
      <c r="E633">
        <v>-1.1901329014805841</v>
      </c>
      <c r="F633">
        <v>1.908386224513227</v>
      </c>
      <c r="G633">
        <v>5.5555024206736421E-2</v>
      </c>
      <c r="H633">
        <v>-0.14040486700251054</v>
      </c>
      <c r="I633">
        <v>-0.91652600899889247</v>
      </c>
      <c r="J633">
        <v>0.10611284512502858</v>
      </c>
      <c r="K633">
        <v>8.5495619205133558E-2</v>
      </c>
      <c r="L633">
        <v>2.0291621348804693E-2</v>
      </c>
      <c r="M633">
        <v>-0.22920689402696209</v>
      </c>
      <c r="P633" s="17">
        <f t="shared" si="29"/>
        <v>3.0827914067141056E-4</v>
      </c>
      <c r="Q633" s="17">
        <f t="shared" si="30"/>
        <v>3.0832666356905847E-4</v>
      </c>
    </row>
    <row r="634" spans="3:17" x14ac:dyDescent="0.55000000000000004">
      <c r="C634">
        <f t="shared" si="31"/>
        <v>628</v>
      </c>
      <c r="D634">
        <v>-1.3112540429426232</v>
      </c>
      <c r="E634">
        <v>-0.53481324416056564</v>
      </c>
      <c r="F634">
        <v>0.2097678130687885</v>
      </c>
      <c r="G634">
        <v>0.98024652892028508</v>
      </c>
      <c r="H634">
        <v>-0.29078694936264321</v>
      </c>
      <c r="I634">
        <v>-1.1913450332065527</v>
      </c>
      <c r="J634">
        <v>0.77950739333920127</v>
      </c>
      <c r="K634">
        <v>-8.2697426896641835E-2</v>
      </c>
      <c r="L634">
        <v>0.88511072434148397</v>
      </c>
      <c r="M634">
        <v>-1.3113030834101509</v>
      </c>
      <c r="P634" s="17">
        <f t="shared" si="29"/>
        <v>-9.6891264533669596E-3</v>
      </c>
      <c r="Q634" s="17">
        <f t="shared" si="30"/>
        <v>-9.6423381023358345E-3</v>
      </c>
    </row>
    <row r="635" spans="3:17" x14ac:dyDescent="0.55000000000000004">
      <c r="C635">
        <f t="shared" si="31"/>
        <v>629</v>
      </c>
      <c r="D635">
        <v>0.29302551251007586</v>
      </c>
      <c r="E635">
        <v>-1.1719797617392487</v>
      </c>
      <c r="F635">
        <v>-0.58902267761055238</v>
      </c>
      <c r="G635">
        <v>1.200427838581734</v>
      </c>
      <c r="H635">
        <v>-0.26284080672983606</v>
      </c>
      <c r="I635">
        <v>-1.1838983545087547</v>
      </c>
      <c r="J635">
        <v>-1.4720420521953594</v>
      </c>
      <c r="K635">
        <v>-0.19527159337380748</v>
      </c>
      <c r="L635">
        <v>-0.26766849175284874</v>
      </c>
      <c r="M635">
        <v>0.76650938471908681</v>
      </c>
      <c r="P635" s="17">
        <f t="shared" si="29"/>
        <v>4.2043420445734715E-3</v>
      </c>
      <c r="Q635" s="17">
        <f t="shared" si="30"/>
        <v>4.213192689953793E-3</v>
      </c>
    </row>
    <row r="636" spans="3:17" x14ac:dyDescent="0.55000000000000004">
      <c r="C636">
        <f t="shared" si="31"/>
        <v>630</v>
      </c>
      <c r="D636">
        <v>-0.46387378953418867</v>
      </c>
      <c r="E636">
        <v>0.13669038173188741</v>
      </c>
      <c r="F636">
        <v>-7.2909882613184984E-2</v>
      </c>
      <c r="G636">
        <v>-0.38139239321010032</v>
      </c>
      <c r="H636">
        <v>0.21066285130099296</v>
      </c>
      <c r="I636">
        <v>-1.6562403957702698</v>
      </c>
      <c r="J636">
        <v>-0.93239122025356147</v>
      </c>
      <c r="K636">
        <v>1.1459528659839451</v>
      </c>
      <c r="L636">
        <v>-0.98384287092124734</v>
      </c>
      <c r="M636">
        <v>-0.82784665484655173</v>
      </c>
      <c r="P636" s="17">
        <f t="shared" si="29"/>
        <v>-2.3505981921969664E-3</v>
      </c>
      <c r="Q636" s="17">
        <f t="shared" si="30"/>
        <v>-2.3478376996263206E-3</v>
      </c>
    </row>
    <row r="637" spans="3:17" x14ac:dyDescent="0.55000000000000004">
      <c r="C637">
        <f t="shared" si="31"/>
        <v>631</v>
      </c>
      <c r="D637">
        <v>1.0981163479194851</v>
      </c>
      <c r="E637">
        <v>1.3649067526888468</v>
      </c>
      <c r="F637">
        <v>0.75961815444465919</v>
      </c>
      <c r="G637">
        <v>-0.11556611182152628</v>
      </c>
      <c r="H637">
        <v>-2.5366631712657464</v>
      </c>
      <c r="I637">
        <v>1.2820878766784298</v>
      </c>
      <c r="J637">
        <v>1.7901976077787025</v>
      </c>
      <c r="K637">
        <v>-7.9387000004512404E-2</v>
      </c>
      <c r="L637">
        <v>1.3535537690149333</v>
      </c>
      <c r="M637">
        <v>-8.3168385923461527E-2</v>
      </c>
      <c r="P637" s="17">
        <f t="shared" si="29"/>
        <v>1.1176633202759316E-2</v>
      </c>
      <c r="Q637" s="17">
        <f t="shared" si="30"/>
        <v>1.1239325111425336E-2</v>
      </c>
    </row>
    <row r="638" spans="3:17" x14ac:dyDescent="0.55000000000000004">
      <c r="C638">
        <f t="shared" si="31"/>
        <v>632</v>
      </c>
      <c r="D638">
        <v>-0.48652681131574438</v>
      </c>
      <c r="E638">
        <v>0.1790503056790563</v>
      </c>
      <c r="F638">
        <v>-0.26239291044682761</v>
      </c>
      <c r="G638">
        <v>0.34154949751838382</v>
      </c>
      <c r="H638">
        <v>-0.10828545075284204</v>
      </c>
      <c r="I638">
        <v>-0.35249331669871714</v>
      </c>
      <c r="J638">
        <v>5.0001143572986004E-2</v>
      </c>
      <c r="K638">
        <v>-1.3039071639482529</v>
      </c>
      <c r="L638">
        <v>-2.2380026833941882</v>
      </c>
      <c r="M638">
        <v>-1.4875449391166691</v>
      </c>
      <c r="P638" s="17">
        <f t="shared" si="29"/>
        <v>-2.5467791155500616E-3</v>
      </c>
      <c r="Q638" s="17">
        <f t="shared" si="30"/>
        <v>-2.5435388249701596E-3</v>
      </c>
    </row>
    <row r="639" spans="3:17" x14ac:dyDescent="0.55000000000000004">
      <c r="C639">
        <f t="shared" si="31"/>
        <v>633</v>
      </c>
      <c r="D639">
        <v>-0.1362411032143685</v>
      </c>
      <c r="E639">
        <v>1.1978154952284457</v>
      </c>
      <c r="F639">
        <v>1.4174760324944584</v>
      </c>
      <c r="G639">
        <v>-0.59925000683524865</v>
      </c>
      <c r="H639">
        <v>0.81676418213382151</v>
      </c>
      <c r="I639">
        <v>-0.52922978658198983</v>
      </c>
      <c r="J639">
        <v>-0.4027147323794173</v>
      </c>
      <c r="K639">
        <v>1.9191326229892249</v>
      </c>
      <c r="L639">
        <v>0.31435681541162636</v>
      </c>
      <c r="M639">
        <v>3.9947531772705082E-2</v>
      </c>
      <c r="P639" s="17">
        <f t="shared" si="29"/>
        <v>4.867841024340585E-4</v>
      </c>
      <c r="Q639" s="17">
        <f t="shared" si="30"/>
        <v>4.8690260104211625E-4</v>
      </c>
    </row>
    <row r="640" spans="3:17" x14ac:dyDescent="0.55000000000000004">
      <c r="C640">
        <f t="shared" si="31"/>
        <v>634</v>
      </c>
      <c r="D640">
        <v>1.7211963785049127</v>
      </c>
      <c r="E640">
        <v>-0.44484544165583034</v>
      </c>
      <c r="F640">
        <v>0.3940747450619177</v>
      </c>
      <c r="G640">
        <v>-1.1124124869115537</v>
      </c>
      <c r="H640">
        <v>-1.1580912576655691</v>
      </c>
      <c r="I640">
        <v>1.21959515120982</v>
      </c>
      <c r="J640">
        <v>0.53437301043534557</v>
      </c>
      <c r="K640">
        <v>1.4213676775138602</v>
      </c>
      <c r="L640">
        <v>-1.8163171919332313</v>
      </c>
      <c r="M640">
        <v>-0.86605574081838888</v>
      </c>
      <c r="P640" s="17">
        <f t="shared" si="29"/>
        <v>1.6572664553536967E-2</v>
      </c>
      <c r="Q640" s="17">
        <f t="shared" si="30"/>
        <v>1.6710752934872675E-2</v>
      </c>
    </row>
    <row r="641" spans="3:17" x14ac:dyDescent="0.55000000000000004">
      <c r="C641">
        <f t="shared" si="31"/>
        <v>635</v>
      </c>
      <c r="D641">
        <v>0.65270544266390618</v>
      </c>
      <c r="E641">
        <v>1.2546838847336994</v>
      </c>
      <c r="F641">
        <v>-1.0195395085925825</v>
      </c>
      <c r="G641">
        <v>1.8071675162344476</v>
      </c>
      <c r="H641">
        <v>-0.14217288425171745</v>
      </c>
      <c r="I641">
        <v>1.2544538145978155</v>
      </c>
      <c r="J641">
        <v>-1.4482200877328115</v>
      </c>
      <c r="K641">
        <v>-0.84066749792091255</v>
      </c>
      <c r="L641">
        <v>-0.16515602273385388</v>
      </c>
      <c r="M641">
        <v>-0.88719041930459708</v>
      </c>
      <c r="P641" s="17">
        <f t="shared" si="29"/>
        <v>7.319261612019767E-3</v>
      </c>
      <c r="Q641" s="17">
        <f t="shared" si="30"/>
        <v>7.3461128777951856E-3</v>
      </c>
    </row>
    <row r="642" spans="3:17" x14ac:dyDescent="0.55000000000000004">
      <c r="C642">
        <f t="shared" si="31"/>
        <v>636</v>
      </c>
      <c r="D642">
        <v>-0.42301973924132696</v>
      </c>
      <c r="E642">
        <v>-0.55365895182491187</v>
      </c>
      <c r="F642">
        <v>0.85057925610247787</v>
      </c>
      <c r="G642">
        <v>0.11643650681464732</v>
      </c>
      <c r="H642">
        <v>-1.3915866741094749</v>
      </c>
      <c r="I642">
        <v>0.65775074704218561</v>
      </c>
      <c r="J642">
        <v>0.81104513957925606</v>
      </c>
      <c r="K642">
        <v>-1.0561610578067797</v>
      </c>
      <c r="L642">
        <v>0.66590835060932951</v>
      </c>
      <c r="M642">
        <v>-1.3257069479353232</v>
      </c>
      <c r="P642" s="17">
        <f t="shared" si="29"/>
        <v>-1.9967917381859138E-3</v>
      </c>
      <c r="Q642" s="17">
        <f t="shared" si="30"/>
        <v>-1.9947994758280352E-3</v>
      </c>
    </row>
    <row r="643" spans="3:17" x14ac:dyDescent="0.55000000000000004">
      <c r="C643">
        <f t="shared" si="31"/>
        <v>637</v>
      </c>
      <c r="D643">
        <v>2.0677856598099384</v>
      </c>
      <c r="E643">
        <v>0.93865471152536595</v>
      </c>
      <c r="F643">
        <v>-0.42502750529103311</v>
      </c>
      <c r="G643">
        <v>-0.6265009888239832</v>
      </c>
      <c r="H643">
        <v>-1.2082009572674519</v>
      </c>
      <c r="I643">
        <v>-0.69974805278467778</v>
      </c>
      <c r="J643">
        <v>-5.0163160518022526E-2</v>
      </c>
      <c r="K643">
        <v>1.2914127222797036</v>
      </c>
      <c r="L643">
        <v>0.85295752481478326</v>
      </c>
      <c r="M643">
        <v>0.55714998170561636</v>
      </c>
      <c r="P643" s="17">
        <f t="shared" si="29"/>
        <v>1.9574215776432403E-2</v>
      </c>
      <c r="Q643" s="17">
        <f t="shared" si="30"/>
        <v>1.9767046855461379E-2</v>
      </c>
    </row>
    <row r="644" spans="3:17" x14ac:dyDescent="0.55000000000000004">
      <c r="C644">
        <f t="shared" si="31"/>
        <v>638</v>
      </c>
      <c r="D644">
        <v>0.83243690084981414</v>
      </c>
      <c r="E644">
        <v>1.1208037173832262</v>
      </c>
      <c r="F644">
        <v>-1.2869750790648542</v>
      </c>
      <c r="G644">
        <v>1.4828172902750845</v>
      </c>
      <c r="H644">
        <v>0.25157914009533672</v>
      </c>
      <c r="I644">
        <v>0.36277952449941225</v>
      </c>
      <c r="J644">
        <v>-0.82416926200430574</v>
      </c>
      <c r="K644">
        <v>-0.60762841953831626</v>
      </c>
      <c r="L644">
        <v>0.80729134936596314</v>
      </c>
      <c r="M644">
        <v>0.3663301083833434</v>
      </c>
      <c r="P644" s="17">
        <f t="shared" si="29"/>
        <v>8.8757816985019361E-3</v>
      </c>
      <c r="Q644" s="17">
        <f t="shared" si="30"/>
        <v>8.9152882462086858E-3</v>
      </c>
    </row>
    <row r="645" spans="3:17" x14ac:dyDescent="0.55000000000000004">
      <c r="C645">
        <f t="shared" si="31"/>
        <v>639</v>
      </c>
      <c r="D645">
        <v>-4.5059114046354826E-4</v>
      </c>
      <c r="E645">
        <v>-0.921267557967552</v>
      </c>
      <c r="F645">
        <v>3.2682146749496459</v>
      </c>
      <c r="G645">
        <v>-0.35626113654961045</v>
      </c>
      <c r="H645">
        <v>-1.0819761656041367</v>
      </c>
      <c r="I645">
        <v>0.62216036190376023</v>
      </c>
      <c r="J645">
        <v>1.3556677320948831</v>
      </c>
      <c r="K645">
        <v>-2.528919509752479</v>
      </c>
      <c r="L645">
        <v>-1.5788540033190819</v>
      </c>
      <c r="M645">
        <v>-0.3940168509543539</v>
      </c>
      <c r="P645" s="17">
        <f t="shared" si="29"/>
        <v>1.6627644329230504E-3</v>
      </c>
      <c r="Q645" s="17">
        <f t="shared" si="30"/>
        <v>1.6641475922192228E-3</v>
      </c>
    </row>
    <row r="646" spans="3:17" x14ac:dyDescent="0.55000000000000004">
      <c r="C646">
        <f t="shared" si="31"/>
        <v>640</v>
      </c>
      <c r="D646">
        <v>-0.28334625982701084</v>
      </c>
      <c r="E646">
        <v>1.2876654678256971</v>
      </c>
      <c r="F646">
        <v>-0.99397308757242431</v>
      </c>
      <c r="G646">
        <v>-1.0458687795927919</v>
      </c>
      <c r="H646">
        <v>-0.14246976479192197</v>
      </c>
      <c r="I646">
        <v>-1.2453495080714676</v>
      </c>
      <c r="J646">
        <v>0.65357118505592249</v>
      </c>
      <c r="K646">
        <v>1.1643366898004333</v>
      </c>
      <c r="L646">
        <v>1.2543822948387349</v>
      </c>
      <c r="M646">
        <v>-1.2281278833367763E-2</v>
      </c>
      <c r="P646" s="17">
        <f t="shared" ref="P646:P709" si="32">$P$1*1/12+$P$2*SQRT(1/12)*INDEX(D646:M646,1,$P$3)</f>
        <v>-7.8718392410830821E-4</v>
      </c>
      <c r="Q646" s="17">
        <f t="shared" si="30"/>
        <v>-7.8687417612466337E-4</v>
      </c>
    </row>
    <row r="647" spans="3:17" x14ac:dyDescent="0.55000000000000004">
      <c r="C647">
        <f t="shared" si="31"/>
        <v>641</v>
      </c>
      <c r="D647">
        <v>-0.11905210869737157</v>
      </c>
      <c r="E647">
        <v>-1.9805939422528183</v>
      </c>
      <c r="F647">
        <v>4.7537359541054681E-2</v>
      </c>
      <c r="G647">
        <v>2.0032384988087362</v>
      </c>
      <c r="H647">
        <v>2.2583242959393095</v>
      </c>
      <c r="I647">
        <v>-0.24649237073896274</v>
      </c>
      <c r="J647">
        <v>1.5499426674547812</v>
      </c>
      <c r="K647">
        <v>1.0514874721387368</v>
      </c>
      <c r="L647">
        <v>0.84038902687239603</v>
      </c>
      <c r="M647">
        <v>2.966590758337933</v>
      </c>
      <c r="P647" s="17">
        <f t="shared" si="32"/>
        <v>6.356451616063661E-4</v>
      </c>
      <c r="Q647" s="17">
        <f t="shared" ref="Q647:Q710" si="33">EXP(P647)-1</f>
        <v>6.3584722680376515E-4</v>
      </c>
    </row>
    <row r="648" spans="3:17" x14ac:dyDescent="0.55000000000000004">
      <c r="C648">
        <f t="shared" si="31"/>
        <v>642</v>
      </c>
      <c r="D648">
        <v>0.407749501041688</v>
      </c>
      <c r="E648">
        <v>-0.76873730680182295</v>
      </c>
      <c r="F648">
        <v>-0.67699223783920792</v>
      </c>
      <c r="G648">
        <v>0.36442065395262291</v>
      </c>
      <c r="H648">
        <v>-0.417335651126304</v>
      </c>
      <c r="I648">
        <v>1.2796320460117554</v>
      </c>
      <c r="J648">
        <v>1.0340818433750789</v>
      </c>
      <c r="K648">
        <v>1.571729253222685</v>
      </c>
      <c r="L648">
        <v>-1.759448306763101</v>
      </c>
      <c r="M648">
        <v>-1.314499830156528</v>
      </c>
      <c r="P648" s="17">
        <f t="shared" si="32"/>
        <v>5.1978809294919784E-3</v>
      </c>
      <c r="Q648" s="17">
        <f t="shared" si="33"/>
        <v>5.2114133490461789E-3</v>
      </c>
    </row>
    <row r="649" spans="3:17" x14ac:dyDescent="0.55000000000000004">
      <c r="C649">
        <f t="shared" si="31"/>
        <v>643</v>
      </c>
      <c r="D649">
        <v>0.44635923282546597</v>
      </c>
      <c r="E649">
        <v>1.1974021240206276</v>
      </c>
      <c r="F649">
        <v>0.631319671031084</v>
      </c>
      <c r="G649">
        <v>-0.24144930589507657</v>
      </c>
      <c r="H649">
        <v>0.56161539309866915</v>
      </c>
      <c r="I649">
        <v>-0.27035035129014701</v>
      </c>
      <c r="J649">
        <v>-0.69314564349735963</v>
      </c>
      <c r="K649">
        <v>-0.38018650392037007</v>
      </c>
      <c r="L649">
        <v>-1.7169070908264696</v>
      </c>
      <c r="M649">
        <v>-1.6017061270514998</v>
      </c>
      <c r="P649" s="17">
        <f t="shared" si="32"/>
        <v>5.5322510150725302E-3</v>
      </c>
      <c r="Q649" s="17">
        <f t="shared" si="33"/>
        <v>5.5475821746215903E-3</v>
      </c>
    </row>
    <row r="650" spans="3:17" x14ac:dyDescent="0.55000000000000004">
      <c r="C650">
        <f t="shared" si="31"/>
        <v>644</v>
      </c>
      <c r="D650">
        <v>0.22395475766118111</v>
      </c>
      <c r="E650">
        <v>-0.23588564191836792</v>
      </c>
      <c r="F650">
        <v>0.76993962838269969</v>
      </c>
      <c r="G650">
        <v>-5.7318030692923468E-2</v>
      </c>
      <c r="H650">
        <v>1.4454942782067204</v>
      </c>
      <c r="I650">
        <v>-0.33034590967353</v>
      </c>
      <c r="J650">
        <v>-0.83039151375638443</v>
      </c>
      <c r="K650">
        <v>0.68090067095007312</v>
      </c>
      <c r="L650">
        <v>-0.94255513275678238</v>
      </c>
      <c r="M650">
        <v>-0.75555097182524666</v>
      </c>
      <c r="P650" s="17">
        <f t="shared" si="32"/>
        <v>3.606171760996371E-3</v>
      </c>
      <c r="Q650" s="17">
        <f t="shared" si="33"/>
        <v>3.6126818214945455E-3</v>
      </c>
    </row>
    <row r="651" spans="3:17" x14ac:dyDescent="0.55000000000000004">
      <c r="C651">
        <f t="shared" si="31"/>
        <v>645</v>
      </c>
      <c r="D651">
        <v>-6.0555817567023003E-2</v>
      </c>
      <c r="E651">
        <v>-1.4350998324034938</v>
      </c>
      <c r="F651">
        <v>-0.12950312857757118</v>
      </c>
      <c r="G651">
        <v>1.5525624096546489</v>
      </c>
      <c r="H651">
        <v>0.26671548938279088</v>
      </c>
      <c r="I651">
        <v>0.42578253123836013</v>
      </c>
      <c r="J651">
        <v>-1.7805071490016338</v>
      </c>
      <c r="K651">
        <v>0.52497184063956737</v>
      </c>
      <c r="L651">
        <v>0.59257037710868787</v>
      </c>
      <c r="M651">
        <v>-1.3818171135094972</v>
      </c>
      <c r="P651" s="17">
        <f t="shared" si="32"/>
        <v>1.1422379030668879E-3</v>
      </c>
      <c r="Q651" s="17">
        <f t="shared" si="33"/>
        <v>1.142890505232419E-3</v>
      </c>
    </row>
    <row r="652" spans="3:17" x14ac:dyDescent="0.55000000000000004">
      <c r="C652">
        <f t="shared" si="31"/>
        <v>646</v>
      </c>
      <c r="D652">
        <v>-1.1315511019262459</v>
      </c>
      <c r="E652">
        <v>0.1594958802943322</v>
      </c>
      <c r="F652">
        <v>9.7484735694943758E-2</v>
      </c>
      <c r="G652">
        <v>1.419167468717333</v>
      </c>
      <c r="H652">
        <v>0.3272581880180766</v>
      </c>
      <c r="I652">
        <v>1.2722515092363944</v>
      </c>
      <c r="J652">
        <v>0.27569304622894569</v>
      </c>
      <c r="K652">
        <v>1.242955763527545E-3</v>
      </c>
      <c r="L652">
        <v>-0.25004916833274743</v>
      </c>
      <c r="M652">
        <v>0.51752977742930228</v>
      </c>
      <c r="P652" s="17">
        <f t="shared" si="32"/>
        <v>-8.1328533328173663E-3</v>
      </c>
      <c r="Q652" s="17">
        <f t="shared" si="33"/>
        <v>-8.0998711547887181E-3</v>
      </c>
    </row>
    <row r="653" spans="3:17" x14ac:dyDescent="0.55000000000000004">
      <c r="C653">
        <f t="shared" si="31"/>
        <v>647</v>
      </c>
      <c r="D653">
        <v>-1.7304655995899343</v>
      </c>
      <c r="E653">
        <v>-1.5937407123701124</v>
      </c>
      <c r="F653">
        <v>0.21285992491407976</v>
      </c>
      <c r="G653">
        <v>2.2889299966121039</v>
      </c>
      <c r="H653">
        <v>-0.3226180127739553</v>
      </c>
      <c r="I653">
        <v>0.42413897257528743</v>
      </c>
      <c r="J653">
        <v>0.6510079972415389</v>
      </c>
      <c r="K653">
        <v>0.31673732704393742</v>
      </c>
      <c r="L653">
        <v>6.0273950233309297E-3</v>
      </c>
      <c r="M653">
        <v>-1.6581424737785497</v>
      </c>
      <c r="P653" s="17">
        <f t="shared" si="32"/>
        <v>-1.3319605029532866E-2</v>
      </c>
      <c r="Q653" s="17">
        <f t="shared" si="33"/>
        <v>-1.3231291625180774E-2</v>
      </c>
    </row>
    <row r="654" spans="3:17" x14ac:dyDescent="0.55000000000000004">
      <c r="C654">
        <f t="shared" si="31"/>
        <v>648</v>
      </c>
      <c r="D654">
        <v>-1.1379019050159129</v>
      </c>
      <c r="E654">
        <v>0.21039300951285739</v>
      </c>
      <c r="F654">
        <v>-0.68732744149353653</v>
      </c>
      <c r="G654">
        <v>-0.51433036958242151</v>
      </c>
      <c r="H654">
        <v>-0.44915756844843563</v>
      </c>
      <c r="I654">
        <v>-0.39705661949516996</v>
      </c>
      <c r="J654">
        <v>-0.16643591058406579</v>
      </c>
      <c r="K654">
        <v>0.46819970070988576</v>
      </c>
      <c r="L654">
        <v>-0.15849411715509321</v>
      </c>
      <c r="M654">
        <v>-0.43380303403309456</v>
      </c>
      <c r="P654" s="17">
        <f t="shared" si="32"/>
        <v>-8.1878529009182105E-3</v>
      </c>
      <c r="Q654" s="17">
        <f t="shared" si="33"/>
        <v>-8.1544237332764613E-3</v>
      </c>
    </row>
    <row r="655" spans="3:17" x14ac:dyDescent="0.55000000000000004">
      <c r="C655">
        <f t="shared" si="31"/>
        <v>649</v>
      </c>
      <c r="D655">
        <v>-3.1998273194072571E-2</v>
      </c>
      <c r="E655">
        <v>-1.2713888371186857</v>
      </c>
      <c r="F655">
        <v>-1.0014069400414016</v>
      </c>
      <c r="G655">
        <v>2.2176281194510268</v>
      </c>
      <c r="H655">
        <v>-1.8138146864051949</v>
      </c>
      <c r="I655">
        <v>-1.061414657003791</v>
      </c>
      <c r="J655">
        <v>0.14218607406533124</v>
      </c>
      <c r="K655">
        <v>-2.3968778427721462E-2</v>
      </c>
      <c r="L655">
        <v>0.2295998023331963</v>
      </c>
      <c r="M655">
        <v>0.10749353701381663</v>
      </c>
      <c r="P655" s="17">
        <f t="shared" si="32"/>
        <v>1.3895534920336521E-3</v>
      </c>
      <c r="Q655" s="17">
        <f t="shared" si="33"/>
        <v>1.3905193688146245E-3</v>
      </c>
    </row>
    <row r="656" spans="3:17" x14ac:dyDescent="0.55000000000000004">
      <c r="C656">
        <f t="shared" si="31"/>
        <v>650</v>
      </c>
      <c r="D656">
        <v>-0.34626505765116566</v>
      </c>
      <c r="E656">
        <v>1.4161039058175964</v>
      </c>
      <c r="F656">
        <v>0.40117058941968697</v>
      </c>
      <c r="G656">
        <v>-0.31791104749870508</v>
      </c>
      <c r="H656">
        <v>0.54870227706133956</v>
      </c>
      <c r="I656">
        <v>0.66168742088102395</v>
      </c>
      <c r="J656">
        <v>-0.60312050546368912</v>
      </c>
      <c r="K656">
        <v>0.16930188289865536</v>
      </c>
      <c r="L656">
        <v>-0.21189231154242436</v>
      </c>
      <c r="M656">
        <v>0.90762894532274752</v>
      </c>
      <c r="P656" s="17">
        <f t="shared" si="32"/>
        <v>-1.3320766970212593E-3</v>
      </c>
      <c r="Q656" s="17">
        <f t="shared" si="33"/>
        <v>-1.3311898766724672E-3</v>
      </c>
    </row>
    <row r="657" spans="3:17" x14ac:dyDescent="0.55000000000000004">
      <c r="C657">
        <f t="shared" si="31"/>
        <v>651</v>
      </c>
      <c r="D657">
        <v>-1.2280953170412796</v>
      </c>
      <c r="E657">
        <v>-1.0300646246691285</v>
      </c>
      <c r="F657">
        <v>0.8668009209608647</v>
      </c>
      <c r="G657">
        <v>0.44057975270849514</v>
      </c>
      <c r="H657">
        <v>1.0234396608218439</v>
      </c>
      <c r="I657">
        <v>0.20970893287863993</v>
      </c>
      <c r="J657">
        <v>1.6432125181794792</v>
      </c>
      <c r="K657">
        <v>0.13364236997663406</v>
      </c>
      <c r="L657">
        <v>1.6711470127247845</v>
      </c>
      <c r="M657">
        <v>-1.4852548065557032</v>
      </c>
      <c r="P657" s="17">
        <f t="shared" si="32"/>
        <v>-8.9689507615978541E-3</v>
      </c>
      <c r="Q657" s="17">
        <f t="shared" si="33"/>
        <v>-8.9288497004158529E-3</v>
      </c>
    </row>
    <row r="658" spans="3:17" x14ac:dyDescent="0.55000000000000004">
      <c r="C658">
        <f t="shared" si="31"/>
        <v>652</v>
      </c>
      <c r="D658">
        <v>-0.8352212523636019</v>
      </c>
      <c r="E658">
        <v>-1.1263877952475094</v>
      </c>
      <c r="F658">
        <v>-0.26476638392938118</v>
      </c>
      <c r="G658">
        <v>-0.31187008280972711</v>
      </c>
      <c r="H658">
        <v>-1.3957843652136941</v>
      </c>
      <c r="I658">
        <v>0.44262890017786477</v>
      </c>
      <c r="J658">
        <v>-0.14837736593672635</v>
      </c>
      <c r="K658">
        <v>-2.3259660260576713</v>
      </c>
      <c r="L658">
        <v>1.8373683384846689</v>
      </c>
      <c r="M658">
        <v>1.7844355632482312</v>
      </c>
      <c r="P658" s="17">
        <f t="shared" si="32"/>
        <v>-5.5665615566086605E-3</v>
      </c>
      <c r="Q658" s="17">
        <f t="shared" si="33"/>
        <v>-5.5510969610074179E-3</v>
      </c>
    </row>
    <row r="659" spans="3:17" x14ac:dyDescent="0.55000000000000004">
      <c r="C659">
        <f t="shared" si="31"/>
        <v>653</v>
      </c>
      <c r="D659">
        <v>-0.37264874419811445</v>
      </c>
      <c r="E659">
        <v>-1.3341046905280263</v>
      </c>
      <c r="F659">
        <v>-1.0678681583315064</v>
      </c>
      <c r="G659">
        <v>-0.980546311493246</v>
      </c>
      <c r="H659">
        <v>0.75844356207480501</v>
      </c>
      <c r="I659">
        <v>-0.45513642129867643</v>
      </c>
      <c r="J659">
        <v>-0.1189707736420326</v>
      </c>
      <c r="K659">
        <v>0.68532751609693521</v>
      </c>
      <c r="L659">
        <v>-0.14484084987468557</v>
      </c>
      <c r="M659">
        <v>-0.87387722533000711</v>
      </c>
      <c r="P659" s="17">
        <f t="shared" si="32"/>
        <v>-1.5605661249726932E-3</v>
      </c>
      <c r="Q659" s="17">
        <f t="shared" si="33"/>
        <v>-1.5593490748355698E-3</v>
      </c>
    </row>
    <row r="660" spans="3:17" x14ac:dyDescent="0.55000000000000004">
      <c r="C660">
        <f t="shared" si="31"/>
        <v>654</v>
      </c>
      <c r="D660">
        <v>-1.368078238538659</v>
      </c>
      <c r="E660">
        <v>3.3090649269804331E-2</v>
      </c>
      <c r="F660">
        <v>0.1011718059614586</v>
      </c>
      <c r="G660">
        <v>1.1167188317178153E-2</v>
      </c>
      <c r="H660">
        <v>-0.89201175440843372</v>
      </c>
      <c r="I660">
        <v>0.31011221266769112</v>
      </c>
      <c r="J660">
        <v>0.19421803843539068</v>
      </c>
      <c r="K660">
        <v>2.3712581001874153</v>
      </c>
      <c r="L660">
        <v>1.6092129141060281</v>
      </c>
      <c r="M660">
        <v>0.37754078798088259</v>
      </c>
      <c r="P660" s="17">
        <f t="shared" si="32"/>
        <v>-1.0181238422724788E-2</v>
      </c>
      <c r="Q660" s="17">
        <f t="shared" si="33"/>
        <v>-1.0129585061837254E-2</v>
      </c>
    </row>
    <row r="661" spans="3:17" x14ac:dyDescent="0.55000000000000004">
      <c r="C661">
        <f t="shared" si="31"/>
        <v>655</v>
      </c>
      <c r="D661">
        <v>-0.21262446490035911</v>
      </c>
      <c r="E661">
        <v>-0.20763466159091107</v>
      </c>
      <c r="F661">
        <v>-1.4039103275840699</v>
      </c>
      <c r="G661">
        <v>0.73939749285298739</v>
      </c>
      <c r="H661">
        <v>-0.92921111459375072</v>
      </c>
      <c r="I661">
        <v>0.79773819106184141</v>
      </c>
      <c r="J661">
        <v>0.67387049879859584</v>
      </c>
      <c r="K661">
        <v>-0.74242620338839249</v>
      </c>
      <c r="L661">
        <v>0.57136043672118775</v>
      </c>
      <c r="M661">
        <v>-1.2822480336342439</v>
      </c>
      <c r="P661" s="17">
        <f t="shared" si="32"/>
        <v>-1.7471521403116994E-4</v>
      </c>
      <c r="Q661" s="17">
        <f t="shared" si="33"/>
        <v>-1.7469995221697232E-4</v>
      </c>
    </row>
    <row r="662" spans="3:17" x14ac:dyDescent="0.55000000000000004">
      <c r="C662">
        <f t="shared" si="31"/>
        <v>656</v>
      </c>
      <c r="D662">
        <v>-0.11216296425971144</v>
      </c>
      <c r="E662">
        <v>-2.8580741640162435</v>
      </c>
      <c r="F662">
        <v>1.4596951879984905</v>
      </c>
      <c r="G662">
        <v>0.82494642358979819</v>
      </c>
      <c r="H662">
        <v>1.2429203866294565</v>
      </c>
      <c r="I662">
        <v>1.0444888084653317</v>
      </c>
      <c r="J662">
        <v>0.22749510020187125</v>
      </c>
      <c r="K662">
        <v>-1.990614848017733</v>
      </c>
      <c r="L662">
        <v>-0.15786859147438842</v>
      </c>
      <c r="M662">
        <v>0.20413126904348547</v>
      </c>
      <c r="P662" s="17">
        <f t="shared" si="32"/>
        <v>6.9530690253990536E-4</v>
      </c>
      <c r="Q662" s="17">
        <f t="shared" si="33"/>
        <v>6.9554868441845663E-4</v>
      </c>
    </row>
    <row r="663" spans="3:17" x14ac:dyDescent="0.55000000000000004">
      <c r="C663">
        <f t="shared" si="31"/>
        <v>657</v>
      </c>
      <c r="D663">
        <v>-0.55240330598590592</v>
      </c>
      <c r="E663">
        <v>-0.77293246106505509</v>
      </c>
      <c r="F663">
        <v>0.47313925429178516</v>
      </c>
      <c r="G663">
        <v>0.45687822820119306</v>
      </c>
      <c r="H663">
        <v>1.5343297253312895</v>
      </c>
      <c r="I663">
        <v>-1.4112828149657997</v>
      </c>
      <c r="J663">
        <v>1.0258580863759024</v>
      </c>
      <c r="K663">
        <v>-0.92825436475043721</v>
      </c>
      <c r="L663">
        <v>-1.3087567077147262</v>
      </c>
      <c r="M663">
        <v>0.41113838066855024</v>
      </c>
      <c r="P663" s="17">
        <f t="shared" si="32"/>
        <v>-3.1172862945163622E-3</v>
      </c>
      <c r="Q663" s="17">
        <f t="shared" si="33"/>
        <v>-3.1124326023546089E-3</v>
      </c>
    </row>
    <row r="664" spans="3:17" x14ac:dyDescent="0.55000000000000004">
      <c r="C664">
        <f t="shared" si="31"/>
        <v>658</v>
      </c>
      <c r="D664">
        <v>-0.55109364078087331</v>
      </c>
      <c r="E664">
        <v>-1.1080757332635778</v>
      </c>
      <c r="F664">
        <v>1.7547942568568542</v>
      </c>
      <c r="G664">
        <v>-0.47009752085241518</v>
      </c>
      <c r="H664">
        <v>-0.95267816504926783</v>
      </c>
      <c r="I664">
        <v>0.12220900650488895</v>
      </c>
      <c r="J664">
        <v>0.59769819020059289</v>
      </c>
      <c r="K664">
        <v>0.91436284587383621</v>
      </c>
      <c r="L664">
        <v>-1.9736513874232737</v>
      </c>
      <c r="M664">
        <v>0.43442987815371226</v>
      </c>
      <c r="P664" s="17">
        <f t="shared" si="32"/>
        <v>-3.1059442611362544E-3</v>
      </c>
      <c r="Q664" s="17">
        <f t="shared" si="33"/>
        <v>-3.1011258061680591E-3</v>
      </c>
    </row>
    <row r="665" spans="3:17" x14ac:dyDescent="0.55000000000000004">
      <c r="C665">
        <f t="shared" si="31"/>
        <v>659</v>
      </c>
      <c r="D665">
        <v>-0.47971801496302663</v>
      </c>
      <c r="E665">
        <v>1.4299039479659754</v>
      </c>
      <c r="F665">
        <v>-2.3783899613989679</v>
      </c>
      <c r="G665">
        <v>-1.3284017545763325</v>
      </c>
      <c r="H665">
        <v>-9.3176388017328693E-2</v>
      </c>
      <c r="I665">
        <v>0.80211035887466975</v>
      </c>
      <c r="J665">
        <v>0.99310113368401576</v>
      </c>
      <c r="K665">
        <v>0.35760189021256378</v>
      </c>
      <c r="L665">
        <v>-1.0299225463510846</v>
      </c>
      <c r="M665">
        <v>-0.13086764413197824</v>
      </c>
      <c r="P665" s="17">
        <f t="shared" si="32"/>
        <v>-2.4878132094435772E-3</v>
      </c>
      <c r="Q665" s="17">
        <f t="shared" si="33"/>
        <v>-2.4847211668340696E-3</v>
      </c>
    </row>
    <row r="666" spans="3:17" x14ac:dyDescent="0.55000000000000004">
      <c r="C666">
        <f t="shared" si="31"/>
        <v>660</v>
      </c>
      <c r="D666">
        <v>1.2595666233834246</v>
      </c>
      <c r="E666">
        <v>-1.18768835670028E-2</v>
      </c>
      <c r="F666">
        <v>0.75650658823808759</v>
      </c>
      <c r="G666">
        <v>0.15943330197544897</v>
      </c>
      <c r="H666">
        <v>0.62918896592150386</v>
      </c>
      <c r="I666">
        <v>-0.85840781410138878</v>
      </c>
      <c r="J666">
        <v>0.63297581332948871</v>
      </c>
      <c r="K666">
        <v>-0.25142890412663954</v>
      </c>
      <c r="L666">
        <v>0.21286343784971731</v>
      </c>
      <c r="M666">
        <v>-0.45551969982083179</v>
      </c>
      <c r="P666" s="17">
        <f t="shared" si="32"/>
        <v>1.2574833602756987E-2</v>
      </c>
      <c r="Q666" s="17">
        <f t="shared" si="33"/>
        <v>1.2654229269562167E-2</v>
      </c>
    </row>
    <row r="667" spans="3:17" x14ac:dyDescent="0.55000000000000004">
      <c r="C667">
        <f t="shared" si="31"/>
        <v>661</v>
      </c>
      <c r="D667">
        <v>1.2790718641382952</v>
      </c>
      <c r="E667">
        <v>0.9050004110317732</v>
      </c>
      <c r="F667">
        <v>-0.36663402608187123</v>
      </c>
      <c r="G667">
        <v>-0.37125362735592032</v>
      </c>
      <c r="H667">
        <v>1.1275447100150691</v>
      </c>
      <c r="I667">
        <v>0.14176618434283078</v>
      </c>
      <c r="J667">
        <v>1.2926813707218874</v>
      </c>
      <c r="K667">
        <v>-2.0896598956606369</v>
      </c>
      <c r="L667">
        <v>-0.49207638750587318</v>
      </c>
      <c r="M667">
        <v>0.28318203293994726</v>
      </c>
      <c r="P667" s="17">
        <f t="shared" si="32"/>
        <v>1.2743753942763482E-2</v>
      </c>
      <c r="Q667" s="17">
        <f t="shared" si="33"/>
        <v>1.2825301614671991E-2</v>
      </c>
    </row>
    <row r="668" spans="3:17" x14ac:dyDescent="0.55000000000000004">
      <c r="C668">
        <f t="shared" si="31"/>
        <v>662</v>
      </c>
      <c r="D668">
        <v>-0.87450341751504135</v>
      </c>
      <c r="E668">
        <v>1.5699833417415117</v>
      </c>
      <c r="F668">
        <v>0.90939304998844617</v>
      </c>
      <c r="G668">
        <v>-0.69719992491929672</v>
      </c>
      <c r="H668">
        <v>-0.37215597570243275</v>
      </c>
      <c r="I668">
        <v>0.33547431391708027</v>
      </c>
      <c r="J668">
        <v>-1.6307829851139493</v>
      </c>
      <c r="K668">
        <v>0.93521046933743346</v>
      </c>
      <c r="L668">
        <v>0.38309028561831321</v>
      </c>
      <c r="M668">
        <v>0.50737001156553863</v>
      </c>
      <c r="P668" s="17">
        <f t="shared" si="32"/>
        <v>-5.9067550859766838E-3</v>
      </c>
      <c r="Q668" s="17">
        <f t="shared" si="33"/>
        <v>-5.8893445050333115E-3</v>
      </c>
    </row>
    <row r="669" spans="3:17" x14ac:dyDescent="0.55000000000000004">
      <c r="C669">
        <f t="shared" si="31"/>
        <v>663</v>
      </c>
      <c r="D669">
        <v>-0.2102812427410671</v>
      </c>
      <c r="E669">
        <v>0.13979512170939798</v>
      </c>
      <c r="F669">
        <v>1.472168542512631</v>
      </c>
      <c r="G669">
        <v>0.6411146258285022</v>
      </c>
      <c r="H669">
        <v>0.26332573321615105</v>
      </c>
      <c r="I669">
        <v>0.76281173100417998</v>
      </c>
      <c r="J669">
        <v>7.5387921588996501E-2</v>
      </c>
      <c r="K669">
        <v>-0.86545087908445151</v>
      </c>
      <c r="L669">
        <v>0.70021089761988564</v>
      </c>
      <c r="M669">
        <v>0.57837748248088339</v>
      </c>
      <c r="P669" s="17">
        <f t="shared" si="32"/>
        <v>-1.5442231486459488E-4</v>
      </c>
      <c r="Q669" s="17">
        <f t="shared" si="33"/>
        <v>-1.5441039235264409E-4</v>
      </c>
    </row>
    <row r="670" spans="3:17" x14ac:dyDescent="0.55000000000000004">
      <c r="C670">
        <f t="shared" si="31"/>
        <v>664</v>
      </c>
      <c r="D670">
        <v>-0.28099619819359967</v>
      </c>
      <c r="E670">
        <v>-0.36388455101605216</v>
      </c>
      <c r="F670">
        <v>-1.0659622777796922</v>
      </c>
      <c r="G670">
        <v>0.4355919073636747</v>
      </c>
      <c r="H670">
        <v>0.65341214612572429</v>
      </c>
      <c r="I670">
        <v>-6.1056171710778866E-2</v>
      </c>
      <c r="J670">
        <v>1.170723333723604</v>
      </c>
      <c r="K670">
        <v>1.677134945301705</v>
      </c>
      <c r="L670">
        <v>1.0344778079127095</v>
      </c>
      <c r="M670">
        <v>1.6794167723747679</v>
      </c>
      <c r="P670" s="17">
        <f t="shared" si="32"/>
        <v>-7.6683179335837568E-4</v>
      </c>
      <c r="Q670" s="17">
        <f t="shared" si="33"/>
        <v>-7.665378529978506E-4</v>
      </c>
    </row>
    <row r="671" spans="3:17" x14ac:dyDescent="0.55000000000000004">
      <c r="C671">
        <f t="shared" si="31"/>
        <v>665</v>
      </c>
      <c r="D671">
        <v>-0.14648642772966661</v>
      </c>
      <c r="E671">
        <v>-4.2109979132785559E-2</v>
      </c>
      <c r="F671">
        <v>0.42699284068272292</v>
      </c>
      <c r="G671">
        <v>1.1227304134056901</v>
      </c>
      <c r="H671">
        <v>0.22088224631558015</v>
      </c>
      <c r="I671">
        <v>0.45319811493288858</v>
      </c>
      <c r="J671">
        <v>-0.57782898585938891</v>
      </c>
      <c r="K671">
        <v>-1.9988260039294785</v>
      </c>
      <c r="L671">
        <v>-1.5410212046387974</v>
      </c>
      <c r="M671">
        <v>0.57678398190621993</v>
      </c>
      <c r="P671" s="17">
        <f t="shared" si="32"/>
        <v>3.9805698943142192E-4</v>
      </c>
      <c r="Q671" s="17">
        <f t="shared" si="33"/>
        <v>3.9813622462792075E-4</v>
      </c>
    </row>
    <row r="672" spans="3:17" x14ac:dyDescent="0.55000000000000004">
      <c r="C672">
        <f t="shared" si="31"/>
        <v>666</v>
      </c>
      <c r="D672">
        <v>-5.7070934481782534E-2</v>
      </c>
      <c r="E672">
        <v>1.6594331120019554</v>
      </c>
      <c r="F672">
        <v>5.6567815452569177E-2</v>
      </c>
      <c r="G672">
        <v>-0.18804038777897852</v>
      </c>
      <c r="H672">
        <v>2.2966118900593862</v>
      </c>
      <c r="I672">
        <v>-1.6347445903869648</v>
      </c>
      <c r="J672">
        <v>-0.46946105222107842</v>
      </c>
      <c r="K672">
        <v>-0.51437765031484772</v>
      </c>
      <c r="L672">
        <v>9.1571829703009505E-2</v>
      </c>
      <c r="M672">
        <v>-0.33288303545246506</v>
      </c>
      <c r="P672" s="17">
        <f t="shared" si="32"/>
        <v>1.1724178758772573E-3</v>
      </c>
      <c r="Q672" s="17">
        <f t="shared" si="33"/>
        <v>1.1731054263877105E-3</v>
      </c>
    </row>
    <row r="673" spans="3:17" x14ac:dyDescent="0.55000000000000004">
      <c r="C673">
        <f t="shared" si="31"/>
        <v>667</v>
      </c>
      <c r="D673">
        <v>-0.42312990691532226</v>
      </c>
      <c r="E673">
        <v>-0.51232363680999859</v>
      </c>
      <c r="F673">
        <v>-1.2521199982204778</v>
      </c>
      <c r="G673">
        <v>-0.24141952229152508</v>
      </c>
      <c r="H673">
        <v>-8.7506423572862937E-2</v>
      </c>
      <c r="I673">
        <v>-0.63631431845007702</v>
      </c>
      <c r="J673">
        <v>1.0389983367853781</v>
      </c>
      <c r="K673">
        <v>-8.6181378305801942E-2</v>
      </c>
      <c r="L673">
        <v>1.7829743036565624</v>
      </c>
      <c r="M673">
        <v>1.5361928777443399</v>
      </c>
      <c r="P673" s="17">
        <f t="shared" si="32"/>
        <v>-1.9977458182294716E-3</v>
      </c>
      <c r="Q673" s="17">
        <f t="shared" si="33"/>
        <v>-1.9957516522189911E-3</v>
      </c>
    </row>
    <row r="674" spans="3:17" x14ac:dyDescent="0.55000000000000004">
      <c r="C674">
        <f t="shared" ref="C674:C737" si="34">C673+1</f>
        <v>668</v>
      </c>
      <c r="D674">
        <v>1.6119562171034398</v>
      </c>
      <c r="E674">
        <v>-0.7910506369771747</v>
      </c>
      <c r="F674">
        <v>0.76346355837347357</v>
      </c>
      <c r="G674">
        <v>2.9768806449211382</v>
      </c>
      <c r="H674">
        <v>-1.0800287934550026</v>
      </c>
      <c r="I674">
        <v>-1.2973170595177712</v>
      </c>
      <c r="J674">
        <v>-0.12239021383809602</v>
      </c>
      <c r="K674">
        <v>1.8969068429948384</v>
      </c>
      <c r="L674">
        <v>-0.9326257569807096</v>
      </c>
      <c r="M674">
        <v>1.1065218880276619</v>
      </c>
      <c r="P674" s="17">
        <f t="shared" si="32"/>
        <v>1.562661700466509E-2</v>
      </c>
      <c r="Q674" s="17">
        <f t="shared" si="33"/>
        <v>1.5749351056796979E-2</v>
      </c>
    </row>
    <row r="675" spans="3:17" x14ac:dyDescent="0.55000000000000004">
      <c r="C675">
        <f t="shared" si="34"/>
        <v>669</v>
      </c>
      <c r="D675">
        <v>-1.7147345103053093</v>
      </c>
      <c r="E675">
        <v>0.30536034482374153</v>
      </c>
      <c r="F675">
        <v>-0.23779782781317205</v>
      </c>
      <c r="G675">
        <v>0.99780550764688736</v>
      </c>
      <c r="H675">
        <v>-1.7514579257274472</v>
      </c>
      <c r="I675">
        <v>1.4347240398635698E-2</v>
      </c>
      <c r="J675">
        <v>2.8770657898414358</v>
      </c>
      <c r="K675">
        <v>1.4658983354603283</v>
      </c>
      <c r="L675">
        <v>1.838340809157534</v>
      </c>
      <c r="M675">
        <v>-0.50369082323350001</v>
      </c>
      <c r="P675" s="17">
        <f t="shared" si="32"/>
        <v>-1.3183369800036001E-2</v>
      </c>
      <c r="Q675" s="17">
        <f t="shared" si="33"/>
        <v>-1.3096849806086941E-2</v>
      </c>
    </row>
    <row r="676" spans="3:17" x14ac:dyDescent="0.55000000000000004">
      <c r="C676">
        <f t="shared" si="34"/>
        <v>670</v>
      </c>
      <c r="D676">
        <v>-0.35665109306763459</v>
      </c>
      <c r="E676">
        <v>-0.32288947405890184</v>
      </c>
      <c r="F676">
        <v>-0.25418242094399973</v>
      </c>
      <c r="G676">
        <v>-0.20044734847918139</v>
      </c>
      <c r="H676">
        <v>0.18629047268945606</v>
      </c>
      <c r="I676">
        <v>0.25333712786530033</v>
      </c>
      <c r="J676">
        <v>1.8913931764419625</v>
      </c>
      <c r="K676">
        <v>0.10367392678303422</v>
      </c>
      <c r="L676">
        <v>0.28165273848726646</v>
      </c>
      <c r="M676">
        <v>0.55896348611291413</v>
      </c>
      <c r="P676" s="17">
        <f t="shared" si="32"/>
        <v>-1.4220224021739291E-3</v>
      </c>
      <c r="Q676" s="17">
        <f t="shared" si="33"/>
        <v>-1.4210118074040601E-3</v>
      </c>
    </row>
    <row r="677" spans="3:17" x14ac:dyDescent="0.55000000000000004">
      <c r="C677">
        <f t="shared" si="34"/>
        <v>671</v>
      </c>
      <c r="D677">
        <v>1.2873922717592949</v>
      </c>
      <c r="E677">
        <v>9.8177800093056614E-2</v>
      </c>
      <c r="F677">
        <v>9.8039666747680998E-2</v>
      </c>
      <c r="G677">
        <v>1.4453502800222051</v>
      </c>
      <c r="H677">
        <v>0.2005401370387849</v>
      </c>
      <c r="I677">
        <v>-0.17383569197854234</v>
      </c>
      <c r="J677">
        <v>0.38083568488820196</v>
      </c>
      <c r="K677">
        <v>-0.59162679896526615</v>
      </c>
      <c r="L677">
        <v>0.2430990714577107</v>
      </c>
      <c r="M677">
        <v>0.33641245055071828</v>
      </c>
      <c r="P677" s="17">
        <f t="shared" si="32"/>
        <v>1.2815810786459757E-2</v>
      </c>
      <c r="Q677" s="17">
        <f t="shared" si="33"/>
        <v>1.289828523857528E-2</v>
      </c>
    </row>
    <row r="678" spans="3:17" x14ac:dyDescent="0.55000000000000004">
      <c r="C678">
        <f t="shared" si="34"/>
        <v>672</v>
      </c>
      <c r="D678">
        <v>3.037776203167236</v>
      </c>
      <c r="E678">
        <v>0.22343096495965503</v>
      </c>
      <c r="F678">
        <v>0.60186685952644936</v>
      </c>
      <c r="G678">
        <v>-1.2217581640681443</v>
      </c>
      <c r="H678">
        <v>-0.10968531324385988</v>
      </c>
      <c r="I678">
        <v>-0.26716475953829949</v>
      </c>
      <c r="J678">
        <v>0.75092525215581474</v>
      </c>
      <c r="K678">
        <v>1.6002332084545829</v>
      </c>
      <c r="L678">
        <v>-2.1179051435088918</v>
      </c>
      <c r="M678">
        <v>1.19182188827497</v>
      </c>
      <c r="P678" s="17">
        <f t="shared" si="32"/>
        <v>2.7974580296213306E-2</v>
      </c>
      <c r="Q678" s="17">
        <f t="shared" si="33"/>
        <v>2.8369543240003514E-2</v>
      </c>
    </row>
    <row r="679" spans="3:17" x14ac:dyDescent="0.55000000000000004">
      <c r="C679">
        <f t="shared" si="34"/>
        <v>673</v>
      </c>
      <c r="D679">
        <v>0.26320856198145426</v>
      </c>
      <c r="E679">
        <v>-3.0994038942199285E-2</v>
      </c>
      <c r="F679">
        <v>-0.20170110025232432</v>
      </c>
      <c r="G679">
        <v>0.50782679898876204</v>
      </c>
      <c r="H679">
        <v>-0.51418981912177464</v>
      </c>
      <c r="I679">
        <v>-7.5573315901049778E-2</v>
      </c>
      <c r="J679">
        <v>0.76521258936651482</v>
      </c>
      <c r="K679">
        <v>-0.28244530873258478</v>
      </c>
      <c r="L679">
        <v>0.32764673838666009</v>
      </c>
      <c r="M679">
        <v>-0.79668694140244323</v>
      </c>
      <c r="P679" s="17">
        <f t="shared" si="32"/>
        <v>3.9461196783617701E-3</v>
      </c>
      <c r="Q679" s="17">
        <f t="shared" si="33"/>
        <v>3.9539158601353819E-3</v>
      </c>
    </row>
    <row r="680" spans="3:17" x14ac:dyDescent="0.55000000000000004">
      <c r="C680">
        <f t="shared" si="34"/>
        <v>674</v>
      </c>
      <c r="D680">
        <v>-0.6010257350285334</v>
      </c>
      <c r="E680">
        <v>0.65587208836144884</v>
      </c>
      <c r="F680">
        <v>0.20893319328107143</v>
      </c>
      <c r="G680">
        <v>-1.3441146980256842</v>
      </c>
      <c r="H680">
        <v>0.71839234849196165</v>
      </c>
      <c r="I680">
        <v>-0.85490213168586182</v>
      </c>
      <c r="J680">
        <v>-1.1752974157336373</v>
      </c>
      <c r="K680">
        <v>1.3495765104401032</v>
      </c>
      <c r="L680">
        <v>-0.52355622120623624</v>
      </c>
      <c r="M680">
        <v>-1.921891553493585</v>
      </c>
      <c r="P680" s="17">
        <f t="shared" si="32"/>
        <v>-3.5383688819625786E-3</v>
      </c>
      <c r="Q680" s="17">
        <f t="shared" si="33"/>
        <v>-3.5321162316919175E-3</v>
      </c>
    </row>
    <row r="681" spans="3:17" x14ac:dyDescent="0.55000000000000004">
      <c r="C681">
        <f t="shared" si="34"/>
        <v>675</v>
      </c>
      <c r="D681">
        <v>-0.15513797614800254</v>
      </c>
      <c r="E681">
        <v>0.8579699287901148</v>
      </c>
      <c r="F681">
        <v>-1.9401975566766734</v>
      </c>
      <c r="G681">
        <v>0.55114646593211147</v>
      </c>
      <c r="H681">
        <v>0.25745009223892601</v>
      </c>
      <c r="I681">
        <v>0.36567715961764546</v>
      </c>
      <c r="J681">
        <v>-0.918567842993117</v>
      </c>
      <c r="K681">
        <v>1.0330227188127974</v>
      </c>
      <c r="L681">
        <v>-0.28080793415118954</v>
      </c>
      <c r="M681">
        <v>-0.95528463949388409</v>
      </c>
      <c r="P681" s="17">
        <f t="shared" si="32"/>
        <v>3.2313238230792193E-4</v>
      </c>
      <c r="Q681" s="17">
        <f t="shared" si="33"/>
        <v>3.2318459519986575E-4</v>
      </c>
    </row>
    <row r="682" spans="3:17" x14ac:dyDescent="0.55000000000000004">
      <c r="C682">
        <f t="shared" si="34"/>
        <v>676</v>
      </c>
      <c r="D682">
        <v>0.57917992625302883</v>
      </c>
      <c r="E682">
        <v>-1.9586695933528044</v>
      </c>
      <c r="F682">
        <v>1.1592525304251964</v>
      </c>
      <c r="G682">
        <v>0.81178792070437178</v>
      </c>
      <c r="H682">
        <v>0.79224067445332635</v>
      </c>
      <c r="I682">
        <v>-0.47597563873068888</v>
      </c>
      <c r="J682">
        <v>1.0623714145061549</v>
      </c>
      <c r="K682">
        <v>1.7112660279833629</v>
      </c>
      <c r="L682">
        <v>2.4925819816248143</v>
      </c>
      <c r="M682">
        <v>-0.51059777826113595</v>
      </c>
      <c r="P682" s="17">
        <f t="shared" si="32"/>
        <v>6.682511961637873E-3</v>
      </c>
      <c r="Q682" s="17">
        <f t="shared" si="33"/>
        <v>6.7048897635688665E-3</v>
      </c>
    </row>
    <row r="683" spans="3:17" x14ac:dyDescent="0.55000000000000004">
      <c r="C683">
        <f t="shared" si="34"/>
        <v>677</v>
      </c>
      <c r="D683">
        <v>0.30813159408955759</v>
      </c>
      <c r="E683">
        <v>0.65041019162104352</v>
      </c>
      <c r="F683">
        <v>0.60138900256680272</v>
      </c>
      <c r="G683">
        <v>-0.79819938446355421</v>
      </c>
      <c r="H683">
        <v>-0.99117129161485007</v>
      </c>
      <c r="I683">
        <v>-1.9575699838016802</v>
      </c>
      <c r="J683">
        <v>-0.44677096871978811</v>
      </c>
      <c r="K683">
        <v>-0.28045671574919684</v>
      </c>
      <c r="L683">
        <v>-0.79088017034600711</v>
      </c>
      <c r="M683">
        <v>-1.0920828989025784</v>
      </c>
      <c r="P683" s="17">
        <f t="shared" si="32"/>
        <v>4.3351645485681847E-3</v>
      </c>
      <c r="Q683" s="17">
        <f t="shared" si="33"/>
        <v>4.3445749680579571E-3</v>
      </c>
    </row>
    <row r="684" spans="3:17" x14ac:dyDescent="0.55000000000000004">
      <c r="C684">
        <f t="shared" si="34"/>
        <v>678</v>
      </c>
      <c r="D684">
        <v>-2.4513934360836638</v>
      </c>
      <c r="E684">
        <v>-0.18781605574772531</v>
      </c>
      <c r="F684">
        <v>1.7918007977824462</v>
      </c>
      <c r="G684">
        <v>1.7124220824694807</v>
      </c>
      <c r="H684">
        <v>-0.30695460389485091</v>
      </c>
      <c r="I684">
        <v>0.2272545284336599</v>
      </c>
      <c r="J684">
        <v>-0.77137260757360371</v>
      </c>
      <c r="K684">
        <v>-0.27726308486476436</v>
      </c>
      <c r="L684">
        <v>-0.1836411039103967</v>
      </c>
      <c r="M684">
        <v>1.591635951421813</v>
      </c>
      <c r="P684" s="17">
        <f t="shared" si="32"/>
        <v>-1.9563023236522103E-2</v>
      </c>
      <c r="Q684" s="17">
        <f t="shared" si="33"/>
        <v>-1.9372909051957765E-2</v>
      </c>
    </row>
    <row r="685" spans="3:17" x14ac:dyDescent="0.55000000000000004">
      <c r="C685">
        <f t="shared" si="34"/>
        <v>679</v>
      </c>
      <c r="D685">
        <v>-8.0463957305752856E-2</v>
      </c>
      <c r="E685">
        <v>-1.8250375904480949</v>
      </c>
      <c r="F685">
        <v>0.29897736479217391</v>
      </c>
      <c r="G685">
        <v>-0.32992666140646054</v>
      </c>
      <c r="H685">
        <v>-1.7425873672874439</v>
      </c>
      <c r="I685">
        <v>-1.8091682001879634</v>
      </c>
      <c r="J685">
        <v>-1.1374111374400211</v>
      </c>
      <c r="K685">
        <v>-0.96226416008123783</v>
      </c>
      <c r="L685">
        <v>-0.50110478493424293</v>
      </c>
      <c r="M685">
        <v>-0.66302651808438684</v>
      </c>
      <c r="P685" s="17">
        <f t="shared" si="32"/>
        <v>9.6982835550858237E-4</v>
      </c>
      <c r="Q685" s="17">
        <f t="shared" si="33"/>
        <v>9.7029879109644668E-4</v>
      </c>
    </row>
    <row r="686" spans="3:17" x14ac:dyDescent="0.55000000000000004">
      <c r="C686">
        <f t="shared" si="34"/>
        <v>680</v>
      </c>
      <c r="D686">
        <v>-0.35048364698637641</v>
      </c>
      <c r="E686">
        <v>-1.1642752159366236</v>
      </c>
      <c r="F686">
        <v>-0.15478953155598371</v>
      </c>
      <c r="G686">
        <v>-2.1214827711599171</v>
      </c>
      <c r="H686">
        <v>-0.73327033829054555</v>
      </c>
      <c r="I686">
        <v>0.19541457062354478</v>
      </c>
      <c r="J686">
        <v>-0.35747378043903161</v>
      </c>
      <c r="K686">
        <v>-0.37724333872343224</v>
      </c>
      <c r="L686">
        <v>-2.0936500828297531</v>
      </c>
      <c r="M686">
        <v>0.9123362172526811</v>
      </c>
      <c r="P686" s="17">
        <f t="shared" si="32"/>
        <v>-1.3686107523455256E-3</v>
      </c>
      <c r="Q686" s="17">
        <f t="shared" si="33"/>
        <v>-1.3676746317601296E-3</v>
      </c>
    </row>
    <row r="687" spans="3:17" x14ac:dyDescent="0.55000000000000004">
      <c r="C687">
        <f t="shared" si="34"/>
        <v>681</v>
      </c>
      <c r="D687">
        <v>1.1490234300610516</v>
      </c>
      <c r="E687">
        <v>1.0963067499233443</v>
      </c>
      <c r="F687">
        <v>-0.84221265987344729</v>
      </c>
      <c r="G687">
        <v>0.82092744967824738</v>
      </c>
      <c r="H687">
        <v>5.5788137612036076E-2</v>
      </c>
      <c r="I687">
        <v>4.2480985271950489E-2</v>
      </c>
      <c r="J687">
        <v>-0.43780455517661476</v>
      </c>
      <c r="K687">
        <v>1.1213007839023783</v>
      </c>
      <c r="L687">
        <v>-0.48918623584130044</v>
      </c>
      <c r="M687">
        <v>1.6544846401415378</v>
      </c>
      <c r="P687" s="17">
        <f t="shared" si="32"/>
        <v>1.1617501466430693E-2</v>
      </c>
      <c r="Q687" s="17">
        <f t="shared" si="33"/>
        <v>1.1685246725964715E-2</v>
      </c>
    </row>
    <row r="688" spans="3:17" x14ac:dyDescent="0.55000000000000004">
      <c r="C688">
        <f t="shared" si="34"/>
        <v>682</v>
      </c>
      <c r="D688">
        <v>-0.80612360803045036</v>
      </c>
      <c r="E688">
        <v>-0.96841753758958982</v>
      </c>
      <c r="F688">
        <v>-0.12152429655959045</v>
      </c>
      <c r="G688">
        <v>-1.1576321088086685</v>
      </c>
      <c r="H688">
        <v>1.189785287823623</v>
      </c>
      <c r="I688">
        <v>0.61272054233300266</v>
      </c>
      <c r="J688">
        <v>1.4398072828880408</v>
      </c>
      <c r="K688">
        <v>-0.17473398943420348</v>
      </c>
      <c r="L688">
        <v>0.46970156000183411</v>
      </c>
      <c r="M688">
        <v>0.82447161307398065</v>
      </c>
      <c r="P688" s="17">
        <f t="shared" si="32"/>
        <v>-5.3145685647807252E-3</v>
      </c>
      <c r="Q688" s="17">
        <f t="shared" si="33"/>
        <v>-5.300471230072934E-3</v>
      </c>
    </row>
    <row r="689" spans="3:17" x14ac:dyDescent="0.55000000000000004">
      <c r="C689">
        <f t="shared" si="34"/>
        <v>683</v>
      </c>
      <c r="D689">
        <v>7.5611289078132707E-2</v>
      </c>
      <c r="E689">
        <v>-0.35522023871637004</v>
      </c>
      <c r="F689">
        <v>0.4212367637553715</v>
      </c>
      <c r="G689">
        <v>0.34370154404000386</v>
      </c>
      <c r="H689">
        <v>-1.5201540130516435</v>
      </c>
      <c r="I689">
        <v>0.42895354487916487</v>
      </c>
      <c r="J689">
        <v>-0.91189131626971531</v>
      </c>
      <c r="K689">
        <v>-0.92250091533360978</v>
      </c>
      <c r="L689">
        <v>0.25756385961971551</v>
      </c>
      <c r="M689">
        <v>-0.16764828469684614</v>
      </c>
      <c r="P689" s="17">
        <f t="shared" si="32"/>
        <v>2.3214796382121845E-3</v>
      </c>
      <c r="Q689" s="17">
        <f t="shared" si="33"/>
        <v>2.324176358457386E-3</v>
      </c>
    </row>
    <row r="690" spans="3:17" x14ac:dyDescent="0.55000000000000004">
      <c r="C690">
        <f t="shared" si="34"/>
        <v>684</v>
      </c>
      <c r="D690">
        <v>-0.20174287751644099</v>
      </c>
      <c r="E690">
        <v>1.9422759607636393</v>
      </c>
      <c r="F690">
        <v>0.57199720949731625</v>
      </c>
      <c r="G690">
        <v>0.5975384963389917</v>
      </c>
      <c r="H690">
        <v>0.66559708734952205</v>
      </c>
      <c r="I690">
        <v>-1.7290723206449867</v>
      </c>
      <c r="J690">
        <v>1.0788050911737033</v>
      </c>
      <c r="K690">
        <v>0.33736192418611283</v>
      </c>
      <c r="L690">
        <v>1.0182559023315865</v>
      </c>
      <c r="M690">
        <v>1.4087327477191012</v>
      </c>
      <c r="P690" s="17">
        <f t="shared" si="32"/>
        <v>-8.0477902951436517E-5</v>
      </c>
      <c r="Q690" s="17">
        <f t="shared" si="33"/>
        <v>-8.0474664691854159E-5</v>
      </c>
    </row>
    <row r="691" spans="3:17" x14ac:dyDescent="0.55000000000000004">
      <c r="C691">
        <f t="shared" si="34"/>
        <v>685</v>
      </c>
      <c r="D691">
        <v>-1.3320734394998492</v>
      </c>
      <c r="E691">
        <v>0.94039477744879341</v>
      </c>
      <c r="F691">
        <v>0.66152531472085763</v>
      </c>
      <c r="G691">
        <v>-1.1077959702446312</v>
      </c>
      <c r="H691">
        <v>-0.22067657999105988</v>
      </c>
      <c r="I691">
        <v>0.82944811629248005</v>
      </c>
      <c r="J691">
        <v>-0.27747528869127802</v>
      </c>
      <c r="K691">
        <v>0.74094285326899467</v>
      </c>
      <c r="L691">
        <v>-0.70402031949338617</v>
      </c>
      <c r="M691">
        <v>1.784732440229577</v>
      </c>
      <c r="P691" s="17">
        <f t="shared" si="32"/>
        <v>-9.86942771646716E-3</v>
      </c>
      <c r="Q691" s="17">
        <f t="shared" si="33"/>
        <v>-9.8208847431208168E-3</v>
      </c>
    </row>
    <row r="692" spans="3:17" x14ac:dyDescent="0.55000000000000004">
      <c r="C692">
        <f t="shared" si="34"/>
        <v>686</v>
      </c>
      <c r="D692">
        <v>-1.8958877846956983E-2</v>
      </c>
      <c r="E692">
        <v>-0.44488616492385369</v>
      </c>
      <c r="F692">
        <v>-1.9225989967056784E-2</v>
      </c>
      <c r="G692">
        <v>0.35756717065991439</v>
      </c>
      <c r="H692">
        <v>-0.39253099746982251</v>
      </c>
      <c r="I692">
        <v>1.5036349424426361</v>
      </c>
      <c r="J692">
        <v>0.15791705109304602</v>
      </c>
      <c r="K692">
        <v>-1.6544925116564613</v>
      </c>
      <c r="L692">
        <v>-1.0763328296155958</v>
      </c>
      <c r="M692">
        <v>1.8624913942619581</v>
      </c>
      <c r="P692" s="17">
        <f t="shared" si="32"/>
        <v>1.5024779682395592E-3</v>
      </c>
      <c r="Q692" s="17">
        <f t="shared" si="33"/>
        <v>1.5036072537668588E-3</v>
      </c>
    </row>
    <row r="693" spans="3:17" x14ac:dyDescent="0.55000000000000004">
      <c r="C693">
        <f t="shared" si="34"/>
        <v>687</v>
      </c>
      <c r="D693">
        <v>2.0037002069310508</v>
      </c>
      <c r="E693">
        <v>-0.70367477722567495</v>
      </c>
      <c r="F693">
        <v>-0.7578697687764222</v>
      </c>
      <c r="G693">
        <v>-3.2945950248147192E-2</v>
      </c>
      <c r="H693">
        <v>0.56716713186870471</v>
      </c>
      <c r="I693">
        <v>-0.70858853047308401</v>
      </c>
      <c r="J693">
        <v>0.23644344233558884</v>
      </c>
      <c r="K693">
        <v>1.9289750878348109</v>
      </c>
      <c r="L693">
        <v>0.62691692198587567</v>
      </c>
      <c r="M693">
        <v>-0.32948014952067717</v>
      </c>
      <c r="P693" s="17">
        <f t="shared" si="32"/>
        <v>1.9019219474370928E-2</v>
      </c>
      <c r="Q693" s="17">
        <f t="shared" si="33"/>
        <v>1.9201236941220889E-2</v>
      </c>
    </row>
    <row r="694" spans="3:17" x14ac:dyDescent="0.55000000000000004">
      <c r="C694">
        <f t="shared" si="34"/>
        <v>688</v>
      </c>
      <c r="D694">
        <v>-1.1780721451467888</v>
      </c>
      <c r="E694">
        <v>1.9169099473011497</v>
      </c>
      <c r="F694">
        <v>1.3768585924729648</v>
      </c>
      <c r="G694">
        <v>0.88754499336990789</v>
      </c>
      <c r="H694">
        <v>-1.9328703572432921</v>
      </c>
      <c r="I694">
        <v>-0.44520146781016412</v>
      </c>
      <c r="J694">
        <v>-2.8356777068498951</v>
      </c>
      <c r="K694">
        <v>0.10090873587487317</v>
      </c>
      <c r="L694">
        <v>1.3873597636147195</v>
      </c>
      <c r="M694">
        <v>-1.973736086710945</v>
      </c>
      <c r="P694" s="17">
        <f t="shared" si="32"/>
        <v>-8.5357373852128077E-3</v>
      </c>
      <c r="Q694" s="17">
        <f t="shared" si="33"/>
        <v>-8.4994114086668349E-3</v>
      </c>
    </row>
    <row r="695" spans="3:17" x14ac:dyDescent="0.55000000000000004">
      <c r="C695">
        <f t="shared" si="34"/>
        <v>689</v>
      </c>
      <c r="D695">
        <v>0.18437902933247993</v>
      </c>
      <c r="E695">
        <v>-5.960211669902632E-2</v>
      </c>
      <c r="F695">
        <v>-1.2334111469017217</v>
      </c>
      <c r="G695">
        <v>-0.95210030704771365</v>
      </c>
      <c r="H695">
        <v>-1.0269308938390986</v>
      </c>
      <c r="I695">
        <v>-0.41852357038057431</v>
      </c>
      <c r="J695">
        <v>1.0160493905932899</v>
      </c>
      <c r="K695">
        <v>0.71051239923593013</v>
      </c>
      <c r="L695">
        <v>-1.7409045854529297</v>
      </c>
      <c r="M695">
        <v>1.6344372911262084</v>
      </c>
      <c r="P695" s="17">
        <f t="shared" si="32"/>
        <v>3.2634358999371043E-3</v>
      </c>
      <c r="Q695" s="17">
        <f t="shared" si="33"/>
        <v>3.2687667042088364E-3</v>
      </c>
    </row>
    <row r="696" spans="3:17" x14ac:dyDescent="0.55000000000000004">
      <c r="C696">
        <f t="shared" si="34"/>
        <v>690</v>
      </c>
      <c r="D696">
        <v>-0.54365364752438206</v>
      </c>
      <c r="E696">
        <v>-1.120168039889915</v>
      </c>
      <c r="F696">
        <v>1.7010746604846525</v>
      </c>
      <c r="G696">
        <v>-0.38128169951375435</v>
      </c>
      <c r="H696">
        <v>0.56847381440418099</v>
      </c>
      <c r="I696">
        <v>-0.61120261536744147</v>
      </c>
      <c r="J696">
        <v>-0.94523697186337852</v>
      </c>
      <c r="K696">
        <v>-0.11654249921017454</v>
      </c>
      <c r="L696">
        <v>0.90207620985143822</v>
      </c>
      <c r="M696">
        <v>0.93957229830894784</v>
      </c>
      <c r="P696" s="17">
        <f t="shared" si="32"/>
        <v>-3.0415120294951907E-3</v>
      </c>
      <c r="Q696" s="17">
        <f t="shared" si="33"/>
        <v>-3.0368913176197498E-3</v>
      </c>
    </row>
    <row r="697" spans="3:17" x14ac:dyDescent="0.55000000000000004">
      <c r="C697">
        <f t="shared" si="34"/>
        <v>691</v>
      </c>
      <c r="D697">
        <v>-9.0320813260236055E-2</v>
      </c>
      <c r="E697">
        <v>-1.1162999783491878</v>
      </c>
      <c r="F697">
        <v>-0.43886011354026366</v>
      </c>
      <c r="G697">
        <v>-0.65362468500001203</v>
      </c>
      <c r="H697">
        <v>-1.4688016024004531</v>
      </c>
      <c r="I697">
        <v>-0.87244436707003514</v>
      </c>
      <c r="J697">
        <v>4.221768090631195E-2</v>
      </c>
      <c r="K697">
        <v>-1.191899973456543</v>
      </c>
      <c r="L697">
        <v>-1.4630769940968402</v>
      </c>
      <c r="M697">
        <v>0.21033072695426402</v>
      </c>
      <c r="P697" s="17">
        <f t="shared" si="32"/>
        <v>8.8446547892831885E-4</v>
      </c>
      <c r="Q697" s="17">
        <f t="shared" si="33"/>
        <v>8.8485673386196062E-4</v>
      </c>
    </row>
    <row r="698" spans="3:17" x14ac:dyDescent="0.55000000000000004">
      <c r="C698">
        <f t="shared" si="34"/>
        <v>692</v>
      </c>
      <c r="D698">
        <v>-1.5618673590298735</v>
      </c>
      <c r="E698">
        <v>0.40559006067437847</v>
      </c>
      <c r="F698">
        <v>-1.7513179688809064</v>
      </c>
      <c r="G698">
        <v>-0.88544362546058197</v>
      </c>
      <c r="H698">
        <v>0.76847214599649583</v>
      </c>
      <c r="I698">
        <v>0.32817701785085684</v>
      </c>
      <c r="J698">
        <v>0.63692049587576194</v>
      </c>
      <c r="K698">
        <v>-0.40031757750563413</v>
      </c>
      <c r="L698">
        <v>-0.89475781867894633</v>
      </c>
      <c r="M698">
        <v>2.0666485994226864</v>
      </c>
      <c r="P698" s="17">
        <f t="shared" si="32"/>
        <v>-1.1859501435949141E-2</v>
      </c>
      <c r="Q698" s="17">
        <f t="shared" si="33"/>
        <v>-1.1789454728584392E-2</v>
      </c>
    </row>
    <row r="699" spans="3:17" x14ac:dyDescent="0.55000000000000004">
      <c r="C699">
        <f t="shared" si="34"/>
        <v>693</v>
      </c>
      <c r="D699">
        <v>-1.3274747213210938</v>
      </c>
      <c r="E699">
        <v>1.275293763946332</v>
      </c>
      <c r="F699">
        <v>-0.12869897438658032</v>
      </c>
      <c r="G699">
        <v>-9.7493175487017414E-2</v>
      </c>
      <c r="H699">
        <v>0.5321071023296543</v>
      </c>
      <c r="I699">
        <v>-0.25661631569095761</v>
      </c>
      <c r="J699">
        <v>0.64164202264509318</v>
      </c>
      <c r="K699">
        <v>-1.0269832612678498</v>
      </c>
      <c r="L699">
        <v>0.15363901697721388</v>
      </c>
      <c r="M699">
        <v>-0.71366015956893547</v>
      </c>
      <c r="P699" s="17">
        <f t="shared" si="32"/>
        <v>-9.8296016487906847E-3</v>
      </c>
      <c r="Q699" s="17">
        <f t="shared" si="33"/>
        <v>-9.781449017385091E-3</v>
      </c>
    </row>
    <row r="700" spans="3:17" x14ac:dyDescent="0.55000000000000004">
      <c r="C700">
        <f t="shared" si="34"/>
        <v>694</v>
      </c>
      <c r="D700">
        <v>-0.47921178512997731</v>
      </c>
      <c r="E700">
        <v>1.0438745829269112</v>
      </c>
      <c r="F700">
        <v>-1.3997181650192876</v>
      </c>
      <c r="G700">
        <v>-0.32668255092976994</v>
      </c>
      <c r="H700">
        <v>-1.7087776321626871</v>
      </c>
      <c r="I700">
        <v>-1.0301812488046251</v>
      </c>
      <c r="J700">
        <v>1.4734052099759642</v>
      </c>
      <c r="K700">
        <v>0.39529772990251183</v>
      </c>
      <c r="L700">
        <v>1.5601371157251227</v>
      </c>
      <c r="M700">
        <v>-0.75438951324849768</v>
      </c>
      <c r="P700" s="17">
        <f t="shared" si="32"/>
        <v>-2.4834291304878346E-3</v>
      </c>
      <c r="Q700" s="17">
        <f t="shared" si="33"/>
        <v>-2.4803479715058696E-3</v>
      </c>
    </row>
    <row r="701" spans="3:17" x14ac:dyDescent="0.55000000000000004">
      <c r="C701">
        <f t="shared" si="34"/>
        <v>695</v>
      </c>
      <c r="D701">
        <v>1.1896342051980757</v>
      </c>
      <c r="E701">
        <v>-0.63747198736257538</v>
      </c>
      <c r="F701">
        <v>0.48106712327735374</v>
      </c>
      <c r="G701">
        <v>1.0955731991108992</v>
      </c>
      <c r="H701">
        <v>-0.39054065785789832</v>
      </c>
      <c r="I701">
        <v>6.4887953595846468E-2</v>
      </c>
      <c r="J701">
        <v>1.6292403623488971</v>
      </c>
      <c r="K701">
        <v>-1.3769422862325362</v>
      </c>
      <c r="L701">
        <v>0.24645494306427246</v>
      </c>
      <c r="M701">
        <v>7.9187475308398064E-3</v>
      </c>
      <c r="P701" s="17">
        <f t="shared" si="32"/>
        <v>1.1969201095791098E-2</v>
      </c>
      <c r="Q701" s="17">
        <f t="shared" si="33"/>
        <v>1.2041118628607572E-2</v>
      </c>
    </row>
    <row r="702" spans="3:17" x14ac:dyDescent="0.55000000000000004">
      <c r="C702">
        <f t="shared" si="34"/>
        <v>696</v>
      </c>
      <c r="D702">
        <v>-0.10558541120896789</v>
      </c>
      <c r="E702">
        <v>1.1194254375050481</v>
      </c>
      <c r="F702">
        <v>-0.25630309696350034</v>
      </c>
      <c r="G702">
        <v>-1.4533141694179481</v>
      </c>
      <c r="H702">
        <v>-0.99611267330318021</v>
      </c>
      <c r="I702">
        <v>1.0501081668140602</v>
      </c>
      <c r="J702">
        <v>-7.6014118077209564E-2</v>
      </c>
      <c r="K702">
        <v>-0.19048251416659304</v>
      </c>
      <c r="L702">
        <v>0.16908060388236504</v>
      </c>
      <c r="M702">
        <v>0.73330289117953484</v>
      </c>
      <c r="P702" s="17">
        <f t="shared" si="32"/>
        <v>7.522701829067429E-4</v>
      </c>
      <c r="Q702" s="17">
        <f t="shared" si="33"/>
        <v>7.5255320908707013E-4</v>
      </c>
    </row>
    <row r="703" spans="3:17" x14ac:dyDescent="0.55000000000000004">
      <c r="C703">
        <f t="shared" si="34"/>
        <v>697</v>
      </c>
      <c r="D703">
        <v>0.29501755702901633</v>
      </c>
      <c r="E703">
        <v>1.3875553393477418</v>
      </c>
      <c r="F703">
        <v>-2.343900915236119</v>
      </c>
      <c r="G703">
        <v>-1.4820760715087613</v>
      </c>
      <c r="H703">
        <v>0.4799447669108084</v>
      </c>
      <c r="I703">
        <v>0.24027024633600075</v>
      </c>
      <c r="J703">
        <v>-0.15714666550595388</v>
      </c>
      <c r="K703">
        <v>-0.54032762545456037</v>
      </c>
      <c r="L703">
        <v>-1.3391539041301557</v>
      </c>
      <c r="M703">
        <v>0.64837010363912873</v>
      </c>
      <c r="P703" s="17">
        <f t="shared" si="32"/>
        <v>4.2215936561621915E-3</v>
      </c>
      <c r="Q703" s="17">
        <f t="shared" si="33"/>
        <v>4.2305171353431703E-3</v>
      </c>
    </row>
    <row r="704" spans="3:17" x14ac:dyDescent="0.55000000000000004">
      <c r="C704">
        <f t="shared" si="34"/>
        <v>698</v>
      </c>
      <c r="D704">
        <v>0.58701746145722178</v>
      </c>
      <c r="E704">
        <v>1.0393457863986126E-2</v>
      </c>
      <c r="F704">
        <v>1.0220612630963146</v>
      </c>
      <c r="G704">
        <v>-0.30921058210817759</v>
      </c>
      <c r="H704">
        <v>1.3230505455439456</v>
      </c>
      <c r="I704">
        <v>0.5370673031527663</v>
      </c>
      <c r="J704">
        <v>0.51819087540839637</v>
      </c>
      <c r="K704">
        <v>0.52980046430988692</v>
      </c>
      <c r="L704">
        <v>-0.8020154887861044</v>
      </c>
      <c r="M704">
        <v>-0.58635864420979311</v>
      </c>
      <c r="P704" s="17">
        <f t="shared" si="32"/>
        <v>6.7503870075367326E-3</v>
      </c>
      <c r="Q704" s="17">
        <f t="shared" si="33"/>
        <v>6.773222223176445E-3</v>
      </c>
    </row>
    <row r="705" spans="3:17" x14ac:dyDescent="0.55000000000000004">
      <c r="C705">
        <f t="shared" si="34"/>
        <v>699</v>
      </c>
      <c r="D705">
        <v>2.2865717351773549</v>
      </c>
      <c r="E705">
        <v>-0.65650895266122522</v>
      </c>
      <c r="F705">
        <v>1.1000945561734432</v>
      </c>
      <c r="G705">
        <v>0.81900959421109132</v>
      </c>
      <c r="H705">
        <v>-1.039946122698524</v>
      </c>
      <c r="I705">
        <v>-1.753087381206976</v>
      </c>
      <c r="J705">
        <v>-2.3963765943488632E-2</v>
      </c>
      <c r="K705">
        <v>6.233238696940565E-2</v>
      </c>
      <c r="L705">
        <v>0.89898014579390251</v>
      </c>
      <c r="M705">
        <v>2.3502062227134077</v>
      </c>
      <c r="P705" s="17">
        <f t="shared" si="32"/>
        <v>2.1468958769057196E-2</v>
      </c>
      <c r="Q705" s="17">
        <f t="shared" si="33"/>
        <v>2.1701074986119506E-2</v>
      </c>
    </row>
    <row r="706" spans="3:17" x14ac:dyDescent="0.55000000000000004">
      <c r="C706">
        <f t="shared" si="34"/>
        <v>700</v>
      </c>
      <c r="D706">
        <v>-0.4591336610877777</v>
      </c>
      <c r="E706">
        <v>-0.73803981475673675</v>
      </c>
      <c r="F706">
        <v>0.13240167330962191</v>
      </c>
      <c r="G706">
        <v>1.3786219538123639</v>
      </c>
      <c r="H706">
        <v>1.8350320602799013</v>
      </c>
      <c r="I706">
        <v>0.87367774393602449</v>
      </c>
      <c r="J706">
        <v>-0.1379189347263329</v>
      </c>
      <c r="K706">
        <v>0.54246028223333398</v>
      </c>
      <c r="L706">
        <v>-0.71715717585114336</v>
      </c>
      <c r="M706">
        <v>-1.60528717845973E-2</v>
      </c>
      <c r="P706" s="17">
        <f t="shared" si="32"/>
        <v>-2.3095474756790356E-3</v>
      </c>
      <c r="Q706" s="17">
        <f t="shared" si="33"/>
        <v>-2.306882522914222E-3</v>
      </c>
    </row>
    <row r="707" spans="3:17" x14ac:dyDescent="0.55000000000000004">
      <c r="C707">
        <f t="shared" si="34"/>
        <v>701</v>
      </c>
      <c r="D707">
        <v>-0.60067806461925488</v>
      </c>
      <c r="E707">
        <v>0.73737569371935885</v>
      </c>
      <c r="F707">
        <v>-0.49834899095235957</v>
      </c>
      <c r="G707">
        <v>-0.64647968633970943</v>
      </c>
      <c r="H707">
        <v>1.341228412450558</v>
      </c>
      <c r="I707">
        <v>1.0601355086264808</v>
      </c>
      <c r="J707">
        <v>-0.57977953082034184</v>
      </c>
      <c r="K707">
        <v>-1.305593949423699</v>
      </c>
      <c r="L707">
        <v>1.1589361117551373</v>
      </c>
      <c r="M707">
        <v>-1.910529324140243</v>
      </c>
      <c r="P707" s="17">
        <f t="shared" si="32"/>
        <v>-3.5353579678967855E-3</v>
      </c>
      <c r="Q707" s="17">
        <f t="shared" si="33"/>
        <v>-3.529115948007755E-3</v>
      </c>
    </row>
    <row r="708" spans="3:17" x14ac:dyDescent="0.55000000000000004">
      <c r="C708">
        <f t="shared" si="34"/>
        <v>702</v>
      </c>
      <c r="D708">
        <v>-1.6687678011691287</v>
      </c>
      <c r="E708">
        <v>-0.93535728790952699</v>
      </c>
      <c r="F708">
        <v>-0.19707749169343458</v>
      </c>
      <c r="G708">
        <v>-0.59542821357846221</v>
      </c>
      <c r="H708">
        <v>-1.0954148122064402</v>
      </c>
      <c r="I708">
        <v>-1.2796363342319237</v>
      </c>
      <c r="J708">
        <v>-0.59879967900693765</v>
      </c>
      <c r="K708">
        <v>-0.93370936954276196</v>
      </c>
      <c r="L708">
        <v>0.11098892963449261</v>
      </c>
      <c r="M708">
        <v>1.5662877619388871</v>
      </c>
      <c r="P708" s="17">
        <f t="shared" si="32"/>
        <v>-1.2785286421632975E-2</v>
      </c>
      <c r="Q708" s="17">
        <f t="shared" si="33"/>
        <v>-1.2703901858067024E-2</v>
      </c>
    </row>
    <row r="709" spans="3:17" x14ac:dyDescent="0.55000000000000004">
      <c r="C709">
        <f t="shared" si="34"/>
        <v>703</v>
      </c>
      <c r="D709">
        <v>-0.12465285126944967</v>
      </c>
      <c r="E709">
        <v>-0.39436982293057371</v>
      </c>
      <c r="F709">
        <v>0.6119876968669401</v>
      </c>
      <c r="G709">
        <v>-2.4351804490509339E-2</v>
      </c>
      <c r="H709">
        <v>1.4387030608449494</v>
      </c>
      <c r="I709">
        <v>7.1347215966791944E-2</v>
      </c>
      <c r="J709">
        <v>0.75618023576962257</v>
      </c>
      <c r="K709">
        <v>-1.0572399480725023</v>
      </c>
      <c r="L709">
        <v>-1.3437018998850776</v>
      </c>
      <c r="M709">
        <v>-0.44378988648024714</v>
      </c>
      <c r="P709" s="17">
        <f t="shared" si="32"/>
        <v>5.8714130813159967E-4</v>
      </c>
      <c r="Q709" s="17">
        <f t="shared" si="33"/>
        <v>5.8731370932907367E-4</v>
      </c>
    </row>
    <row r="710" spans="3:17" x14ac:dyDescent="0.55000000000000004">
      <c r="C710">
        <f t="shared" si="34"/>
        <v>704</v>
      </c>
      <c r="D710">
        <v>2.1528391191083696</v>
      </c>
      <c r="E710">
        <v>0.22626190828661058</v>
      </c>
      <c r="F710">
        <v>-0.9210806872248416</v>
      </c>
      <c r="G710">
        <v>0.21017569600366856</v>
      </c>
      <c r="H710">
        <v>0.36745146599436895</v>
      </c>
      <c r="I710">
        <v>-0.6928449358513773</v>
      </c>
      <c r="J710">
        <v>-2.3113025255521928</v>
      </c>
      <c r="K710">
        <v>-0.36722073787638587</v>
      </c>
      <c r="L710">
        <v>1.031989545621721</v>
      </c>
      <c r="M710">
        <v>2.1017340468908463</v>
      </c>
      <c r="P710" s="17">
        <f t="shared" ref="P710:P773" si="35">$P$1*1/12+$P$2*SQRT(1/12)*INDEX(D710:M710,1,$P$3)</f>
        <v>2.0310800340754272E-2</v>
      </c>
      <c r="Q710" s="17">
        <f t="shared" si="33"/>
        <v>2.0518468230098064E-2</v>
      </c>
    </row>
    <row r="711" spans="3:17" x14ac:dyDescent="0.55000000000000004">
      <c r="C711">
        <f t="shared" si="34"/>
        <v>705</v>
      </c>
      <c r="D711">
        <v>0.37705837061429853</v>
      </c>
      <c r="E711">
        <v>0.14756527490451959</v>
      </c>
      <c r="F711">
        <v>1.3980377327303006</v>
      </c>
      <c r="G711">
        <v>0.91094368549612625</v>
      </c>
      <c r="H711">
        <v>0.51456234232351616</v>
      </c>
      <c r="I711">
        <v>-0.29743036369273002</v>
      </c>
      <c r="J711">
        <v>-1.1174331251337288</v>
      </c>
      <c r="K711">
        <v>-0.24991734529715243</v>
      </c>
      <c r="L711">
        <v>-1.3381676851734761</v>
      </c>
      <c r="M711">
        <v>-1.5240403132654707</v>
      </c>
      <c r="P711" s="17">
        <f t="shared" si="35"/>
        <v>4.9320879432821702E-3</v>
      </c>
      <c r="Q711" s="17">
        <f t="shared" ref="Q711:Q774" si="36">EXP(P711)-1</f>
        <v>4.9442707096125638E-3</v>
      </c>
    </row>
    <row r="712" spans="3:17" x14ac:dyDescent="0.55000000000000004">
      <c r="C712">
        <f t="shared" si="34"/>
        <v>706</v>
      </c>
      <c r="D712">
        <v>0.18315041124891032</v>
      </c>
      <c r="E712">
        <v>1.3061966300236962</v>
      </c>
      <c r="F712">
        <v>0.21818993739973647</v>
      </c>
      <c r="G712">
        <v>0.70111259591548547</v>
      </c>
      <c r="H712">
        <v>0.45839345759849781</v>
      </c>
      <c r="I712">
        <v>0.8518448738339427</v>
      </c>
      <c r="J712">
        <v>-1.7407077609115864</v>
      </c>
      <c r="K712">
        <v>-0.36854146052553294</v>
      </c>
      <c r="L712">
        <v>-1.215982211533138</v>
      </c>
      <c r="M712">
        <v>0.96082429161282468</v>
      </c>
      <c r="P712" s="17">
        <f t="shared" si="35"/>
        <v>3.2527957552179023E-3</v>
      </c>
      <c r="Q712" s="17">
        <f t="shared" si="36"/>
        <v>3.2580918361300171E-3</v>
      </c>
    </row>
    <row r="713" spans="3:17" x14ac:dyDescent="0.55000000000000004">
      <c r="C713">
        <f t="shared" si="34"/>
        <v>707</v>
      </c>
      <c r="D713">
        <v>0.18206149068543787</v>
      </c>
      <c r="E713">
        <v>-0.3948324281991521</v>
      </c>
      <c r="F713">
        <v>1.4509324856553345</v>
      </c>
      <c r="G713">
        <v>-0.36750505746636603</v>
      </c>
      <c r="H713">
        <v>1.0652400597199121</v>
      </c>
      <c r="I713">
        <v>7.7831400684473445E-2</v>
      </c>
      <c r="J713">
        <v>-1.1462231167911763</v>
      </c>
      <c r="K713">
        <v>0.27362896143117998</v>
      </c>
      <c r="L713">
        <v>0.15794169934762012</v>
      </c>
      <c r="M713">
        <v>2.0584711395932196</v>
      </c>
      <c r="P713" s="17">
        <f t="shared" si="35"/>
        <v>3.2433654265111977E-3</v>
      </c>
      <c r="Q713" s="17">
        <f t="shared" si="36"/>
        <v>3.2486308271566511E-3</v>
      </c>
    </row>
    <row r="714" spans="3:17" x14ac:dyDescent="0.55000000000000004">
      <c r="C714">
        <f t="shared" si="34"/>
        <v>708</v>
      </c>
      <c r="D714">
        <v>-0.1759853011265079</v>
      </c>
      <c r="E714">
        <v>-1.8336325975887149</v>
      </c>
      <c r="F714">
        <v>1.1321365955120919</v>
      </c>
      <c r="G714">
        <v>-0.88550335867008079</v>
      </c>
      <c r="H714">
        <v>0.31821435632630546</v>
      </c>
      <c r="I714">
        <v>0.9333229596766528</v>
      </c>
      <c r="J714">
        <v>-0.32123006754699945</v>
      </c>
      <c r="K714">
        <v>-1.1896593673906104</v>
      </c>
      <c r="L714">
        <v>0.55696520145982065</v>
      </c>
      <c r="M714">
        <v>-0.84690101392776318</v>
      </c>
      <c r="P714" s="17">
        <f t="shared" si="35"/>
        <v>1.4258925198456672E-4</v>
      </c>
      <c r="Q714" s="17">
        <f t="shared" si="36"/>
        <v>1.4259941831507028E-4</v>
      </c>
    </row>
    <row r="715" spans="3:17" x14ac:dyDescent="0.55000000000000004">
      <c r="C715">
        <f t="shared" si="34"/>
        <v>709</v>
      </c>
      <c r="D715">
        <v>-0.34308888265650372</v>
      </c>
      <c r="E715">
        <v>-0.16903846885979529</v>
      </c>
      <c r="F715">
        <v>-0.44094718563071156</v>
      </c>
      <c r="G715">
        <v>-1.3851184532091065</v>
      </c>
      <c r="H715">
        <v>-1.0742860025867584</v>
      </c>
      <c r="I715">
        <v>-1.0083184262210338</v>
      </c>
      <c r="J715">
        <v>-1.120412230703778</v>
      </c>
      <c r="K715">
        <v>-1.8195343542344852E-2</v>
      </c>
      <c r="L715">
        <v>2.3811464131943789</v>
      </c>
      <c r="M715">
        <v>0.55012098279576083</v>
      </c>
      <c r="P715" s="17">
        <f t="shared" si="35"/>
        <v>-1.304570214698838E-3</v>
      </c>
      <c r="Q715" s="17">
        <f t="shared" si="36"/>
        <v>-1.3037196328977707E-3</v>
      </c>
    </row>
    <row r="716" spans="3:17" x14ac:dyDescent="0.55000000000000004">
      <c r="C716">
        <f t="shared" si="34"/>
        <v>710</v>
      </c>
      <c r="D716">
        <v>-1.3740918547917425</v>
      </c>
      <c r="E716">
        <v>-0.44401648242118352</v>
      </c>
      <c r="F716">
        <v>0.41320255311921478</v>
      </c>
      <c r="G716">
        <v>-1.9134876429194312</v>
      </c>
      <c r="H716">
        <v>1.354098348954524</v>
      </c>
      <c r="I716">
        <v>-0.84706028252701293</v>
      </c>
      <c r="J716">
        <v>0.36241966549191523</v>
      </c>
      <c r="K716">
        <v>-1.2871170156412897</v>
      </c>
      <c r="L716">
        <v>1.0465094341125536</v>
      </c>
      <c r="M716">
        <v>0.50908038186571014</v>
      </c>
      <c r="P716" s="17">
        <f t="shared" si="35"/>
        <v>-1.0233317867162601E-2</v>
      </c>
      <c r="Q716" s="17">
        <f t="shared" si="36"/>
        <v>-1.0181135620738857E-2</v>
      </c>
    </row>
    <row r="717" spans="3:17" x14ac:dyDescent="0.55000000000000004">
      <c r="C717">
        <f t="shared" si="34"/>
        <v>711</v>
      </c>
      <c r="D717">
        <v>-0.10032194358536016</v>
      </c>
      <c r="E717">
        <v>8.9578890315315712E-2</v>
      </c>
      <c r="F717">
        <v>-0.88384383239703845</v>
      </c>
      <c r="G717">
        <v>-0.30832246608813124</v>
      </c>
      <c r="H717">
        <v>0.70709181660326503</v>
      </c>
      <c r="I717">
        <v>-0.35634558807565581</v>
      </c>
      <c r="J717">
        <v>0.48209288637276621</v>
      </c>
      <c r="K717">
        <v>-1.0193164666587942</v>
      </c>
      <c r="L717">
        <v>-0.15402121669675156</v>
      </c>
      <c r="M717">
        <v>-2.944614241433386E-2</v>
      </c>
      <c r="P717" s="17">
        <f t="shared" si="35"/>
        <v>7.9785314964715486E-4</v>
      </c>
      <c r="Q717" s="17">
        <f t="shared" si="36"/>
        <v>7.9817151913652573E-4</v>
      </c>
    </row>
    <row r="718" spans="3:17" x14ac:dyDescent="0.55000000000000004">
      <c r="C718">
        <f t="shared" si="34"/>
        <v>712</v>
      </c>
      <c r="D718">
        <v>-2.0734527198192532</v>
      </c>
      <c r="E718">
        <v>-1.3322963402517498</v>
      </c>
      <c r="F718">
        <v>-0.63118054542877744</v>
      </c>
      <c r="G718">
        <v>0.47123131605594237</v>
      </c>
      <c r="H718">
        <v>-0.69986974794190793</v>
      </c>
      <c r="I718">
        <v>0.84243961076848051</v>
      </c>
      <c r="J718">
        <v>0.57574612329075026</v>
      </c>
      <c r="K718">
        <v>0.88438474366812359</v>
      </c>
      <c r="L718">
        <v>0.95213556989124282</v>
      </c>
      <c r="M718">
        <v>-0.26718866989493306</v>
      </c>
      <c r="P718" s="17">
        <f t="shared" si="35"/>
        <v>-1.6289960622427442E-2</v>
      </c>
      <c r="Q718" s="17">
        <f t="shared" si="36"/>
        <v>-1.6157996747668046E-2</v>
      </c>
    </row>
    <row r="719" spans="3:17" x14ac:dyDescent="0.55000000000000004">
      <c r="C719">
        <f t="shared" si="34"/>
        <v>713</v>
      </c>
      <c r="D719">
        <v>-0.68959732597364853</v>
      </c>
      <c r="E719">
        <v>0.92598891861592847</v>
      </c>
      <c r="F719">
        <v>-1.650129353747521</v>
      </c>
      <c r="G719">
        <v>0.88407828034886315</v>
      </c>
      <c r="H719">
        <v>0.88724525099923901</v>
      </c>
      <c r="I719">
        <v>5.8688925005513023E-2</v>
      </c>
      <c r="J719">
        <v>1.5725290282199367</v>
      </c>
      <c r="K719">
        <v>-0.19886616764610784</v>
      </c>
      <c r="L719">
        <v>-1.6944960086727996</v>
      </c>
      <c r="M719">
        <v>0.17334620455031649</v>
      </c>
      <c r="P719" s="17">
        <f t="shared" si="35"/>
        <v>-4.3054213600833132E-3</v>
      </c>
      <c r="Q719" s="17">
        <f t="shared" si="36"/>
        <v>-4.2961663205850487E-3</v>
      </c>
    </row>
    <row r="720" spans="3:17" x14ac:dyDescent="0.55000000000000004">
      <c r="C720">
        <f t="shared" si="34"/>
        <v>714</v>
      </c>
      <c r="D720">
        <v>0.65682969597595187</v>
      </c>
      <c r="E720">
        <v>4.6615815310307326E-2</v>
      </c>
      <c r="F720">
        <v>0.84952141785844026</v>
      </c>
      <c r="G720">
        <v>-0.34651526589273346</v>
      </c>
      <c r="H720">
        <v>-0.20424820074998962</v>
      </c>
      <c r="I720">
        <v>2.0511016766155095</v>
      </c>
      <c r="J720">
        <v>1.6329821096638804</v>
      </c>
      <c r="K720">
        <v>-1.0309151479934098</v>
      </c>
      <c r="L720">
        <v>-0.72266475068145808</v>
      </c>
      <c r="M720">
        <v>0.648883105451314</v>
      </c>
      <c r="P720" s="17">
        <f t="shared" si="35"/>
        <v>7.3549786934185039E-3</v>
      </c>
      <c r="Q720" s="17">
        <f t="shared" si="36"/>
        <v>7.3820929834538251E-3</v>
      </c>
    </row>
    <row r="721" spans="3:17" x14ac:dyDescent="0.55000000000000004">
      <c r="C721">
        <f t="shared" si="34"/>
        <v>715</v>
      </c>
      <c r="D721">
        <v>-1.1605097801721187</v>
      </c>
      <c r="E721">
        <v>0.23251884604656431</v>
      </c>
      <c r="F721">
        <v>-0.7022702678809768</v>
      </c>
      <c r="G721">
        <v>-7.4944563480439721E-2</v>
      </c>
      <c r="H721">
        <v>1.1255586936195827</v>
      </c>
      <c r="I721">
        <v>0.52971929049387201</v>
      </c>
      <c r="J721">
        <v>1.0627545782706518</v>
      </c>
      <c r="K721">
        <v>-0.29339345203165501</v>
      </c>
      <c r="L721">
        <v>0.86815024814665676</v>
      </c>
      <c r="M721">
        <v>0.84790541246437845</v>
      </c>
      <c r="P721" s="17">
        <f t="shared" si="35"/>
        <v>-8.3836428430268239E-3</v>
      </c>
      <c r="Q721" s="17">
        <f t="shared" si="36"/>
        <v>-8.3485981119190145E-3</v>
      </c>
    </row>
    <row r="722" spans="3:17" x14ac:dyDescent="0.55000000000000004">
      <c r="C722">
        <f t="shared" si="34"/>
        <v>716</v>
      </c>
      <c r="D722">
        <v>-0.23574924606789618</v>
      </c>
      <c r="E722">
        <v>-0.97867973641660611</v>
      </c>
      <c r="F722">
        <v>-6.412648862622887E-2</v>
      </c>
      <c r="G722">
        <v>5.7117828317729873E-2</v>
      </c>
      <c r="H722">
        <v>0.59593376309138613</v>
      </c>
      <c r="I722">
        <v>0.14149065615723752</v>
      </c>
      <c r="J722">
        <v>-0.1116016956432694</v>
      </c>
      <c r="K722">
        <v>0.74381777547917838</v>
      </c>
      <c r="L722">
        <v>0.10346197514817645</v>
      </c>
      <c r="M722">
        <v>-0.78199101629862411</v>
      </c>
      <c r="P722" s="17">
        <f t="shared" si="35"/>
        <v>-3.7498169351160072E-4</v>
      </c>
      <c r="Q722" s="17">
        <f t="shared" si="36"/>
        <v>-3.7491139666334661E-4</v>
      </c>
    </row>
    <row r="723" spans="3:17" x14ac:dyDescent="0.55000000000000004">
      <c r="C723">
        <f t="shared" si="34"/>
        <v>717</v>
      </c>
      <c r="D723">
        <v>1.2128987416060835</v>
      </c>
      <c r="E723">
        <v>-0.49350616534907127</v>
      </c>
      <c r="F723">
        <v>1.1193667907432037</v>
      </c>
      <c r="G723">
        <v>0.59772548048146112</v>
      </c>
      <c r="H723">
        <v>1.1255557732279178</v>
      </c>
      <c r="I723">
        <v>-1.3129187815017549</v>
      </c>
      <c r="J723">
        <v>-1.2439495500944135</v>
      </c>
      <c r="K723">
        <v>0.89760042512967397</v>
      </c>
      <c r="L723">
        <v>0.515573579022095</v>
      </c>
      <c r="M723">
        <v>-0.51418011256671892</v>
      </c>
      <c r="P723" s="17">
        <f t="shared" si="35"/>
        <v>1.2170677891157125E-2</v>
      </c>
      <c r="Q723" s="17">
        <f t="shared" si="36"/>
        <v>1.2245041972188453E-2</v>
      </c>
    </row>
    <row r="724" spans="3:17" x14ac:dyDescent="0.55000000000000004">
      <c r="C724">
        <f t="shared" si="34"/>
        <v>718</v>
      </c>
      <c r="D724">
        <v>-0.48441605466178567</v>
      </c>
      <c r="E724">
        <v>0.23530309346240294</v>
      </c>
      <c r="F724">
        <v>0.50356377049112544</v>
      </c>
      <c r="G724">
        <v>0.11548629727267759</v>
      </c>
      <c r="H724">
        <v>0.48682017158055413</v>
      </c>
      <c r="I724">
        <v>1.412336883543758</v>
      </c>
      <c r="J724">
        <v>-1.7291934847782195</v>
      </c>
      <c r="K724">
        <v>-1.7232161058143185</v>
      </c>
      <c r="L724">
        <v>-1.5488158302768364</v>
      </c>
      <c r="M724">
        <v>2.2026619055705994</v>
      </c>
      <c r="P724" s="17">
        <f t="shared" si="35"/>
        <v>-2.5284994267147087E-3</v>
      </c>
      <c r="Q724" s="17">
        <f t="shared" si="36"/>
        <v>-2.525305464583516E-3</v>
      </c>
    </row>
    <row r="725" spans="3:17" x14ac:dyDescent="0.55000000000000004">
      <c r="C725">
        <f t="shared" si="34"/>
        <v>719</v>
      </c>
      <c r="D725">
        <v>-0.37683771501062596</v>
      </c>
      <c r="E725">
        <v>-1.2531079725576681</v>
      </c>
      <c r="F725">
        <v>0.54107173403600595</v>
      </c>
      <c r="G725">
        <v>2.7426103610097003</v>
      </c>
      <c r="H725">
        <v>1.5283106976960115</v>
      </c>
      <c r="I725">
        <v>-1.4542050041512116</v>
      </c>
      <c r="J725">
        <v>2.543686911239508</v>
      </c>
      <c r="K725">
        <v>1.772312442129613</v>
      </c>
      <c r="L725">
        <v>1.274716809849467</v>
      </c>
      <c r="M725">
        <v>0.42126027285981416</v>
      </c>
      <c r="P725" s="17">
        <f t="shared" si="35"/>
        <v>-1.5968436763661583E-3</v>
      </c>
      <c r="Q725" s="17">
        <f t="shared" si="36"/>
        <v>-1.5955693998664922E-3</v>
      </c>
    </row>
    <row r="726" spans="3:17" x14ac:dyDescent="0.55000000000000004">
      <c r="C726">
        <f t="shared" si="34"/>
        <v>720</v>
      </c>
      <c r="D726">
        <v>1.0697108475845694</v>
      </c>
      <c r="E726">
        <v>-0.73351590932734978</v>
      </c>
      <c r="F726">
        <v>-1.1693194510246681</v>
      </c>
      <c r="G726">
        <v>0.59446593867883235</v>
      </c>
      <c r="H726">
        <v>1.6796695893602032</v>
      </c>
      <c r="I726">
        <v>0.7292707964646743</v>
      </c>
      <c r="J726">
        <v>-5.8240552350066616E-2</v>
      </c>
      <c r="K726">
        <v>-1.7756365323024605</v>
      </c>
      <c r="L726">
        <v>0.28445435461976848</v>
      </c>
      <c r="M726">
        <v>-2.2526476950725183</v>
      </c>
      <c r="P726" s="17">
        <f t="shared" si="35"/>
        <v>1.0930634353786873E-2</v>
      </c>
      <c r="Q726" s="17">
        <f t="shared" si="36"/>
        <v>1.0990591996696608E-2</v>
      </c>
    </row>
    <row r="727" spans="3:17" x14ac:dyDescent="0.55000000000000004">
      <c r="C727">
        <f t="shared" si="34"/>
        <v>721</v>
      </c>
      <c r="D727">
        <v>-0.92563162793090126</v>
      </c>
      <c r="E727">
        <v>2.0505671925822142</v>
      </c>
      <c r="F727">
        <v>1.0834888324680407</v>
      </c>
      <c r="G727">
        <v>-0.16271611478015433</v>
      </c>
      <c r="H727">
        <v>1.9061615339114544</v>
      </c>
      <c r="I727">
        <v>-6.9329934302684137E-2</v>
      </c>
      <c r="J727">
        <v>-0.26857841197855198</v>
      </c>
      <c r="K727">
        <v>-1.2853358861453221</v>
      </c>
      <c r="L727">
        <v>-2.3359593732046275</v>
      </c>
      <c r="M727">
        <v>-2.6478253785815817</v>
      </c>
      <c r="P727" s="17">
        <f t="shared" si="35"/>
        <v>-6.3495383766783917E-3</v>
      </c>
      <c r="Q727" s="17">
        <f t="shared" si="36"/>
        <v>-6.32942265557912E-3</v>
      </c>
    </row>
    <row r="728" spans="3:17" x14ac:dyDescent="0.55000000000000004">
      <c r="C728">
        <f t="shared" si="34"/>
        <v>722</v>
      </c>
      <c r="D728">
        <v>5.202304156588284E-2</v>
      </c>
      <c r="E728">
        <v>0.6309554428712294</v>
      </c>
      <c r="F728">
        <v>0.39853323769592541</v>
      </c>
      <c r="G728">
        <v>2.0399384016988051</v>
      </c>
      <c r="H728">
        <v>1.0431049274652127</v>
      </c>
      <c r="I728">
        <v>1.5268146796154203</v>
      </c>
      <c r="J728">
        <v>1.9619830701928327</v>
      </c>
      <c r="K728">
        <v>2.0299919272429219</v>
      </c>
      <c r="L728">
        <v>1.1598445676486064</v>
      </c>
      <c r="M728">
        <v>0.39397910632289251</v>
      </c>
      <c r="P728" s="17">
        <f t="shared" si="35"/>
        <v>2.1171994224485498E-3</v>
      </c>
      <c r="Q728" s="17">
        <f t="shared" si="36"/>
        <v>2.1194422717194517E-3</v>
      </c>
    </row>
    <row r="729" spans="3:17" x14ac:dyDescent="0.55000000000000004">
      <c r="C729">
        <f t="shared" si="34"/>
        <v>723</v>
      </c>
      <c r="D729">
        <v>0.18080474014720663</v>
      </c>
      <c r="E729">
        <v>0.79581721309774145</v>
      </c>
      <c r="F729">
        <v>0.85291539051119147</v>
      </c>
      <c r="G729">
        <v>-2.5152994848666199</v>
      </c>
      <c r="H729">
        <v>-1.8767163402052165</v>
      </c>
      <c r="I729">
        <v>-0.35609924544999344</v>
      </c>
      <c r="J729">
        <v>-1.1545849028486428</v>
      </c>
      <c r="K729">
        <v>-1.1803824875482978</v>
      </c>
      <c r="L729">
        <v>0.38108251645703983</v>
      </c>
      <c r="M729">
        <v>-0.55063853390166706</v>
      </c>
      <c r="P729" s="17">
        <f t="shared" si="35"/>
        <v>3.2324816475879179E-3</v>
      </c>
      <c r="Q729" s="17">
        <f t="shared" si="36"/>
        <v>3.2377117502742081E-3</v>
      </c>
    </row>
    <row r="730" spans="3:17" x14ac:dyDescent="0.55000000000000004">
      <c r="C730">
        <f t="shared" si="34"/>
        <v>724</v>
      </c>
      <c r="D730">
        <v>-0.34787591160627218</v>
      </c>
      <c r="E730">
        <v>-5.759104009058242E-2</v>
      </c>
      <c r="F730">
        <v>1.2888163186453945</v>
      </c>
      <c r="G730">
        <v>-0.2750719644981221</v>
      </c>
      <c r="H730">
        <v>0.85188891527675115</v>
      </c>
      <c r="I730">
        <v>-1.5565021474645988</v>
      </c>
      <c r="J730">
        <v>0.27906263585285668</v>
      </c>
      <c r="K730">
        <v>0.93151968812719044</v>
      </c>
      <c r="L730">
        <v>-0.87865492429069691</v>
      </c>
      <c r="M730">
        <v>-1.5084334135058157</v>
      </c>
      <c r="P730" s="17">
        <f t="shared" si="35"/>
        <v>-1.3460271014903481E-3</v>
      </c>
      <c r="Q730" s="17">
        <f t="shared" si="36"/>
        <v>-1.3451216133274491E-3</v>
      </c>
    </row>
    <row r="731" spans="3:17" x14ac:dyDescent="0.55000000000000004">
      <c r="C731">
        <f t="shared" si="34"/>
        <v>725</v>
      </c>
      <c r="D731">
        <v>4.3275907027828922E-2</v>
      </c>
      <c r="E731">
        <v>-0.1591766252524951</v>
      </c>
      <c r="F731">
        <v>1.104408577091772</v>
      </c>
      <c r="G731">
        <v>0.95698171361941853</v>
      </c>
      <c r="H731">
        <v>-0.96830013836835771</v>
      </c>
      <c r="I731">
        <v>-0.85294907410943177</v>
      </c>
      <c r="J731">
        <v>-0.65321573521067844</v>
      </c>
      <c r="K731">
        <v>2.3085823701600856</v>
      </c>
      <c r="L731">
        <v>0.87792404984430528</v>
      </c>
      <c r="M731">
        <v>-1.7622053927467556</v>
      </c>
      <c r="P731" s="17">
        <f t="shared" si="35"/>
        <v>2.0414470152458003E-3</v>
      </c>
      <c r="Q731" s="17">
        <f t="shared" si="36"/>
        <v>2.0435321868848E-3</v>
      </c>
    </row>
    <row r="732" spans="3:17" x14ac:dyDescent="0.55000000000000004">
      <c r="C732">
        <f t="shared" si="34"/>
        <v>726</v>
      </c>
      <c r="D732">
        <v>-0.73536755530365039</v>
      </c>
      <c r="E732">
        <v>0.26635668240592114</v>
      </c>
      <c r="F732">
        <v>-0.65942746056809554</v>
      </c>
      <c r="G732">
        <v>-1.3182356032642839</v>
      </c>
      <c r="H732">
        <v>-1.379336426609967</v>
      </c>
      <c r="I732">
        <v>0.84470407056482666</v>
      </c>
      <c r="J732">
        <v>2.2477761161443368</v>
      </c>
      <c r="K732">
        <v>1.9963952683322979</v>
      </c>
      <c r="L732">
        <v>-0.12447947371876875</v>
      </c>
      <c r="M732">
        <v>-8.5729871933811666E-2</v>
      </c>
      <c r="P732" s="17">
        <f t="shared" si="35"/>
        <v>-4.7018031734515249E-3</v>
      </c>
      <c r="Q732" s="17">
        <f t="shared" si="36"/>
        <v>-4.6907670003235591E-3</v>
      </c>
    </row>
    <row r="733" spans="3:17" x14ac:dyDescent="0.55000000000000004">
      <c r="C733">
        <f t="shared" si="34"/>
        <v>727</v>
      </c>
      <c r="D733">
        <v>-2.3604350365384055</v>
      </c>
      <c r="E733">
        <v>-0.20711329716355484</v>
      </c>
      <c r="F733">
        <v>0.79365463283583992</v>
      </c>
      <c r="G733">
        <v>-1.2218478359776994</v>
      </c>
      <c r="H733">
        <v>-1.3029253213454415</v>
      </c>
      <c r="I733">
        <v>1.2102417253258917</v>
      </c>
      <c r="J733">
        <v>0.63742964853041939</v>
      </c>
      <c r="K733">
        <v>0.46035734787299176</v>
      </c>
      <c r="L733">
        <v>-0.64005421380613658</v>
      </c>
      <c r="M733">
        <v>-0.65339487747188219</v>
      </c>
      <c r="P733" s="17">
        <f t="shared" si="35"/>
        <v>-1.8775300389584419E-2</v>
      </c>
      <c r="Q733" s="17">
        <f t="shared" si="36"/>
        <v>-1.8600142365063577E-2</v>
      </c>
    </row>
    <row r="734" spans="3:17" x14ac:dyDescent="0.55000000000000004">
      <c r="C734">
        <f t="shared" si="34"/>
        <v>728</v>
      </c>
      <c r="D734">
        <v>-3.5422363887306949E-2</v>
      </c>
      <c r="E734">
        <v>-0.83781229225819631</v>
      </c>
      <c r="F734">
        <v>0.97280634437006097</v>
      </c>
      <c r="G734">
        <v>-0.96166336440127409</v>
      </c>
      <c r="H734">
        <v>-0.75459375943984341</v>
      </c>
      <c r="I734">
        <v>1.1936652401053285</v>
      </c>
      <c r="J734">
        <v>-0.8340883974652874</v>
      </c>
      <c r="K734">
        <v>2.376143822311779</v>
      </c>
      <c r="L734">
        <v>1.2701952471845261</v>
      </c>
      <c r="M734">
        <v>-8.5295895545440849E-3</v>
      </c>
      <c r="P734" s="17">
        <f t="shared" si="35"/>
        <v>1.3598999967816237E-3</v>
      </c>
      <c r="Q734" s="17">
        <f t="shared" si="36"/>
        <v>1.3608250800749566E-3</v>
      </c>
    </row>
    <row r="735" spans="3:17" x14ac:dyDescent="0.55000000000000004">
      <c r="C735">
        <f t="shared" si="34"/>
        <v>729</v>
      </c>
      <c r="D735">
        <v>0.72055490924845689</v>
      </c>
      <c r="E735">
        <v>0.26597621886846001</v>
      </c>
      <c r="F735">
        <v>0.79074521214776872</v>
      </c>
      <c r="G735">
        <v>-5.1927570399866743E-2</v>
      </c>
      <c r="H735">
        <v>0.68304726549165073</v>
      </c>
      <c r="I735">
        <v>6.1115946840699958E-2</v>
      </c>
      <c r="J735">
        <v>-0.6048677449542329</v>
      </c>
      <c r="K735">
        <v>-0.27876833848257759</v>
      </c>
      <c r="L735">
        <v>-0.17449816595930759</v>
      </c>
      <c r="M735">
        <v>-0.31658676642453171</v>
      </c>
      <c r="P735" s="17">
        <f t="shared" si="35"/>
        <v>7.9068552289742102E-3</v>
      </c>
      <c r="Q735" s="17">
        <f t="shared" si="36"/>
        <v>7.9381969591638679E-3</v>
      </c>
    </row>
    <row r="736" spans="3:17" x14ac:dyDescent="0.55000000000000004">
      <c r="C736">
        <f t="shared" si="34"/>
        <v>730</v>
      </c>
      <c r="D736">
        <v>-4.924707384885256E-2</v>
      </c>
      <c r="E736">
        <v>-3.8458638120788216E-2</v>
      </c>
      <c r="F736">
        <v>-0.33904727983075184</v>
      </c>
      <c r="G736">
        <v>0.5681730779184353</v>
      </c>
      <c r="H736">
        <v>2.4764586632282759E-2</v>
      </c>
      <c r="I736">
        <v>-0.5039967008333559</v>
      </c>
      <c r="J736">
        <v>0.31725573975900562</v>
      </c>
      <c r="K736">
        <v>-8.9686088707258485E-3</v>
      </c>
      <c r="L736">
        <v>-0.13085818918930339</v>
      </c>
      <c r="M736">
        <v>7.9846503227329654E-2</v>
      </c>
      <c r="P736" s="17">
        <f t="shared" si="35"/>
        <v>1.2401744965151208E-3</v>
      </c>
      <c r="Q736" s="17">
        <f t="shared" si="36"/>
        <v>1.2409438309095577E-3</v>
      </c>
    </row>
    <row r="737" spans="3:17" x14ac:dyDescent="0.55000000000000004">
      <c r="C737">
        <f t="shared" si="34"/>
        <v>731</v>
      </c>
      <c r="D737">
        <v>1.785076939753838</v>
      </c>
      <c r="E737">
        <v>-0.84414321061686515</v>
      </c>
      <c r="F737">
        <v>-7.0862305909489998E-2</v>
      </c>
      <c r="G737">
        <v>-0.26727088974622076</v>
      </c>
      <c r="H737">
        <v>1.6715561102853589</v>
      </c>
      <c r="I737">
        <v>0.27603644844040587</v>
      </c>
      <c r="J737">
        <v>-3.0434209121383694E-3</v>
      </c>
      <c r="K737">
        <v>-1.03788760638754</v>
      </c>
      <c r="L737">
        <v>1.0400823058155941</v>
      </c>
      <c r="M737">
        <v>-2.1167077675585557</v>
      </c>
      <c r="P737" s="17">
        <f t="shared" si="35"/>
        <v>1.712588644203274E-2</v>
      </c>
      <c r="Q737" s="17">
        <f t="shared" si="36"/>
        <v>1.7273375190789197E-2</v>
      </c>
    </row>
    <row r="738" spans="3:17" x14ac:dyDescent="0.55000000000000004">
      <c r="C738">
        <f t="shared" ref="C738:C801" si="37">C737+1</f>
        <v>732</v>
      </c>
      <c r="D738">
        <v>-2.3659914345285284</v>
      </c>
      <c r="E738">
        <v>-0.81048016336929962</v>
      </c>
      <c r="F738">
        <v>0.74938587652291555</v>
      </c>
      <c r="G738">
        <v>-0.61821157761863499</v>
      </c>
      <c r="H738">
        <v>0.37816882537255342</v>
      </c>
      <c r="I738">
        <v>-1.3463077062117119</v>
      </c>
      <c r="J738">
        <v>0.58571083659831269</v>
      </c>
      <c r="K738">
        <v>-0.52621259769492512</v>
      </c>
      <c r="L738">
        <v>0.67716976652493188</v>
      </c>
      <c r="M738">
        <v>-1.0953739278027825</v>
      </c>
      <c r="P738" s="17">
        <f t="shared" si="35"/>
        <v>-1.8823420207714249E-2</v>
      </c>
      <c r="Q738" s="17">
        <f t="shared" si="36"/>
        <v>-1.8647366011519839E-2</v>
      </c>
    </row>
    <row r="739" spans="3:17" x14ac:dyDescent="0.55000000000000004">
      <c r="C739">
        <f t="shared" si="37"/>
        <v>733</v>
      </c>
      <c r="D739">
        <v>-1.5637732021091986</v>
      </c>
      <c r="E739">
        <v>0.16316302860635865</v>
      </c>
      <c r="F739">
        <v>-0.96227955888275185</v>
      </c>
      <c r="G739">
        <v>-0.82924932321447775</v>
      </c>
      <c r="H739">
        <v>-1.2341363842875344</v>
      </c>
      <c r="I739">
        <v>-1.1326785263603705</v>
      </c>
      <c r="J739">
        <v>1.7361529547616554</v>
      </c>
      <c r="K739">
        <v>-0.94266084269846528</v>
      </c>
      <c r="L739">
        <v>2.6202943973342641</v>
      </c>
      <c r="M739">
        <v>1.0114116514629097</v>
      </c>
      <c r="P739" s="17">
        <f t="shared" si="35"/>
        <v>-1.1876006521172364E-2</v>
      </c>
      <c r="Q739" s="17">
        <f t="shared" si="36"/>
        <v>-1.1805765093250264E-2</v>
      </c>
    </row>
    <row r="740" spans="3:17" x14ac:dyDescent="0.55000000000000004">
      <c r="C740">
        <f t="shared" si="37"/>
        <v>734</v>
      </c>
      <c r="D740">
        <v>-2.7616873762049715E-2</v>
      </c>
      <c r="E740">
        <v>0.11585620456108499</v>
      </c>
      <c r="F740">
        <v>0.28711325689196382</v>
      </c>
      <c r="G740">
        <v>1.1921590930416863</v>
      </c>
      <c r="H740">
        <v>0.20511347253101853</v>
      </c>
      <c r="I740">
        <v>2.6519136637106615</v>
      </c>
      <c r="J740">
        <v>0.63341873845226238</v>
      </c>
      <c r="K740">
        <v>-0.86271053063054293</v>
      </c>
      <c r="L740">
        <v>-0.51826269080078202</v>
      </c>
      <c r="M740">
        <v>1.3913045460057922</v>
      </c>
      <c r="P740" s="17">
        <f t="shared" si="35"/>
        <v>1.4274975241562371E-3</v>
      </c>
      <c r="Q740" s="17">
        <f t="shared" si="36"/>
        <v>1.4285168837337991E-3</v>
      </c>
    </row>
    <row r="741" spans="3:17" x14ac:dyDescent="0.55000000000000004">
      <c r="C741">
        <f t="shared" si="37"/>
        <v>735</v>
      </c>
      <c r="D741">
        <v>-0.23681598948450425</v>
      </c>
      <c r="E741">
        <v>-1.0691777495903705</v>
      </c>
      <c r="F741">
        <v>0.28117763061034756</v>
      </c>
      <c r="G741">
        <v>-1.9713508841061305</v>
      </c>
      <c r="H741">
        <v>-2.5691005131716314E-3</v>
      </c>
      <c r="I741">
        <v>0.21720764201266096</v>
      </c>
      <c r="J741">
        <v>0.52979716445259895</v>
      </c>
      <c r="K741">
        <v>-0.17721089212015886</v>
      </c>
      <c r="L741">
        <v>0.44651207401940668</v>
      </c>
      <c r="M741">
        <v>-1.4078365984857966</v>
      </c>
      <c r="P741" s="17">
        <f t="shared" si="35"/>
        <v>-3.8421996249262433E-4</v>
      </c>
      <c r="Q741" s="17">
        <f t="shared" si="36"/>
        <v>-3.8414615945536745E-4</v>
      </c>
    </row>
    <row r="742" spans="3:17" x14ac:dyDescent="0.55000000000000004">
      <c r="C742">
        <f t="shared" si="37"/>
        <v>736</v>
      </c>
      <c r="D742">
        <v>0.59033151514941473</v>
      </c>
      <c r="E742">
        <v>0.371467818307469</v>
      </c>
      <c r="F742">
        <v>0.61763289155717427</v>
      </c>
      <c r="G742">
        <v>-0.60994232361657186</v>
      </c>
      <c r="H742">
        <v>-0.15051119634595547</v>
      </c>
      <c r="I742">
        <v>-0.71444629926839176</v>
      </c>
      <c r="J742">
        <v>-1.0604724693783578</v>
      </c>
      <c r="K742">
        <v>-0.32419376630961089</v>
      </c>
      <c r="L742">
        <v>0.12219476049410639</v>
      </c>
      <c r="M742">
        <v>0.88621020924889415</v>
      </c>
      <c r="P742" s="17">
        <f t="shared" si="35"/>
        <v>6.7790875544061794E-3</v>
      </c>
      <c r="Q742" s="17">
        <f t="shared" si="36"/>
        <v>6.8021175798820277E-3</v>
      </c>
    </row>
    <row r="743" spans="3:17" x14ac:dyDescent="0.55000000000000004">
      <c r="C743">
        <f t="shared" si="37"/>
        <v>737</v>
      </c>
      <c r="D743">
        <v>0.8760796151531105</v>
      </c>
      <c r="E743">
        <v>-0.57743949074501622</v>
      </c>
      <c r="F743">
        <v>-0.18015723764848143</v>
      </c>
      <c r="G743">
        <v>0.34821154562727596</v>
      </c>
      <c r="H743">
        <v>-0.68532180941279797</v>
      </c>
      <c r="I743">
        <v>1.8573477496116246</v>
      </c>
      <c r="J743">
        <v>-1.4778833890317915</v>
      </c>
      <c r="K743">
        <v>-4.5763710345365617E-2</v>
      </c>
      <c r="L743">
        <v>3.2456708735818365E-2</v>
      </c>
      <c r="M743">
        <v>0.67202245837641206</v>
      </c>
      <c r="P743" s="17">
        <f t="shared" si="35"/>
        <v>9.253738691269546E-3</v>
      </c>
      <c r="Q743" s="17">
        <f t="shared" si="36"/>
        <v>9.2966869061164026E-3</v>
      </c>
    </row>
    <row r="744" spans="3:17" x14ac:dyDescent="0.55000000000000004">
      <c r="C744">
        <f t="shared" si="37"/>
        <v>738</v>
      </c>
      <c r="D744">
        <v>-0.45143906202196421</v>
      </c>
      <c r="E744">
        <v>-0.7131419670885506</v>
      </c>
      <c r="F744">
        <v>3.3996966695403397</v>
      </c>
      <c r="G744">
        <v>2.6791193531575233</v>
      </c>
      <c r="H744">
        <v>-0.65549742719185022</v>
      </c>
      <c r="I744">
        <v>-0.73378789427070912</v>
      </c>
      <c r="J744">
        <v>-0.40960661611757393</v>
      </c>
      <c r="K744">
        <v>-0.62015879163123155</v>
      </c>
      <c r="L744">
        <v>7.6646316080686491E-2</v>
      </c>
      <c r="M744">
        <v>-0.3136623054874737</v>
      </c>
      <c r="P744" s="17">
        <f t="shared" si="35"/>
        <v>-2.2429102930497302E-3</v>
      </c>
      <c r="Q744" s="17">
        <f t="shared" si="36"/>
        <v>-2.2403968492525905E-3</v>
      </c>
    </row>
    <row r="745" spans="3:17" x14ac:dyDescent="0.55000000000000004">
      <c r="C745">
        <f t="shared" si="37"/>
        <v>739</v>
      </c>
      <c r="D745">
        <v>-1.085859268495462</v>
      </c>
      <c r="E745">
        <v>4.7335755953800476E-2</v>
      </c>
      <c r="F745">
        <v>0.13971766648652967</v>
      </c>
      <c r="G745">
        <v>-1.0599603698977418</v>
      </c>
      <c r="H745">
        <v>-1.9424157943110698</v>
      </c>
      <c r="I745">
        <v>1.0844950383038601</v>
      </c>
      <c r="J745">
        <v>-0.6971422393878709</v>
      </c>
      <c r="K745">
        <v>0.15376470671269465</v>
      </c>
      <c r="L745">
        <v>0.64347713155975639</v>
      </c>
      <c r="M745">
        <v>-0.11061578297062524</v>
      </c>
      <c r="P745" s="17">
        <f t="shared" si="35"/>
        <v>-7.7371504478519083E-3</v>
      </c>
      <c r="Q745" s="17">
        <f t="shared" si="36"/>
        <v>-7.7072957457186009E-3</v>
      </c>
    </row>
    <row r="746" spans="3:17" x14ac:dyDescent="0.55000000000000004">
      <c r="C746">
        <f t="shared" si="37"/>
        <v>740</v>
      </c>
      <c r="D746">
        <v>0.77591886250880138</v>
      </c>
      <c r="E746">
        <v>1.6667248668041048</v>
      </c>
      <c r="F746">
        <v>1.7377796908236758</v>
      </c>
      <c r="G746">
        <v>1.2713961478705587</v>
      </c>
      <c r="H746">
        <v>-0.11148857707715845</v>
      </c>
      <c r="I746">
        <v>-1.1930530157839951</v>
      </c>
      <c r="J746">
        <v>-0.21450857709171367</v>
      </c>
      <c r="K746">
        <v>-0.39148270799333745</v>
      </c>
      <c r="L746">
        <v>1.3628192601221485</v>
      </c>
      <c r="M746">
        <v>0.66573006406667201</v>
      </c>
      <c r="P746" s="17">
        <f t="shared" si="35"/>
        <v>8.3863211287481358E-3</v>
      </c>
      <c r="Q746" s="17">
        <f t="shared" si="36"/>
        <v>8.4215848284248107E-3</v>
      </c>
    </row>
    <row r="747" spans="3:17" x14ac:dyDescent="0.55000000000000004">
      <c r="C747">
        <f t="shared" si="37"/>
        <v>741</v>
      </c>
      <c r="D747">
        <v>-1.0150641674062071</v>
      </c>
      <c r="E747">
        <v>-0.68234807300793732</v>
      </c>
      <c r="F747">
        <v>1.1545813602161428</v>
      </c>
      <c r="G747">
        <v>-0.29810546578485053</v>
      </c>
      <c r="H747">
        <v>0.475116856114145</v>
      </c>
      <c r="I747">
        <v>-0.50273889685002648</v>
      </c>
      <c r="J747">
        <v>-1.9563665510890347</v>
      </c>
      <c r="K747">
        <v>-1.2887190772672912</v>
      </c>
      <c r="L747">
        <v>-1.281794315258695</v>
      </c>
      <c r="M747">
        <v>0.18355030453846777</v>
      </c>
      <c r="P747" s="17">
        <f t="shared" si="35"/>
        <v>-7.124046887784086E-3</v>
      </c>
      <c r="Q747" s="17">
        <f t="shared" si="36"/>
        <v>-7.0987310185736119E-3</v>
      </c>
    </row>
    <row r="748" spans="3:17" x14ac:dyDescent="0.55000000000000004">
      <c r="C748">
        <f t="shared" si="37"/>
        <v>742</v>
      </c>
      <c r="D748">
        <v>1.0163505448547543</v>
      </c>
      <c r="E748">
        <v>-1.9710181695772624</v>
      </c>
      <c r="F748">
        <v>0.19379721778609255</v>
      </c>
      <c r="G748">
        <v>0.46212694314245573</v>
      </c>
      <c r="H748">
        <v>0.6363966960248032</v>
      </c>
      <c r="I748">
        <v>-0.17136802865992493</v>
      </c>
      <c r="J748">
        <v>0.75661317361581581</v>
      </c>
      <c r="K748">
        <v>-0.45526889163980744</v>
      </c>
      <c r="L748">
        <v>-7.5070312788555457E-2</v>
      </c>
      <c r="M748">
        <v>1.9644128695407972</v>
      </c>
      <c r="P748" s="17">
        <f t="shared" si="35"/>
        <v>1.0468520576610393E-2</v>
      </c>
      <c r="Q748" s="17">
        <f t="shared" si="36"/>
        <v>1.0523507247000241E-2</v>
      </c>
    </row>
    <row r="749" spans="3:17" x14ac:dyDescent="0.55000000000000004">
      <c r="C749">
        <f t="shared" si="37"/>
        <v>743</v>
      </c>
      <c r="D749">
        <v>-0.3194693243204299</v>
      </c>
      <c r="E749">
        <v>1.5696014733455275</v>
      </c>
      <c r="F749">
        <v>1.2435524321436155</v>
      </c>
      <c r="G749">
        <v>0.50581782644683915</v>
      </c>
      <c r="H749">
        <v>0.44206334983150786</v>
      </c>
      <c r="I749">
        <v>1.7077349333355725</v>
      </c>
      <c r="J749">
        <v>0.98860092753838924</v>
      </c>
      <c r="K749">
        <v>-0.17932311027660122</v>
      </c>
      <c r="L749">
        <v>-1.1618515350617751</v>
      </c>
      <c r="M749">
        <v>-0.14295982165695545</v>
      </c>
      <c r="P749" s="17">
        <f t="shared" si="35"/>
        <v>-1.1000188392467538E-3</v>
      </c>
      <c r="Q749" s="17">
        <f t="shared" si="36"/>
        <v>-1.0994140403071118E-3</v>
      </c>
    </row>
    <row r="750" spans="3:17" x14ac:dyDescent="0.55000000000000004">
      <c r="C750">
        <f t="shared" si="37"/>
        <v>744</v>
      </c>
      <c r="D750">
        <v>0.62530658596962907</v>
      </c>
      <c r="E750">
        <v>-2.111102679787173</v>
      </c>
      <c r="F750">
        <v>-0.18271958136035618</v>
      </c>
      <c r="G750">
        <v>0.45817234508049381</v>
      </c>
      <c r="H750">
        <v>-0.14496257700932022</v>
      </c>
      <c r="I750">
        <v>-0.20982144799340316</v>
      </c>
      <c r="J750">
        <v>0.89382627171014195</v>
      </c>
      <c r="K750">
        <v>-1.4634047479341543</v>
      </c>
      <c r="L750">
        <v>0.15711630954558617</v>
      </c>
      <c r="M750">
        <v>2.0860071435038576</v>
      </c>
      <c r="P750" s="17">
        <f t="shared" si="35"/>
        <v>7.0819805527008338E-3</v>
      </c>
      <c r="Q750" s="17">
        <f t="shared" si="36"/>
        <v>7.1071170807399664E-3</v>
      </c>
    </row>
    <row r="751" spans="3:17" x14ac:dyDescent="0.55000000000000004">
      <c r="C751">
        <f t="shared" si="37"/>
        <v>745</v>
      </c>
      <c r="D751">
        <v>-1.0880071401212148</v>
      </c>
      <c r="E751">
        <v>-0.4902558799835034</v>
      </c>
      <c r="F751">
        <v>1.6487516927986161</v>
      </c>
      <c r="G751">
        <v>1.2082384626690723</v>
      </c>
      <c r="H751">
        <v>2.2013354280857245</v>
      </c>
      <c r="I751">
        <v>2.3042583296278192</v>
      </c>
      <c r="J751">
        <v>-1.2552847404927558</v>
      </c>
      <c r="K751">
        <v>0.95416188106855215</v>
      </c>
      <c r="L751">
        <v>1.3551280219575059</v>
      </c>
      <c r="M751">
        <v>-0.21030813868186088</v>
      </c>
      <c r="P751" s="17">
        <f t="shared" si="35"/>
        <v>-7.7557515617716049E-3</v>
      </c>
      <c r="Q751" s="17">
        <f t="shared" si="36"/>
        <v>-7.7257533236857467E-3</v>
      </c>
    </row>
    <row r="752" spans="3:17" x14ac:dyDescent="0.55000000000000004">
      <c r="C752">
        <f t="shared" si="37"/>
        <v>746</v>
      </c>
      <c r="D752">
        <v>1.8162584579207532</v>
      </c>
      <c r="E752">
        <v>-0.69271009879399292</v>
      </c>
      <c r="F752">
        <v>0.43076489319732714</v>
      </c>
      <c r="G752">
        <v>-2.2813487568094933E-2</v>
      </c>
      <c r="H752">
        <v>0.25524616621034635</v>
      </c>
      <c r="I752">
        <v>-2.2482192275571711</v>
      </c>
      <c r="J752">
        <v>-1.7363060637226815</v>
      </c>
      <c r="K752">
        <v>-0.47948542160846047</v>
      </c>
      <c r="L752">
        <v>0.23759560449945383</v>
      </c>
      <c r="M752">
        <v>-0.575777565476989</v>
      </c>
      <c r="P752" s="17">
        <f t="shared" si="35"/>
        <v>1.7395926310643885E-2</v>
      </c>
      <c r="Q752" s="17">
        <f t="shared" si="36"/>
        <v>1.754811665327205E-2</v>
      </c>
    </row>
    <row r="753" spans="3:17" x14ac:dyDescent="0.55000000000000004">
      <c r="C753">
        <f t="shared" si="37"/>
        <v>747</v>
      </c>
      <c r="D753">
        <v>1.3495748344138989</v>
      </c>
      <c r="E753">
        <v>-0.17972331053954865</v>
      </c>
      <c r="F753">
        <v>0.31307331717312903</v>
      </c>
      <c r="G753">
        <v>-1.8518419532969177</v>
      </c>
      <c r="H753">
        <v>-1.1563894276873277</v>
      </c>
      <c r="I753">
        <v>-0.24554349384008303</v>
      </c>
      <c r="J753">
        <v>-0.32321137086294699</v>
      </c>
      <c r="K753">
        <v>-1.9264237330826823</v>
      </c>
      <c r="L753">
        <v>-0.55675591937053892</v>
      </c>
      <c r="M753">
        <v>0.2083425158257538</v>
      </c>
      <c r="P753" s="17">
        <f t="shared" si="35"/>
        <v>1.3354327575772802E-2</v>
      </c>
      <c r="Q753" s="17">
        <f t="shared" si="36"/>
        <v>1.3443894867829931E-2</v>
      </c>
    </row>
    <row r="754" spans="3:17" x14ac:dyDescent="0.55000000000000004">
      <c r="C754">
        <f t="shared" si="37"/>
        <v>748</v>
      </c>
      <c r="D754">
        <v>0.48801216398842734</v>
      </c>
      <c r="E754">
        <v>-0.15269191419652076</v>
      </c>
      <c r="F754">
        <v>-3.5928759815797219E-2</v>
      </c>
      <c r="G754">
        <v>-1.3924243350881635</v>
      </c>
      <c r="H754">
        <v>0.21849608637002413</v>
      </c>
      <c r="I754">
        <v>-1.4619758222662576</v>
      </c>
      <c r="J754">
        <v>-0.42678835037622281</v>
      </c>
      <c r="K754">
        <v>1.0315161700757942</v>
      </c>
      <c r="L754">
        <v>0.63338515665462136</v>
      </c>
      <c r="M754">
        <v>-1.7053554888341913</v>
      </c>
      <c r="P754" s="17">
        <f t="shared" si="35"/>
        <v>5.892975980364621E-3</v>
      </c>
      <c r="Q754" s="17">
        <f t="shared" si="36"/>
        <v>5.9103737213512808E-3</v>
      </c>
    </row>
    <row r="755" spans="3:17" x14ac:dyDescent="0.55000000000000004">
      <c r="C755">
        <f t="shared" si="37"/>
        <v>749</v>
      </c>
      <c r="D755">
        <v>-1.1410578608132875</v>
      </c>
      <c r="E755">
        <v>-0.51431214749988297</v>
      </c>
      <c r="F755">
        <v>1.303759788799044</v>
      </c>
      <c r="G755">
        <v>0.21121954106577248</v>
      </c>
      <c r="H755">
        <v>0.71480019832217623</v>
      </c>
      <c r="I755">
        <v>0.13883381104041248</v>
      </c>
      <c r="J755">
        <v>1.3332627845164176E-2</v>
      </c>
      <c r="K755">
        <v>1.6609538097806407</v>
      </c>
      <c r="L755">
        <v>0.26377126271495149</v>
      </c>
      <c r="M755">
        <v>0.34114048662694346</v>
      </c>
      <c r="P755" s="17">
        <f t="shared" si="35"/>
        <v>-8.2151842798556824E-3</v>
      </c>
      <c r="Q755" s="17">
        <f t="shared" si="36"/>
        <v>-8.1815318701158324E-3</v>
      </c>
    </row>
    <row r="756" spans="3:17" x14ac:dyDescent="0.55000000000000004">
      <c r="C756">
        <f t="shared" si="37"/>
        <v>750</v>
      </c>
      <c r="D756">
        <v>0.5925697969103878</v>
      </c>
      <c r="E756">
        <v>0.2930034645389335</v>
      </c>
      <c r="F756">
        <v>-9.6358661707332552E-2</v>
      </c>
      <c r="G756">
        <v>2.5939546889665373E-3</v>
      </c>
      <c r="H756">
        <v>-1.1811896590331676</v>
      </c>
      <c r="I756">
        <v>-8.5301434954575289E-2</v>
      </c>
      <c r="J756">
        <v>-0.47535481018526765</v>
      </c>
      <c r="K756">
        <v>0.35527032295034217</v>
      </c>
      <c r="L756">
        <v>-0.52199841167827388</v>
      </c>
      <c r="M756">
        <v>-0.12918416954139228</v>
      </c>
      <c r="P756" s="17">
        <f t="shared" si="35"/>
        <v>6.7984716430644796E-3</v>
      </c>
      <c r="Q756" s="17">
        <f t="shared" si="36"/>
        <v>6.8216337105411196E-3</v>
      </c>
    </row>
    <row r="757" spans="3:17" x14ac:dyDescent="0.55000000000000004">
      <c r="C757">
        <f t="shared" si="37"/>
        <v>751</v>
      </c>
      <c r="D757">
        <v>-1.3540572601941689</v>
      </c>
      <c r="E757">
        <v>2.2674962179110727</v>
      </c>
      <c r="F757">
        <v>0.35319370045645115</v>
      </c>
      <c r="G757">
        <v>-0.20641675593616277</v>
      </c>
      <c r="H757">
        <v>-0.86968237049640684</v>
      </c>
      <c r="I757">
        <v>-2.5559376265124327</v>
      </c>
      <c r="J757">
        <v>1.4733266885023717</v>
      </c>
      <c r="K757">
        <v>0.29602321087047156</v>
      </c>
      <c r="L757">
        <v>-0.33186022473634308</v>
      </c>
      <c r="M757">
        <v>-0.4558806777497692</v>
      </c>
      <c r="P757" s="17">
        <f t="shared" si="35"/>
        <v>-1.005981318840239E-2</v>
      </c>
      <c r="Q757" s="17">
        <f t="shared" si="36"/>
        <v>-1.000938251709127E-2</v>
      </c>
    </row>
    <row r="758" spans="3:17" x14ac:dyDescent="0.55000000000000004">
      <c r="C758">
        <f t="shared" si="37"/>
        <v>752</v>
      </c>
      <c r="D758">
        <v>-2.0073013599856151</v>
      </c>
      <c r="E758">
        <v>0.23016206582088933</v>
      </c>
      <c r="F758">
        <v>0.47058940514889347</v>
      </c>
      <c r="G758">
        <v>-4.6653948116456333E-3</v>
      </c>
      <c r="H758">
        <v>-2.4009564947222386</v>
      </c>
      <c r="I758">
        <v>2.2904366829419809</v>
      </c>
      <c r="J758">
        <v>0.17450579895885188</v>
      </c>
      <c r="K758">
        <v>0.56810881729664386</v>
      </c>
      <c r="L758">
        <v>2.0008596729156829</v>
      </c>
      <c r="M758">
        <v>2.1265935136021459</v>
      </c>
      <c r="P758" s="17">
        <f t="shared" si="35"/>
        <v>-1.5717073041319283E-2</v>
      </c>
      <c r="Q758" s="17">
        <f t="shared" si="36"/>
        <v>-1.5594204402835543E-2</v>
      </c>
    </row>
    <row r="759" spans="3:17" x14ac:dyDescent="0.55000000000000004">
      <c r="C759">
        <f t="shared" si="37"/>
        <v>753</v>
      </c>
      <c r="D759">
        <v>-2.0054177000783477E-2</v>
      </c>
      <c r="E759">
        <v>-0.14992443986911569</v>
      </c>
      <c r="F759">
        <v>0.28655496043356388</v>
      </c>
      <c r="G759">
        <v>0.50696323347777184</v>
      </c>
      <c r="H759">
        <v>-0.36192923960634188</v>
      </c>
      <c r="I759">
        <v>0.88051160270327455</v>
      </c>
      <c r="J759">
        <v>-0.1203584837058136</v>
      </c>
      <c r="K759">
        <v>0.40473284955877614</v>
      </c>
      <c r="L759">
        <v>-0.25591605866721268</v>
      </c>
      <c r="M759">
        <v>-1.0551885165908885</v>
      </c>
      <c r="P759" s="17">
        <f t="shared" si="35"/>
        <v>1.4929923993199858E-3</v>
      </c>
      <c r="Q759" s="17">
        <f t="shared" si="36"/>
        <v>1.4941074673324728E-3</v>
      </c>
    </row>
    <row r="760" spans="3:17" x14ac:dyDescent="0.55000000000000004">
      <c r="C760">
        <f t="shared" si="37"/>
        <v>754</v>
      </c>
      <c r="D760">
        <v>-0.59295098632201937</v>
      </c>
      <c r="E760">
        <v>-8.3298671302345251E-2</v>
      </c>
      <c r="F760">
        <v>0.59537059979635265</v>
      </c>
      <c r="G760">
        <v>-0.55872770113714965</v>
      </c>
      <c r="H760">
        <v>1.158696739866677</v>
      </c>
      <c r="I760">
        <v>1.1745525761706672</v>
      </c>
      <c r="J760">
        <v>-0.1700607840778505</v>
      </c>
      <c r="K760">
        <v>-7.1835521116924497E-2</v>
      </c>
      <c r="L760">
        <v>0.18566634795798476</v>
      </c>
      <c r="M760">
        <v>1.1642615443293818</v>
      </c>
      <c r="P760" s="17">
        <f t="shared" si="35"/>
        <v>-3.4684395068724115E-3</v>
      </c>
      <c r="Q760" s="17">
        <f t="shared" si="36"/>
        <v>-3.4624314188032024E-3</v>
      </c>
    </row>
    <row r="761" spans="3:17" x14ac:dyDescent="0.55000000000000004">
      <c r="C761">
        <f t="shared" si="37"/>
        <v>755</v>
      </c>
      <c r="D761">
        <v>-0.57362997624257861</v>
      </c>
      <c r="E761">
        <v>1.34251967267266</v>
      </c>
      <c r="F761">
        <v>-1.2628960263373674</v>
      </c>
      <c r="G761">
        <v>-0.81056611874955986</v>
      </c>
      <c r="H761">
        <v>2.0650716845104178</v>
      </c>
      <c r="I761">
        <v>0.56251592963942765</v>
      </c>
      <c r="J761">
        <v>1.951641951877797</v>
      </c>
      <c r="K761">
        <v>-1.495903928119263</v>
      </c>
      <c r="L761">
        <v>-1.9540750210454749</v>
      </c>
      <c r="M761">
        <v>-0.71695448100222936</v>
      </c>
      <c r="P761" s="17">
        <f t="shared" si="35"/>
        <v>-3.3011146513167028E-3</v>
      </c>
      <c r="Q761" s="17">
        <f t="shared" si="36"/>
        <v>-3.2956719629727571E-3</v>
      </c>
    </row>
    <row r="762" spans="3:17" x14ac:dyDescent="0.55000000000000004">
      <c r="C762">
        <f t="shared" si="37"/>
        <v>756</v>
      </c>
      <c r="D762">
        <v>0.20679374612161872</v>
      </c>
      <c r="E762">
        <v>0.33598517589484383</v>
      </c>
      <c r="F762">
        <v>2.2269281219010622</v>
      </c>
      <c r="G762">
        <v>-1.7329281370035687</v>
      </c>
      <c r="H762">
        <v>0.76936242598911764</v>
      </c>
      <c r="I762">
        <v>-0.72664418653529894</v>
      </c>
      <c r="J762">
        <v>-1.0666681466395356</v>
      </c>
      <c r="K762">
        <v>2.4113203533990863</v>
      </c>
      <c r="L762">
        <v>-0.85541269845476176</v>
      </c>
      <c r="M762">
        <v>0.75052000014403142</v>
      </c>
      <c r="P762" s="17">
        <f t="shared" si="35"/>
        <v>3.4575530415173819E-3</v>
      </c>
      <c r="Q762" s="17">
        <f t="shared" si="36"/>
        <v>3.4635372729796554E-3</v>
      </c>
    </row>
    <row r="763" spans="3:17" x14ac:dyDescent="0.55000000000000004">
      <c r="C763">
        <f t="shared" si="37"/>
        <v>757</v>
      </c>
      <c r="D763">
        <v>6.4565932761467867E-2</v>
      </c>
      <c r="E763">
        <v>-0.49053534142093191</v>
      </c>
      <c r="F763">
        <v>0.96281955920927453</v>
      </c>
      <c r="G763">
        <v>0.76622979286999948</v>
      </c>
      <c r="H763">
        <v>1.34473145173663</v>
      </c>
      <c r="I763">
        <v>-0.14840440957562254</v>
      </c>
      <c r="J763">
        <v>-1.0689691390907288</v>
      </c>
      <c r="K763">
        <v>2.1494979122632878</v>
      </c>
      <c r="L763">
        <v>2.2004283538792078</v>
      </c>
      <c r="M763">
        <v>-1.1982965921886561</v>
      </c>
      <c r="P763" s="17">
        <f t="shared" si="35"/>
        <v>2.2258240465713578E-3</v>
      </c>
      <c r="Q763" s="17">
        <f t="shared" si="36"/>
        <v>2.2283030318350772E-3</v>
      </c>
    </row>
    <row r="764" spans="3:17" x14ac:dyDescent="0.55000000000000004">
      <c r="C764">
        <f t="shared" si="37"/>
        <v>758</v>
      </c>
      <c r="D764">
        <v>-2.1323267552578504</v>
      </c>
      <c r="E764">
        <v>-1.8864262839345882</v>
      </c>
      <c r="F764">
        <v>-0.2960663146475313</v>
      </c>
      <c r="G764">
        <v>-1.6145430604067779</v>
      </c>
      <c r="H764">
        <v>-1.0973040767566022</v>
      </c>
      <c r="I764">
        <v>0.45991588442238085</v>
      </c>
      <c r="J764">
        <v>-1.462687571235024</v>
      </c>
      <c r="K764">
        <v>-1.2277984698547693</v>
      </c>
      <c r="L764">
        <v>1.3466022700182234</v>
      </c>
      <c r="M764">
        <v>1.2342685239299858</v>
      </c>
      <c r="P764" s="17">
        <f t="shared" si="35"/>
        <v>-1.6799824725558746E-2</v>
      </c>
      <c r="Q764" s="17">
        <f t="shared" si="36"/>
        <v>-1.6659494609536196E-2</v>
      </c>
    </row>
    <row r="765" spans="3:17" x14ac:dyDescent="0.55000000000000004">
      <c r="C765">
        <f t="shared" si="37"/>
        <v>759</v>
      </c>
      <c r="D765">
        <v>1.7369066214654936</v>
      </c>
      <c r="E765">
        <v>1.3331658797439099</v>
      </c>
      <c r="F765">
        <v>-1.0602458765436957</v>
      </c>
      <c r="G765">
        <v>-0.21021662657937001</v>
      </c>
      <c r="H765">
        <v>-0.73354943210940327</v>
      </c>
      <c r="I765">
        <v>-0.42348099424444752</v>
      </c>
      <c r="J765">
        <v>1.0300699767114061</v>
      </c>
      <c r="K765">
        <v>-0.2040647872041258</v>
      </c>
      <c r="L765">
        <v>1.3086137892194434</v>
      </c>
      <c r="M765">
        <v>1.7790115338911761</v>
      </c>
      <c r="P765" s="17">
        <f t="shared" si="35"/>
        <v>1.6708719248571854E-2</v>
      </c>
      <c r="Q765" s="17">
        <f t="shared" si="36"/>
        <v>1.6849090616833928E-2</v>
      </c>
    </row>
    <row r="766" spans="3:17" x14ac:dyDescent="0.55000000000000004">
      <c r="C766">
        <f t="shared" si="37"/>
        <v>760</v>
      </c>
      <c r="D766">
        <v>1.7661335373877138</v>
      </c>
      <c r="E766">
        <v>-0.38626165238390286</v>
      </c>
      <c r="F766">
        <v>0.48094521275305441</v>
      </c>
      <c r="G766">
        <v>-1.3930574475792927</v>
      </c>
      <c r="H766">
        <v>-0.84528223645457201</v>
      </c>
      <c r="I766">
        <v>0.2653821847804721</v>
      </c>
      <c r="J766">
        <v>-2.3137265898212691</v>
      </c>
      <c r="K766">
        <v>2.4085102379653738</v>
      </c>
      <c r="L766">
        <v>1.1430826670191543</v>
      </c>
      <c r="M766">
        <v>2.4341127094742749E-2</v>
      </c>
      <c r="P766" s="17">
        <f t="shared" si="35"/>
        <v>1.6961831765201E-2</v>
      </c>
      <c r="Q766" s="17">
        <f t="shared" si="36"/>
        <v>1.7106500424640014E-2</v>
      </c>
    </row>
    <row r="767" spans="3:17" x14ac:dyDescent="0.55000000000000004">
      <c r="C767">
        <f t="shared" si="37"/>
        <v>761</v>
      </c>
      <c r="D767">
        <v>-1.3549502094589807</v>
      </c>
      <c r="E767">
        <v>-8.9541689800355914E-2</v>
      </c>
      <c r="F767">
        <v>1.1595973575485141</v>
      </c>
      <c r="G767">
        <v>1.2305815643615716</v>
      </c>
      <c r="H767">
        <v>1.3214668554725353</v>
      </c>
      <c r="I767">
        <v>-0.67887254604971814</v>
      </c>
      <c r="J767">
        <v>-0.94568734656711417</v>
      </c>
      <c r="K767">
        <v>-1.0000981356992409</v>
      </c>
      <c r="L767">
        <v>-1.2336762223314846</v>
      </c>
      <c r="M767">
        <v>2.3898082237041898</v>
      </c>
      <c r="P767" s="17">
        <f t="shared" si="35"/>
        <v>-1.0067546355878566E-2</v>
      </c>
      <c r="Q767" s="17">
        <f t="shared" si="36"/>
        <v>-1.0017038250734522E-2</v>
      </c>
    </row>
    <row r="768" spans="3:17" x14ac:dyDescent="0.55000000000000004">
      <c r="C768">
        <f t="shared" si="37"/>
        <v>762</v>
      </c>
      <c r="D768">
        <v>1.0922765778363992</v>
      </c>
      <c r="E768">
        <v>1.2465629385149171</v>
      </c>
      <c r="F768">
        <v>1.232630652237632</v>
      </c>
      <c r="G768">
        <v>1.1039155882091816</v>
      </c>
      <c r="H768">
        <v>-0.3303968783171442</v>
      </c>
      <c r="I768">
        <v>0.81191930752105346</v>
      </c>
      <c r="J768">
        <v>1.7502270203599952</v>
      </c>
      <c r="K768">
        <v>-0.91033173952255819</v>
      </c>
      <c r="L768">
        <v>2.2904585965722597</v>
      </c>
      <c r="M768">
        <v>0.80804685473218607</v>
      </c>
      <c r="P768" s="17">
        <f t="shared" si="35"/>
        <v>1.1126059310317189E-2</v>
      </c>
      <c r="Q768" s="17">
        <f t="shared" si="36"/>
        <v>1.1188184095774822E-2</v>
      </c>
    </row>
    <row r="769" spans="3:17" x14ac:dyDescent="0.55000000000000004">
      <c r="C769">
        <f t="shared" si="37"/>
        <v>763</v>
      </c>
      <c r="D769">
        <v>-0.71647192367564494</v>
      </c>
      <c r="E769">
        <v>-9.3167510384388266E-3</v>
      </c>
      <c r="F769">
        <v>2.2869082824450566</v>
      </c>
      <c r="G769">
        <v>0.27872986886572726</v>
      </c>
      <c r="H769">
        <v>0.28839249464521272</v>
      </c>
      <c r="I769">
        <v>0.76113919669086771</v>
      </c>
      <c r="J769">
        <v>1.3685019968865209</v>
      </c>
      <c r="K769">
        <v>0.93678311215644927</v>
      </c>
      <c r="L769">
        <v>1.2905347510251362</v>
      </c>
      <c r="M769">
        <v>-1.0600532778578085</v>
      </c>
      <c r="P769" s="17">
        <f t="shared" si="35"/>
        <v>-4.5381622033474709E-3</v>
      </c>
      <c r="Q769" s="17">
        <f t="shared" si="36"/>
        <v>-4.5278803047770211E-3</v>
      </c>
    </row>
    <row r="770" spans="3:17" x14ac:dyDescent="0.55000000000000004">
      <c r="C770">
        <f t="shared" si="37"/>
        <v>764</v>
      </c>
      <c r="D770">
        <v>0.89223301162846658</v>
      </c>
      <c r="E770">
        <v>0.97949388199673826</v>
      </c>
      <c r="F770">
        <v>0.93601764500311457</v>
      </c>
      <c r="G770">
        <v>1.4169606893077369</v>
      </c>
      <c r="H770">
        <v>-0.38645984824706558</v>
      </c>
      <c r="I770">
        <v>0.72401593069577852</v>
      </c>
      <c r="J770">
        <v>-1.7141677015314809E-2</v>
      </c>
      <c r="K770">
        <v>-0.93503620080848016</v>
      </c>
      <c r="L770">
        <v>1.3865057206044609</v>
      </c>
      <c r="M770">
        <v>0.70373261942430254</v>
      </c>
      <c r="P770" s="17">
        <f t="shared" si="35"/>
        <v>9.3936312083201506E-3</v>
      </c>
      <c r="Q770" s="17">
        <f t="shared" si="36"/>
        <v>9.4378898364848585E-3</v>
      </c>
    </row>
    <row r="771" spans="3:17" x14ac:dyDescent="0.55000000000000004">
      <c r="C771">
        <f t="shared" si="37"/>
        <v>765</v>
      </c>
      <c r="D771">
        <v>0.97613754089904381</v>
      </c>
      <c r="E771">
        <v>0.54120155684712024</v>
      </c>
      <c r="F771">
        <v>0.23973618184373108</v>
      </c>
      <c r="G771">
        <v>0.80791807014771433</v>
      </c>
      <c r="H771">
        <v>1.4303558838995416</v>
      </c>
      <c r="I771">
        <v>0.17939440760078507</v>
      </c>
      <c r="J771">
        <v>-1.5047930478831251</v>
      </c>
      <c r="K771">
        <v>-0.2059124593601773</v>
      </c>
      <c r="L771">
        <v>0.24981854958956712</v>
      </c>
      <c r="M771">
        <v>-0.86677453583679787</v>
      </c>
      <c r="P771" s="17">
        <f t="shared" si="35"/>
        <v>1.01202657467291E-2</v>
      </c>
      <c r="Q771" s="17">
        <f t="shared" si="36"/>
        <v>1.0171648826646118E-2</v>
      </c>
    </row>
    <row r="772" spans="3:17" x14ac:dyDescent="0.55000000000000004">
      <c r="C772">
        <f t="shared" si="37"/>
        <v>766</v>
      </c>
      <c r="D772">
        <v>1.4949663993408118</v>
      </c>
      <c r="E772">
        <v>-3.7894414880310208E-2</v>
      </c>
      <c r="F772">
        <v>-0.98514827227587898</v>
      </c>
      <c r="G772">
        <v>-0.3260299659479437</v>
      </c>
      <c r="H772">
        <v>0.38768094090002958</v>
      </c>
      <c r="I772">
        <v>2.8656999375259382E-2</v>
      </c>
      <c r="J772">
        <v>0.40370837302631818</v>
      </c>
      <c r="K772">
        <v>-1.1184641140170746</v>
      </c>
      <c r="L772">
        <v>-1.5258342170785806</v>
      </c>
      <c r="M772">
        <v>0.63463009026878148</v>
      </c>
      <c r="P772" s="17">
        <f t="shared" si="35"/>
        <v>1.4613455462999613E-2</v>
      </c>
      <c r="Q772" s="17">
        <f t="shared" si="36"/>
        <v>1.4720754033795025E-2</v>
      </c>
    </row>
    <row r="773" spans="3:17" x14ac:dyDescent="0.55000000000000004">
      <c r="C773">
        <f t="shared" si="37"/>
        <v>767</v>
      </c>
      <c r="D773">
        <v>-1.3304035385584165</v>
      </c>
      <c r="E773">
        <v>-2.8844949645055555</v>
      </c>
      <c r="F773">
        <v>-1.7494072550278743</v>
      </c>
      <c r="G773">
        <v>1.0134478402753377</v>
      </c>
      <c r="H773">
        <v>0.52575385162826904</v>
      </c>
      <c r="I773">
        <v>-1.3739815081520932</v>
      </c>
      <c r="J773">
        <v>-1.0137457332172732</v>
      </c>
      <c r="K773">
        <v>-0.32874589664957127</v>
      </c>
      <c r="L773">
        <v>-1.1676790478712276</v>
      </c>
      <c r="M773">
        <v>1.0036528743091031</v>
      </c>
      <c r="P773" s="17">
        <f t="shared" si="35"/>
        <v>-9.8549659500963178E-3</v>
      </c>
      <c r="Q773" s="17">
        <f t="shared" si="36"/>
        <v>-9.8065649005458777E-3</v>
      </c>
    </row>
    <row r="774" spans="3:17" x14ac:dyDescent="0.55000000000000004">
      <c r="C774">
        <f t="shared" si="37"/>
        <v>768</v>
      </c>
      <c r="D774">
        <v>-2.0367550294215189</v>
      </c>
      <c r="E774">
        <v>0.39607282757857826</v>
      </c>
      <c r="F774">
        <v>-0.347267397869921</v>
      </c>
      <c r="G774">
        <v>0.43108488434623254</v>
      </c>
      <c r="H774">
        <v>0.71622553772256015</v>
      </c>
      <c r="I774">
        <v>-0.66501908607853877</v>
      </c>
      <c r="J774">
        <v>1.188603251574992</v>
      </c>
      <c r="K774">
        <v>-2.5290625557833843</v>
      </c>
      <c r="L774">
        <v>1.7231366786535276</v>
      </c>
      <c r="M774">
        <v>1.035215523477079</v>
      </c>
      <c r="P774" s="17">
        <f t="shared" ref="P774:P837" si="38">$P$1*1/12+$P$2*SQRT(1/12)*INDEX(D774:M774,1,$P$3)</f>
        <v>-1.5972149300980901E-2</v>
      </c>
      <c r="Q774" s="17">
        <f t="shared" si="36"/>
        <v>-1.5845270929249256E-2</v>
      </c>
    </row>
    <row r="775" spans="3:17" x14ac:dyDescent="0.55000000000000004">
      <c r="C775">
        <f t="shared" si="37"/>
        <v>769</v>
      </c>
      <c r="D775">
        <v>-0.71781363680229471</v>
      </c>
      <c r="E775">
        <v>-0.24390177056056392</v>
      </c>
      <c r="F775">
        <v>1.0315082190327935</v>
      </c>
      <c r="G775">
        <v>-0.20593629582309375</v>
      </c>
      <c r="H775">
        <v>-2.8166471681072263E-2</v>
      </c>
      <c r="I775">
        <v>-0.11153797133004657</v>
      </c>
      <c r="J775">
        <v>-0.33035578247312425</v>
      </c>
      <c r="K775">
        <v>0.21519858020949734</v>
      </c>
      <c r="L775">
        <v>0.66842890356685281</v>
      </c>
      <c r="M775">
        <v>-0.40140455377193096</v>
      </c>
      <c r="P775" s="17">
        <f t="shared" si="38"/>
        <v>-4.5497817798701686E-3</v>
      </c>
      <c r="Q775" s="17">
        <f t="shared" ref="Q775:Q838" si="39">EXP(P775)-1</f>
        <v>-4.5394472020466869E-3</v>
      </c>
    </row>
    <row r="776" spans="3:17" x14ac:dyDescent="0.55000000000000004">
      <c r="C776">
        <f t="shared" si="37"/>
        <v>770</v>
      </c>
      <c r="D776">
        <v>0.78938317515210199</v>
      </c>
      <c r="E776">
        <v>1.1340373174026119</v>
      </c>
      <c r="F776">
        <v>0.25984245246537663</v>
      </c>
      <c r="G776">
        <v>-0.30729242140176799</v>
      </c>
      <c r="H776">
        <v>0.84210893089405814</v>
      </c>
      <c r="I776">
        <v>0.32206328193371864</v>
      </c>
      <c r="J776">
        <v>-1.341435163829499</v>
      </c>
      <c r="K776">
        <v>-7.3236504297355023E-2</v>
      </c>
      <c r="L776">
        <v>0.7581690411366655</v>
      </c>
      <c r="M776">
        <v>-0.83640212292440941</v>
      </c>
      <c r="P776" s="17">
        <f t="shared" si="38"/>
        <v>8.502925496684079E-3</v>
      </c>
      <c r="Q776" s="17">
        <f t="shared" si="39"/>
        <v>8.5391780457448885E-3</v>
      </c>
    </row>
    <row r="777" spans="3:17" x14ac:dyDescent="0.55000000000000004">
      <c r="C777">
        <f t="shared" si="37"/>
        <v>771</v>
      </c>
      <c r="D777">
        <v>-0.66476076247892824</v>
      </c>
      <c r="E777">
        <v>-0.26643712765902089</v>
      </c>
      <c r="F777">
        <v>-1.2056109405766375</v>
      </c>
      <c r="G777">
        <v>1.0854615635754883</v>
      </c>
      <c r="H777">
        <v>0.5956212945600371</v>
      </c>
      <c r="I777">
        <v>-5.178621588313765E-2</v>
      </c>
      <c r="J777">
        <v>-1.3902293200590825</v>
      </c>
      <c r="K777">
        <v>-0.31546001197554385</v>
      </c>
      <c r="L777">
        <v>0.24965070882725979</v>
      </c>
      <c r="M777">
        <v>-0.1135431022556927</v>
      </c>
      <c r="P777" s="17">
        <f t="shared" si="38"/>
        <v>-4.0903304107919834E-3</v>
      </c>
      <c r="Q777" s="17">
        <f t="shared" si="39"/>
        <v>-4.0819764034554229E-3</v>
      </c>
    </row>
    <row r="778" spans="3:17" x14ac:dyDescent="0.55000000000000004">
      <c r="C778">
        <f t="shared" si="37"/>
        <v>772</v>
      </c>
      <c r="D778">
        <v>-0.86511870151384707</v>
      </c>
      <c r="E778">
        <v>2.3434599621708472</v>
      </c>
      <c r="F778">
        <v>-1.8640672403812135</v>
      </c>
      <c r="G778">
        <v>-0.63238458206126991</v>
      </c>
      <c r="H778">
        <v>0.10367897854457801</v>
      </c>
      <c r="I778">
        <v>1.2039234684651077</v>
      </c>
      <c r="J778">
        <v>1.0455351370585133</v>
      </c>
      <c r="K778">
        <v>1.3724644113885778</v>
      </c>
      <c r="L778">
        <v>-1.8638343126127792</v>
      </c>
      <c r="M778">
        <v>-1.0121316494473958</v>
      </c>
      <c r="P778" s="17">
        <f t="shared" si="38"/>
        <v>-5.8254810613333182E-3</v>
      </c>
      <c r="Q778" s="17">
        <f t="shared" si="39"/>
        <v>-5.8085458477488139E-3</v>
      </c>
    </row>
    <row r="779" spans="3:17" x14ac:dyDescent="0.55000000000000004">
      <c r="C779">
        <f t="shared" si="37"/>
        <v>773</v>
      </c>
      <c r="D779">
        <v>0.31195066147440265</v>
      </c>
      <c r="E779">
        <v>-1.756555502073132</v>
      </c>
      <c r="F779">
        <v>1.5273340768402939</v>
      </c>
      <c r="G779">
        <v>0.28988372686426911</v>
      </c>
      <c r="H779">
        <v>0.59577169245796191</v>
      </c>
      <c r="I779">
        <v>1.5629377524309163</v>
      </c>
      <c r="J779">
        <v>-1.8803728242162623</v>
      </c>
      <c r="K779">
        <v>-1.7117864963441789</v>
      </c>
      <c r="L779">
        <v>0.88173406801738508</v>
      </c>
      <c r="M779">
        <v>-0.83413440431102182</v>
      </c>
      <c r="P779" s="17">
        <f t="shared" si="38"/>
        <v>4.3682386423085891E-3</v>
      </c>
      <c r="Q779" s="17">
        <f t="shared" si="39"/>
        <v>4.3777933040083372E-3</v>
      </c>
    </row>
    <row r="780" spans="3:17" x14ac:dyDescent="0.55000000000000004">
      <c r="C780">
        <f t="shared" si="37"/>
        <v>774</v>
      </c>
      <c r="D780">
        <v>-0.82281875656989911</v>
      </c>
      <c r="E780">
        <v>9.4262511105564328E-2</v>
      </c>
      <c r="F780">
        <v>-3.2887063553478226</v>
      </c>
      <c r="G780">
        <v>-0.40018837226344223</v>
      </c>
      <c r="H780">
        <v>-1.1921530525674551</v>
      </c>
      <c r="I780">
        <v>-2.9782146689872162E-2</v>
      </c>
      <c r="J780">
        <v>-0.25425393312748612</v>
      </c>
      <c r="K780">
        <v>-1.5825464642076372</v>
      </c>
      <c r="L780">
        <v>0.21468863085061671</v>
      </c>
      <c r="M780">
        <v>-1.6099387577042947</v>
      </c>
      <c r="P780" s="17">
        <f t="shared" si="38"/>
        <v>-5.4591527923318981E-3</v>
      </c>
      <c r="Q780" s="17">
        <f t="shared" si="39"/>
        <v>-5.4442786966893975E-3</v>
      </c>
    </row>
    <row r="781" spans="3:17" x14ac:dyDescent="0.55000000000000004">
      <c r="C781">
        <f t="shared" si="37"/>
        <v>775</v>
      </c>
      <c r="D781">
        <v>1.5401340823796139</v>
      </c>
      <c r="E781">
        <v>-1.4479046905642678</v>
      </c>
      <c r="F781">
        <v>-0.1698902017114105</v>
      </c>
      <c r="G781">
        <v>-0.42957228465495012</v>
      </c>
      <c r="H781">
        <v>3.3665695670020125E-2</v>
      </c>
      <c r="I781">
        <v>-0.16434335537019418</v>
      </c>
      <c r="J781">
        <v>0.38449099101322642</v>
      </c>
      <c r="K781">
        <v>-0.56858989801743753</v>
      </c>
      <c r="L781">
        <v>0.19154597150452801</v>
      </c>
      <c r="M781">
        <v>1.3060515660339787</v>
      </c>
      <c r="P781" s="17">
        <f t="shared" si="38"/>
        <v>1.5004619072416474E-2</v>
      </c>
      <c r="Q781" s="17">
        <f t="shared" si="39"/>
        <v>1.5117753507304599E-2</v>
      </c>
    </row>
    <row r="782" spans="3:17" x14ac:dyDescent="0.55000000000000004">
      <c r="C782">
        <f t="shared" si="37"/>
        <v>776</v>
      </c>
      <c r="D782">
        <v>0.54935586744933451</v>
      </c>
      <c r="E782">
        <v>0.94421596160620014</v>
      </c>
      <c r="F782">
        <v>-0.22155478466582412</v>
      </c>
      <c r="G782">
        <v>1.0415366333740548</v>
      </c>
      <c r="H782">
        <v>-1.9617049844812411</v>
      </c>
      <c r="I782">
        <v>-0.874709101744507</v>
      </c>
      <c r="J782">
        <v>-0.70944028180268903</v>
      </c>
      <c r="K782">
        <v>-0.95694244464668643</v>
      </c>
      <c r="L782">
        <v>-3.1754331783128591</v>
      </c>
      <c r="M782">
        <v>0.63235889754754093</v>
      </c>
      <c r="P782" s="17">
        <f t="shared" si="38"/>
        <v>6.4242280359582708E-3</v>
      </c>
      <c r="Q782" s="17">
        <f t="shared" si="39"/>
        <v>6.4449076486858825E-3</v>
      </c>
    </row>
    <row r="783" spans="3:17" x14ac:dyDescent="0.55000000000000004">
      <c r="C783">
        <f t="shared" si="37"/>
        <v>777</v>
      </c>
      <c r="D783">
        <v>0.97716135084607059</v>
      </c>
      <c r="E783">
        <v>-1.2632802218478367</v>
      </c>
      <c r="F783">
        <v>2.5573651938218456</v>
      </c>
      <c r="G783">
        <v>2.8294126783582958</v>
      </c>
      <c r="H783">
        <v>-2.0765123802971967E-2</v>
      </c>
      <c r="I783">
        <v>-0.65273975688533681</v>
      </c>
      <c r="J783">
        <v>0.50509085952981425</v>
      </c>
      <c r="K783">
        <v>0.58596124060049692</v>
      </c>
      <c r="L783">
        <v>2.410748020740229</v>
      </c>
      <c r="M783">
        <v>1.1406188261854846</v>
      </c>
      <c r="P783" s="17">
        <f t="shared" si="38"/>
        <v>1.0129132200956823E-2</v>
      </c>
      <c r="Q783" s="17">
        <f t="shared" si="39"/>
        <v>1.0180605507039475E-2</v>
      </c>
    </row>
    <row r="784" spans="3:17" x14ac:dyDescent="0.55000000000000004">
      <c r="C784">
        <f t="shared" si="37"/>
        <v>778</v>
      </c>
      <c r="D784">
        <v>0.48536699767850361</v>
      </c>
      <c r="E784">
        <v>-0.6637996824949749</v>
      </c>
      <c r="F784">
        <v>-1.0475920382156549</v>
      </c>
      <c r="G784">
        <v>-0.32460221562049774</v>
      </c>
      <c r="H784">
        <v>0.26218403076279329</v>
      </c>
      <c r="I784">
        <v>1.3599204477431206</v>
      </c>
      <c r="J784">
        <v>2.1235941285247075</v>
      </c>
      <c r="K784">
        <v>1.6439280579940136</v>
      </c>
      <c r="L784">
        <v>-0.78001907994476105</v>
      </c>
      <c r="M784">
        <v>-0.2670714516078605</v>
      </c>
      <c r="P784" s="17">
        <f t="shared" si="38"/>
        <v>5.8700681681483338E-3</v>
      </c>
      <c r="Q784" s="17">
        <f t="shared" si="39"/>
        <v>5.8873307793363416E-3</v>
      </c>
    </row>
    <row r="785" spans="3:17" x14ac:dyDescent="0.55000000000000004">
      <c r="C785">
        <f t="shared" si="37"/>
        <v>779</v>
      </c>
      <c r="D785">
        <v>3.5167343713373697E-2</v>
      </c>
      <c r="E785">
        <v>-2.0236516585610858</v>
      </c>
      <c r="F785">
        <v>0.62748065022485611</v>
      </c>
      <c r="G785">
        <v>-1.2425272912933873</v>
      </c>
      <c r="H785">
        <v>1.1124792059939899</v>
      </c>
      <c r="I785">
        <v>-0.6723249518999681</v>
      </c>
      <c r="J785">
        <v>0.15476922721878719</v>
      </c>
      <c r="K785">
        <v>-0.72435396592660384</v>
      </c>
      <c r="L785">
        <v>1.9094077617233429E-2</v>
      </c>
      <c r="M785">
        <v>-0.47476631907976763</v>
      </c>
      <c r="P785" s="17">
        <f t="shared" si="38"/>
        <v>1.9712247970606728E-3</v>
      </c>
      <c r="Q785" s="17">
        <f t="shared" si="39"/>
        <v>1.9731689378972295E-3</v>
      </c>
    </row>
    <row r="786" spans="3:17" x14ac:dyDescent="0.55000000000000004">
      <c r="C786">
        <f t="shared" si="37"/>
        <v>780</v>
      </c>
      <c r="D786">
        <v>1.6847911953517278</v>
      </c>
      <c r="E786">
        <v>1.7429467041590478</v>
      </c>
      <c r="F786">
        <v>1.363722775545223</v>
      </c>
      <c r="G786">
        <v>-0.22836857243629097</v>
      </c>
      <c r="H786">
        <v>-0.14388531072846483</v>
      </c>
      <c r="I786">
        <v>-0.70628693504198881</v>
      </c>
      <c r="J786">
        <v>0.29580520351408679</v>
      </c>
      <c r="K786">
        <v>-0.28120813698898312</v>
      </c>
      <c r="L786">
        <v>0.87558174157688362</v>
      </c>
      <c r="M786">
        <v>-0.24137249492657251</v>
      </c>
      <c r="P786" s="17">
        <f t="shared" si="38"/>
        <v>1.6257386419136134E-2</v>
      </c>
      <c r="Q786" s="17">
        <f t="shared" si="39"/>
        <v>1.639025679083006E-2</v>
      </c>
    </row>
    <row r="787" spans="3:17" x14ac:dyDescent="0.55000000000000004">
      <c r="C787">
        <f t="shared" si="37"/>
        <v>781</v>
      </c>
      <c r="D787">
        <v>1.1029209383068217</v>
      </c>
      <c r="E787">
        <v>1.8370185122999834</v>
      </c>
      <c r="F787">
        <v>1.8999402346899954</v>
      </c>
      <c r="G787">
        <v>-0.29029491014772346</v>
      </c>
      <c r="H787">
        <v>-1.3762393691053201</v>
      </c>
      <c r="I787">
        <v>-0.20784861644882635</v>
      </c>
      <c r="J787">
        <v>6.9738347154889566E-2</v>
      </c>
      <c r="K787">
        <v>0.10422787334282994</v>
      </c>
      <c r="L787">
        <v>-1.0195526010349976</v>
      </c>
      <c r="M787">
        <v>0.80197851987038049</v>
      </c>
      <c r="P787" s="17">
        <f t="shared" si="38"/>
        <v>1.1218242176061438E-2</v>
      </c>
      <c r="Q787" s="17">
        <f t="shared" si="39"/>
        <v>1.1281402616900804E-2</v>
      </c>
    </row>
    <row r="788" spans="3:17" x14ac:dyDescent="0.55000000000000004">
      <c r="C788">
        <f t="shared" si="37"/>
        <v>782</v>
      </c>
      <c r="D788">
        <v>-2.5015144967517666</v>
      </c>
      <c r="E788">
        <v>0.13520315239013128</v>
      </c>
      <c r="F788">
        <v>-0.24395155642694313</v>
      </c>
      <c r="G788">
        <v>-0.8075591217628344</v>
      </c>
      <c r="H788">
        <v>-0.95399842093662546</v>
      </c>
      <c r="I788">
        <v>0.25628989451437556</v>
      </c>
      <c r="J788">
        <v>7.8104860215507624E-2</v>
      </c>
      <c r="K788">
        <v>-0.12508967670782561</v>
      </c>
      <c r="L788">
        <v>-1.238499025336776</v>
      </c>
      <c r="M788">
        <v>-1.2140392004059659</v>
      </c>
      <c r="P788" s="17">
        <f t="shared" si="38"/>
        <v>-1.9997084354554086E-2</v>
      </c>
      <c r="Q788" s="17">
        <f t="shared" si="39"/>
        <v>-1.979846877728042E-2</v>
      </c>
    </row>
    <row r="789" spans="3:17" x14ac:dyDescent="0.55000000000000004">
      <c r="C789">
        <f t="shared" si="37"/>
        <v>783</v>
      </c>
      <c r="D789">
        <v>-0.21648720217445419</v>
      </c>
      <c r="E789">
        <v>1.2038717389267997</v>
      </c>
      <c r="F789">
        <v>-0.42580187190065943</v>
      </c>
      <c r="G789">
        <v>0.89751508201667773</v>
      </c>
      <c r="H789">
        <v>-5.6283913303423264E-2</v>
      </c>
      <c r="I789">
        <v>-1.5001494676362597</v>
      </c>
      <c r="J789">
        <v>1.5075714243933205</v>
      </c>
      <c r="K789">
        <v>1.1525961890123977</v>
      </c>
      <c r="L789">
        <v>-0.24913060665283568</v>
      </c>
      <c r="M789">
        <v>5.0112379621846628E-2</v>
      </c>
      <c r="P789" s="17">
        <f t="shared" si="38"/>
        <v>-2.0816750010628385E-4</v>
      </c>
      <c r="Q789" s="17">
        <f t="shared" si="39"/>
        <v>-2.081458347555909E-4</v>
      </c>
    </row>
    <row r="790" spans="3:17" x14ac:dyDescent="0.55000000000000004">
      <c r="C790">
        <f t="shared" si="37"/>
        <v>784</v>
      </c>
      <c r="D790">
        <v>-0.22974972561028165</v>
      </c>
      <c r="E790">
        <v>-0.95645067698329655</v>
      </c>
      <c r="F790">
        <v>-1.1011458835203662</v>
      </c>
      <c r="G790">
        <v>0.64963023736336523</v>
      </c>
      <c r="H790">
        <v>-0.78924186443945554</v>
      </c>
      <c r="I790">
        <v>-0.92533992004191723</v>
      </c>
      <c r="J790">
        <v>-0.61114610576781758</v>
      </c>
      <c r="K790">
        <v>2.0432347857256401</v>
      </c>
      <c r="L790">
        <v>-0.83073261447882751</v>
      </c>
      <c r="M790">
        <v>-1.5968288722754533</v>
      </c>
      <c r="P790" s="17">
        <f t="shared" si="38"/>
        <v>-3.2302432224341434E-4</v>
      </c>
      <c r="Q790" s="17">
        <f t="shared" si="39"/>
        <v>-3.2297215550425307E-4</v>
      </c>
    </row>
    <row r="791" spans="3:17" x14ac:dyDescent="0.55000000000000004">
      <c r="C791">
        <f t="shared" si="37"/>
        <v>785</v>
      </c>
      <c r="D791">
        <v>0.51058080657028637</v>
      </c>
      <c r="E791">
        <v>0.72144701993450921</v>
      </c>
      <c r="F791">
        <v>0.71746454092263756</v>
      </c>
      <c r="G791">
        <v>1.6929555001012813</v>
      </c>
      <c r="H791">
        <v>-0.27750551450170807</v>
      </c>
      <c r="I791">
        <v>-0.15712239473794218</v>
      </c>
      <c r="J791">
        <v>0.83237957303489007</v>
      </c>
      <c r="K791">
        <v>-0.1573749012909689</v>
      </c>
      <c r="L791">
        <v>0.36595586633452221</v>
      </c>
      <c r="M791">
        <v>-1.0327780845680756</v>
      </c>
      <c r="P791" s="17">
        <f t="shared" si="38"/>
        <v>6.0884261584128324E-3</v>
      </c>
      <c r="Q791" s="17">
        <f t="shared" si="39"/>
        <v>6.1069982975239245E-3</v>
      </c>
    </row>
    <row r="792" spans="3:17" x14ac:dyDescent="0.55000000000000004">
      <c r="C792">
        <f t="shared" si="37"/>
        <v>786</v>
      </c>
      <c r="D792">
        <v>-0.95521711157235645</v>
      </c>
      <c r="E792">
        <v>-1.4484243005888706</v>
      </c>
      <c r="F792">
        <v>-0.80774286683776619</v>
      </c>
      <c r="G792">
        <v>-0.54559243760629794</v>
      </c>
      <c r="H792">
        <v>0.72672665492229338</v>
      </c>
      <c r="I792">
        <v>-0.15839612858504099</v>
      </c>
      <c r="J792">
        <v>0.57079041962812371</v>
      </c>
      <c r="K792">
        <v>-1.2110821118266335</v>
      </c>
      <c r="L792">
        <v>-0.38871738121681954</v>
      </c>
      <c r="M792">
        <v>-0.67660981140544085</v>
      </c>
      <c r="P792" s="17">
        <f t="shared" si="38"/>
        <v>-6.6057561808458825E-3</v>
      </c>
      <c r="Q792" s="17">
        <f t="shared" si="39"/>
        <v>-6.5839861357316343E-3</v>
      </c>
    </row>
    <row r="793" spans="3:17" x14ac:dyDescent="0.55000000000000004">
      <c r="C793">
        <f t="shared" si="37"/>
        <v>787</v>
      </c>
      <c r="D793">
        <v>-0.18923681219304311</v>
      </c>
      <c r="E793">
        <v>-0.70976308163962476</v>
      </c>
      <c r="F793">
        <v>1.0307776444561916</v>
      </c>
      <c r="G793">
        <v>0.92664072461181912</v>
      </c>
      <c r="H793">
        <v>0.3695360424936559</v>
      </c>
      <c r="I793">
        <v>0.51992590605193101</v>
      </c>
      <c r="J793">
        <v>0.63802084973818762</v>
      </c>
      <c r="K793">
        <v>-1.1589893215885885</v>
      </c>
      <c r="L793">
        <v>-9.3351187416951281E-2</v>
      </c>
      <c r="M793">
        <v>-0.35830932821088091</v>
      </c>
      <c r="P793" s="17">
        <f t="shared" si="38"/>
        <v>2.7827799763065686E-5</v>
      </c>
      <c r="Q793" s="17">
        <f t="shared" si="39"/>
        <v>2.7828186959899526E-5</v>
      </c>
    </row>
    <row r="794" spans="3:17" x14ac:dyDescent="0.55000000000000004">
      <c r="C794">
        <f t="shared" si="37"/>
        <v>788</v>
      </c>
      <c r="D794">
        <v>-2.0334975164731857</v>
      </c>
      <c r="E794">
        <v>0.47950289391463263</v>
      </c>
      <c r="F794">
        <v>-2.4027541025704116</v>
      </c>
      <c r="G794">
        <v>-2.2833067750344385</v>
      </c>
      <c r="H794">
        <v>0.57884241694628003</v>
      </c>
      <c r="I794">
        <v>-2.1304682565852171</v>
      </c>
      <c r="J794">
        <v>-0.28732624018439129</v>
      </c>
      <c r="K794">
        <v>1.4857991568120339</v>
      </c>
      <c r="L794">
        <v>0.22250577954900086</v>
      </c>
      <c r="M794">
        <v>-1.0531030003377864</v>
      </c>
      <c r="P794" s="17">
        <f t="shared" si="38"/>
        <v>-1.5943938411316767E-2</v>
      </c>
      <c r="Q794" s="17">
        <f t="shared" si="39"/>
        <v>-1.5817506657149427E-2</v>
      </c>
    </row>
    <row r="795" spans="3:17" x14ac:dyDescent="0.55000000000000004">
      <c r="C795">
        <f t="shared" si="37"/>
        <v>789</v>
      </c>
      <c r="D795">
        <v>0.33670100547322113</v>
      </c>
      <c r="E795">
        <v>5.239902316777461E-2</v>
      </c>
      <c r="F795">
        <v>-0.16878157826143395</v>
      </c>
      <c r="G795">
        <v>2.7278182609363943</v>
      </c>
      <c r="H795">
        <v>8.190805494807385E-2</v>
      </c>
      <c r="I795">
        <v>-1.4065000578538842</v>
      </c>
      <c r="J795">
        <v>-0.59104280016709843</v>
      </c>
      <c r="K795">
        <v>-0.21460367477486006</v>
      </c>
      <c r="L795">
        <v>-0.90411024981881527</v>
      </c>
      <c r="M795">
        <v>-1.8380417117696806</v>
      </c>
      <c r="P795" s="17">
        <f t="shared" si="38"/>
        <v>4.5825829088623942E-3</v>
      </c>
      <c r="Q795" s="17">
        <f t="shared" si="39"/>
        <v>4.593098999403411E-3</v>
      </c>
    </row>
    <row r="796" spans="3:17" x14ac:dyDescent="0.55000000000000004">
      <c r="C796">
        <f t="shared" si="37"/>
        <v>790</v>
      </c>
      <c r="D796">
        <v>-0.65162520543896851</v>
      </c>
      <c r="E796">
        <v>-0.65346955551210673</v>
      </c>
      <c r="F796">
        <v>3.3992112986330585E-2</v>
      </c>
      <c r="G796">
        <v>9.9758948187808866E-2</v>
      </c>
      <c r="H796">
        <v>0.25929630993803648</v>
      </c>
      <c r="I796">
        <v>5.2472195678863166E-2</v>
      </c>
      <c r="J796">
        <v>-0.86421528799513025</v>
      </c>
      <c r="K796">
        <v>0.91297245981316744</v>
      </c>
      <c r="L796">
        <v>0.66254254585341887</v>
      </c>
      <c r="M796">
        <v>-0.47987518377704969</v>
      </c>
      <c r="P796" s="17">
        <f t="shared" si="38"/>
        <v>-3.9765731498973365E-3</v>
      </c>
      <c r="Q796" s="17">
        <f t="shared" si="39"/>
        <v>-3.9686770528257753E-3</v>
      </c>
    </row>
    <row r="797" spans="3:17" x14ac:dyDescent="0.55000000000000004">
      <c r="C797">
        <f t="shared" si="37"/>
        <v>791</v>
      </c>
      <c r="D797">
        <v>-0.70382280276312126</v>
      </c>
      <c r="E797">
        <v>0.28446250863223821</v>
      </c>
      <c r="F797">
        <v>-1.0395118082434205E-2</v>
      </c>
      <c r="G797">
        <v>0.36101068026745403</v>
      </c>
      <c r="H797">
        <v>-0.22949666835830157</v>
      </c>
      <c r="I797">
        <v>0.82523421595531909</v>
      </c>
      <c r="J797">
        <v>-0.64145214032276843</v>
      </c>
      <c r="K797">
        <v>-1.0086382059866916</v>
      </c>
      <c r="L797">
        <v>-1.4849388757827382</v>
      </c>
      <c r="M797">
        <v>1.2842280331366318</v>
      </c>
      <c r="P797" s="17">
        <f t="shared" si="38"/>
        <v>-4.4286176028896056E-3</v>
      </c>
      <c r="Q797" s="17">
        <f t="shared" si="39"/>
        <v>-4.4188257360975314E-3</v>
      </c>
    </row>
    <row r="798" spans="3:17" x14ac:dyDescent="0.55000000000000004">
      <c r="C798">
        <f t="shared" si="37"/>
        <v>792</v>
      </c>
      <c r="D798">
        <v>-0.23398451689423913</v>
      </c>
      <c r="E798">
        <v>1.0973521668495971</v>
      </c>
      <c r="F798">
        <v>1.3075649311874635</v>
      </c>
      <c r="G798">
        <v>-1.130243979386238</v>
      </c>
      <c r="H798">
        <v>0.70275640635996728</v>
      </c>
      <c r="I798">
        <v>0.13254344256416165</v>
      </c>
      <c r="J798">
        <v>-3.6482751914754717E-2</v>
      </c>
      <c r="K798">
        <v>-0.41569047662011172</v>
      </c>
      <c r="L798">
        <v>-1.1881438467946723</v>
      </c>
      <c r="M798">
        <v>-1.153718273648608</v>
      </c>
      <c r="P798" s="17">
        <f t="shared" si="38"/>
        <v>-3.5969869055973536E-4</v>
      </c>
      <c r="Q798" s="17">
        <f t="shared" si="39"/>
        <v>-3.5963400674154933E-4</v>
      </c>
    </row>
    <row r="799" spans="3:17" x14ac:dyDescent="0.55000000000000004">
      <c r="C799">
        <f t="shared" si="37"/>
        <v>793</v>
      </c>
      <c r="D799">
        <v>-6.2556059586394838E-3</v>
      </c>
      <c r="E799">
        <v>1.0391017356757057</v>
      </c>
      <c r="F799">
        <v>-0.20176907361368573</v>
      </c>
      <c r="G799">
        <v>0.59323618750146678</v>
      </c>
      <c r="H799">
        <v>-1.4458551496188412</v>
      </c>
      <c r="I799">
        <v>0.49748928959557581</v>
      </c>
      <c r="J799">
        <v>1.0684690826076972</v>
      </c>
      <c r="K799">
        <v>0.35383767030415131</v>
      </c>
      <c r="L799">
        <v>1.1350842701286328</v>
      </c>
      <c r="M799">
        <v>-1.4312526973172255</v>
      </c>
      <c r="P799" s="17">
        <f t="shared" si="38"/>
        <v>1.6124915299041958E-3</v>
      </c>
      <c r="Q799" s="17">
        <f t="shared" si="39"/>
        <v>1.6137922934340576E-3</v>
      </c>
    </row>
    <row r="800" spans="3:17" x14ac:dyDescent="0.55000000000000004">
      <c r="C800">
        <f t="shared" si="37"/>
        <v>794</v>
      </c>
      <c r="D800">
        <v>-0.19756372540245676</v>
      </c>
      <c r="E800">
        <v>0.48167089442987482</v>
      </c>
      <c r="F800">
        <v>-0.61014396515617375</v>
      </c>
      <c r="G800">
        <v>0.40857913483548208</v>
      </c>
      <c r="H800">
        <v>-1.6444774109803351</v>
      </c>
      <c r="I800">
        <v>-1.4818466223043432</v>
      </c>
      <c r="J800">
        <v>-1.0323011208146977</v>
      </c>
      <c r="K800">
        <v>-0.6183113507130068</v>
      </c>
      <c r="L800">
        <v>-2.2350564324771547</v>
      </c>
      <c r="M800">
        <v>0.96087422873306749</v>
      </c>
      <c r="P800" s="17">
        <f t="shared" si="38"/>
        <v>-4.428538398153865E-5</v>
      </c>
      <c r="Q800" s="17">
        <f t="shared" si="39"/>
        <v>-4.4284403398431316E-5</v>
      </c>
    </row>
    <row r="801" spans="3:17" x14ac:dyDescent="0.55000000000000004">
      <c r="C801">
        <f t="shared" si="37"/>
        <v>795</v>
      </c>
      <c r="D801">
        <v>-1.5538542076828421</v>
      </c>
      <c r="E801">
        <v>1.9585101745432891</v>
      </c>
      <c r="F801">
        <v>-0.28792614511703035</v>
      </c>
      <c r="G801">
        <v>-0.34404769880647457</v>
      </c>
      <c r="H801">
        <v>-0.57175417872111911</v>
      </c>
      <c r="I801">
        <v>1.5900906067082943</v>
      </c>
      <c r="J801">
        <v>0.74207072402874719</v>
      </c>
      <c r="K801">
        <v>0.96191109515770634</v>
      </c>
      <c r="L801">
        <v>-2.9038433102532877</v>
      </c>
      <c r="M801">
        <v>0.99905979888320673</v>
      </c>
      <c r="P801" s="17">
        <f t="shared" si="38"/>
        <v>-1.1790105509640153E-2</v>
      </c>
      <c r="Q801" s="17">
        <f t="shared" si="39"/>
        <v>-1.1720874562842432E-2</v>
      </c>
    </row>
    <row r="802" spans="3:17" x14ac:dyDescent="0.55000000000000004">
      <c r="C802">
        <f t="shared" ref="C802:C865" si="40">C801+1</f>
        <v>796</v>
      </c>
      <c r="D802">
        <v>0.33991671385622313</v>
      </c>
      <c r="E802">
        <v>0.80874964945470285</v>
      </c>
      <c r="F802">
        <v>-2.3679354698435819E-2</v>
      </c>
      <c r="G802">
        <v>0.75338415680532866</v>
      </c>
      <c r="H802">
        <v>-1.1568192327619564</v>
      </c>
      <c r="I802">
        <v>1.4236432483608297</v>
      </c>
      <c r="J802">
        <v>0.91502379714172521</v>
      </c>
      <c r="K802">
        <v>-0.51170673274536094</v>
      </c>
      <c r="L802">
        <v>1.4391057124736253</v>
      </c>
      <c r="M802">
        <v>7.0636344032400739E-2</v>
      </c>
      <c r="P802" s="17">
        <f t="shared" si="38"/>
        <v>4.6104317603708174E-3</v>
      </c>
      <c r="Q802" s="17">
        <f t="shared" si="39"/>
        <v>4.6210761530076638E-3</v>
      </c>
    </row>
    <row r="803" spans="3:17" x14ac:dyDescent="0.55000000000000004">
      <c r="C803">
        <f t="shared" si="40"/>
        <v>797</v>
      </c>
      <c r="D803">
        <v>-0.71143708688186058</v>
      </c>
      <c r="E803">
        <v>6.4518674153718036E-2</v>
      </c>
      <c r="F803">
        <v>0.60713767346867242</v>
      </c>
      <c r="G803">
        <v>-1.7335833064058956</v>
      </c>
      <c r="H803">
        <v>-1.2441454706389892</v>
      </c>
      <c r="I803">
        <v>0.91988503327219495</v>
      </c>
      <c r="J803">
        <v>-0.2807360371806521</v>
      </c>
      <c r="K803">
        <v>2.291340886687379</v>
      </c>
      <c r="L803">
        <v>0.84225551147506295</v>
      </c>
      <c r="M803">
        <v>-0.36184862551696934</v>
      </c>
      <c r="P803" s="17">
        <f t="shared" si="38"/>
        <v>-4.4945592376742123E-3</v>
      </c>
      <c r="Q803" s="17">
        <f t="shared" si="39"/>
        <v>-4.4844738217943991E-3</v>
      </c>
    </row>
    <row r="804" spans="3:17" x14ac:dyDescent="0.55000000000000004">
      <c r="C804">
        <f t="shared" si="40"/>
        <v>798</v>
      </c>
      <c r="D804">
        <v>1.7424400816883094</v>
      </c>
      <c r="E804">
        <v>-1.1465504029968538</v>
      </c>
      <c r="F804">
        <v>0.84596494506584985</v>
      </c>
      <c r="G804">
        <v>0.22175861438206382</v>
      </c>
      <c r="H804">
        <v>-0.88733921779861358</v>
      </c>
      <c r="I804">
        <v>0.16813247150623509</v>
      </c>
      <c r="J804">
        <v>-0.15372366006644572</v>
      </c>
      <c r="K804">
        <v>2.4277612863758513</v>
      </c>
      <c r="L804">
        <v>-0.68528000457155369</v>
      </c>
      <c r="M804">
        <v>2.0561992784227381</v>
      </c>
      <c r="P804" s="17">
        <f t="shared" si="38"/>
        <v>1.6756640419809749E-2</v>
      </c>
      <c r="Q804" s="17">
        <f t="shared" si="39"/>
        <v>1.6897820383813045E-2</v>
      </c>
    </row>
    <row r="805" spans="3:17" x14ac:dyDescent="0.55000000000000004">
      <c r="C805">
        <f t="shared" si="40"/>
        <v>799</v>
      </c>
      <c r="D805">
        <v>-1.9599872731987509</v>
      </c>
      <c r="E805">
        <v>0.88905472996457013</v>
      </c>
      <c r="F805">
        <v>5.9383288507246959E-2</v>
      </c>
      <c r="G805">
        <v>1.9650399511985088</v>
      </c>
      <c r="H805">
        <v>-0.23128749732226395</v>
      </c>
      <c r="I805">
        <v>-2.4887486916654011</v>
      </c>
      <c r="J805">
        <v>1.6079164682046012</v>
      </c>
      <c r="K805">
        <v>-1.8643314177395487</v>
      </c>
      <c r="L805">
        <v>1.5990546336929456</v>
      </c>
      <c r="M805">
        <v>-0.6573752738095423</v>
      </c>
      <c r="P805" s="17">
        <f t="shared" si="38"/>
        <v>-1.5307321030176419E-2</v>
      </c>
      <c r="Q805" s="17">
        <f t="shared" si="39"/>
        <v>-1.5190759497773043E-2</v>
      </c>
    </row>
    <row r="806" spans="3:17" x14ac:dyDescent="0.55000000000000004">
      <c r="C806">
        <f t="shared" si="40"/>
        <v>800</v>
      </c>
      <c r="D806">
        <v>-5.2757651971010552E-2</v>
      </c>
      <c r="E806">
        <v>-0.56631756813694667</v>
      </c>
      <c r="F806">
        <v>-1.8353770465672603</v>
      </c>
      <c r="G806">
        <v>-0.45358882926588173</v>
      </c>
      <c r="H806">
        <v>-0.22264558330753897</v>
      </c>
      <c r="I806">
        <v>0.12491132423805876</v>
      </c>
      <c r="J806">
        <v>0.49313246274497541</v>
      </c>
      <c r="K806">
        <v>0.20029298299793341</v>
      </c>
      <c r="L806">
        <v>0.83513222659036102</v>
      </c>
      <c r="M806">
        <v>8.4197158640467409E-2</v>
      </c>
      <c r="P806" s="17">
        <f t="shared" si="38"/>
        <v>1.209771998157534E-3</v>
      </c>
      <c r="Q806" s="17">
        <f t="shared" si="39"/>
        <v>1.2105040674839085E-3</v>
      </c>
    </row>
    <row r="807" spans="3:17" x14ac:dyDescent="0.55000000000000004">
      <c r="C807">
        <f t="shared" si="40"/>
        <v>801</v>
      </c>
      <c r="D807">
        <v>1.4146126696467058</v>
      </c>
      <c r="E807">
        <v>-1.1379676944852015</v>
      </c>
      <c r="F807">
        <v>-1.4789232138966057</v>
      </c>
      <c r="G807">
        <v>0.47712272926126215</v>
      </c>
      <c r="H807">
        <v>-1.2785022859652087</v>
      </c>
      <c r="I807">
        <v>0.45171213606689486</v>
      </c>
      <c r="J807">
        <v>0.52839302926879794</v>
      </c>
      <c r="K807">
        <v>-0.89484356661738373</v>
      </c>
      <c r="L807">
        <v>0.34646926826330554</v>
      </c>
      <c r="M807">
        <v>-2.1200913593652841</v>
      </c>
      <c r="P807" s="17">
        <f t="shared" si="38"/>
        <v>1.3917571750960376E-2</v>
      </c>
      <c r="Q807" s="17">
        <f t="shared" si="39"/>
        <v>1.4014872023177194E-2</v>
      </c>
    </row>
    <row r="808" spans="3:17" x14ac:dyDescent="0.55000000000000004">
      <c r="C808">
        <f t="shared" si="40"/>
        <v>802</v>
      </c>
      <c r="D808">
        <v>0.62454599772611441</v>
      </c>
      <c r="E808">
        <v>1.3605656255392802</v>
      </c>
      <c r="F808">
        <v>0.28156233783273688</v>
      </c>
      <c r="G808">
        <v>7.0903695387991017E-2</v>
      </c>
      <c r="H808">
        <v>0.52660620007439762</v>
      </c>
      <c r="I808">
        <v>-0.55808267702647663</v>
      </c>
      <c r="J808">
        <v>-0.71848402568999559</v>
      </c>
      <c r="K808">
        <v>-0.66021275178619587</v>
      </c>
      <c r="L808">
        <v>0.11188984190168401</v>
      </c>
      <c r="M808">
        <v>-0.14408484911296771</v>
      </c>
      <c r="P808" s="17">
        <f t="shared" si="38"/>
        <v>7.0753936652937994E-3</v>
      </c>
      <c r="Q808" s="17">
        <f t="shared" si="39"/>
        <v>7.1004834014005702E-3</v>
      </c>
    </row>
    <row r="809" spans="3:17" x14ac:dyDescent="0.55000000000000004">
      <c r="C809">
        <f t="shared" si="40"/>
        <v>803</v>
      </c>
      <c r="D809">
        <v>0.3198527886486659</v>
      </c>
      <c r="E809">
        <v>1.1174801902787159</v>
      </c>
      <c r="F809">
        <v>1.2040476396244026</v>
      </c>
      <c r="G809">
        <v>-4.5926891798867327E-3</v>
      </c>
      <c r="H809">
        <v>-0.45624487514294565</v>
      </c>
      <c r="I809">
        <v>1.0470207112266183</v>
      </c>
      <c r="J809">
        <v>-1.183562891818525</v>
      </c>
      <c r="K809">
        <v>-8.7620329194071089E-2</v>
      </c>
      <c r="L809">
        <v>-0.60149975495332941</v>
      </c>
      <c r="M809">
        <v>-0.14757220502645638</v>
      </c>
      <c r="P809" s="17">
        <f t="shared" si="38"/>
        <v>4.4366730710770621E-3</v>
      </c>
      <c r="Q809" s="17">
        <f t="shared" si="39"/>
        <v>4.4465296765012763E-3</v>
      </c>
    </row>
    <row r="810" spans="3:17" x14ac:dyDescent="0.55000000000000004">
      <c r="C810">
        <f t="shared" si="40"/>
        <v>804</v>
      </c>
      <c r="D810">
        <v>0.21178621205610698</v>
      </c>
      <c r="E810">
        <v>0.77042847506142342</v>
      </c>
      <c r="F810">
        <v>1.3723914829210968</v>
      </c>
      <c r="G810">
        <v>0.34182889493783619</v>
      </c>
      <c r="H810">
        <v>9.2600067714461408E-3</v>
      </c>
      <c r="I810">
        <v>-2.5216830152273748E-2</v>
      </c>
      <c r="J810">
        <v>-0.76986360888239735</v>
      </c>
      <c r="K810">
        <v>0.44087411980453572</v>
      </c>
      <c r="L810">
        <v>0.99550737435254066</v>
      </c>
      <c r="M810">
        <v>0.90926666826706015</v>
      </c>
      <c r="P810" s="17">
        <f t="shared" si="38"/>
        <v>3.5007890647853345E-3</v>
      </c>
      <c r="Q810" s="17">
        <f t="shared" si="39"/>
        <v>3.5069239837535182E-3</v>
      </c>
    </row>
    <row r="811" spans="3:17" x14ac:dyDescent="0.55000000000000004">
      <c r="C811">
        <f t="shared" si="40"/>
        <v>805</v>
      </c>
      <c r="D811">
        <v>-0.14799528261077594</v>
      </c>
      <c r="E811">
        <v>0.64620659456491536</v>
      </c>
      <c r="F811">
        <v>1.007566813182845</v>
      </c>
      <c r="G811">
        <v>-0.46026033923747273</v>
      </c>
      <c r="H811">
        <v>0.58376104716885291</v>
      </c>
      <c r="I811">
        <v>-0.48786817712467556</v>
      </c>
      <c r="J811">
        <v>-1.9771862880360929</v>
      </c>
      <c r="K811">
        <v>-1.5622203208428842</v>
      </c>
      <c r="L811">
        <v>0.49745068322852459</v>
      </c>
      <c r="M811">
        <v>-1.0145994360994497</v>
      </c>
      <c r="P811" s="17">
        <f t="shared" si="38"/>
        <v>3.8498992285477358E-4</v>
      </c>
      <c r="Q811" s="17">
        <f t="shared" si="39"/>
        <v>3.8506404098637148E-4</v>
      </c>
    </row>
    <row r="812" spans="3:17" x14ac:dyDescent="0.55000000000000004">
      <c r="C812">
        <f t="shared" si="40"/>
        <v>806</v>
      </c>
      <c r="D812">
        <v>0.82213372633346538</v>
      </c>
      <c r="E812">
        <v>-1.3081263879933622</v>
      </c>
      <c r="F812">
        <v>2.5109433377207693</v>
      </c>
      <c r="G812">
        <v>-1.0510760264035695</v>
      </c>
      <c r="H812">
        <v>-0.92816476620179666</v>
      </c>
      <c r="I812">
        <v>-0.27199567032603772</v>
      </c>
      <c r="J812">
        <v>-1.5637959261605385</v>
      </c>
      <c r="K812">
        <v>-0.10866291465078516</v>
      </c>
      <c r="L812">
        <v>1.3506537860009065</v>
      </c>
      <c r="M812">
        <v>-0.34391746990901928</v>
      </c>
      <c r="P812" s="17">
        <f t="shared" si="38"/>
        <v>8.7865535897941102E-3</v>
      </c>
      <c r="Q812" s="17">
        <f t="shared" si="39"/>
        <v>8.8252686593903729E-3</v>
      </c>
    </row>
    <row r="813" spans="3:17" x14ac:dyDescent="0.55000000000000004">
      <c r="C813">
        <f t="shared" si="40"/>
        <v>807</v>
      </c>
      <c r="D813">
        <v>-0.55351838142793997</v>
      </c>
      <c r="E813">
        <v>1.1890501079218683</v>
      </c>
      <c r="F813">
        <v>0.98772435898691546</v>
      </c>
      <c r="G813">
        <v>1.0783057511534939</v>
      </c>
      <c r="H813">
        <v>-0.17181345968034575</v>
      </c>
      <c r="I813">
        <v>-0.3169872527030978</v>
      </c>
      <c r="J813">
        <v>-1.0634966564219024</v>
      </c>
      <c r="K813">
        <v>-0.44366235817254646</v>
      </c>
      <c r="L813">
        <v>-0.74426617512270143</v>
      </c>
      <c r="M813">
        <v>1.0155217583475873</v>
      </c>
      <c r="P813" s="17">
        <f t="shared" si="38"/>
        <v>-3.1269431311157381E-3</v>
      </c>
      <c r="Q813" s="17">
        <f t="shared" si="39"/>
        <v>-3.1220593362188964E-3</v>
      </c>
    </row>
    <row r="814" spans="3:17" x14ac:dyDescent="0.55000000000000004">
      <c r="C814">
        <f t="shared" si="40"/>
        <v>808</v>
      </c>
      <c r="D814">
        <v>-0.5322193992284362</v>
      </c>
      <c r="E814">
        <v>0.70123587898934892</v>
      </c>
      <c r="F814">
        <v>0.66545621064611293</v>
      </c>
      <c r="G814">
        <v>0.27353840522601708</v>
      </c>
      <c r="H814">
        <v>0.25823297133635642</v>
      </c>
      <c r="I814">
        <v>1.080536865462659</v>
      </c>
      <c r="J814">
        <v>-0.78816871773825603</v>
      </c>
      <c r="K814">
        <v>-0.86311780668798543</v>
      </c>
      <c r="L814">
        <v>0.97737504787717133</v>
      </c>
      <c r="M814">
        <v>0.3706286431190044</v>
      </c>
      <c r="P814" s="17">
        <f t="shared" si="38"/>
        <v>-2.9424885345205104E-3</v>
      </c>
      <c r="Q814" s="17">
        <f t="shared" si="39"/>
        <v>-2.9381636581389259E-3</v>
      </c>
    </row>
    <row r="815" spans="3:17" x14ac:dyDescent="0.55000000000000004">
      <c r="C815">
        <f t="shared" si="40"/>
        <v>809</v>
      </c>
      <c r="D815">
        <v>1.6552533932916276</v>
      </c>
      <c r="E815">
        <v>0.50823871522898778</v>
      </c>
      <c r="F815">
        <v>1.2918878180338917</v>
      </c>
      <c r="G815">
        <v>0.36389202233286977</v>
      </c>
      <c r="H815">
        <v>0.65480196374361832</v>
      </c>
      <c r="I815">
        <v>0.81169566151252026</v>
      </c>
      <c r="J815">
        <v>-0.61698133992559079</v>
      </c>
      <c r="K815">
        <v>2.2108103859463886</v>
      </c>
      <c r="L815">
        <v>0.36117423627559997</v>
      </c>
      <c r="M815">
        <v>-1.4055887794694792</v>
      </c>
      <c r="P815" s="17">
        <f t="shared" si="38"/>
        <v>1.6001581549576104E-2</v>
      </c>
      <c r="Q815" s="17">
        <f t="shared" si="39"/>
        <v>1.6130292465257323E-2</v>
      </c>
    </row>
    <row r="816" spans="3:17" x14ac:dyDescent="0.55000000000000004">
      <c r="C816">
        <f t="shared" si="40"/>
        <v>810</v>
      </c>
      <c r="D816">
        <v>0.59313856633731477</v>
      </c>
      <c r="E816">
        <v>1.074564818497429</v>
      </c>
      <c r="F816">
        <v>0.30159545907153129</v>
      </c>
      <c r="G816">
        <v>-1.24699097791208</v>
      </c>
      <c r="H816">
        <v>1.2681765682411719</v>
      </c>
      <c r="I816">
        <v>0.9338718800718151</v>
      </c>
      <c r="J816">
        <v>-0.7328076755020585</v>
      </c>
      <c r="K816">
        <v>-1.5307303697133841</v>
      </c>
      <c r="L816">
        <v>0.96443097956267343</v>
      </c>
      <c r="M816">
        <v>0.17654692421649537</v>
      </c>
      <c r="P816" s="17">
        <f t="shared" si="38"/>
        <v>6.8033973307906268E-3</v>
      </c>
      <c r="Q816" s="17">
        <f t="shared" si="39"/>
        <v>6.826593011718618E-3</v>
      </c>
    </row>
    <row r="817" spans="3:17" x14ac:dyDescent="0.55000000000000004">
      <c r="C817">
        <f t="shared" si="40"/>
        <v>811</v>
      </c>
      <c r="D817">
        <v>-1.7935946451287168</v>
      </c>
      <c r="E817">
        <v>0.20642478693248834</v>
      </c>
      <c r="F817">
        <v>-1.1901337247201877</v>
      </c>
      <c r="G817">
        <v>0.17994232092729473</v>
      </c>
      <c r="H817">
        <v>4.0972663846294291E-2</v>
      </c>
      <c r="I817">
        <v>-0.69244918427103219</v>
      </c>
      <c r="J817">
        <v>0.42464285907044569</v>
      </c>
      <c r="K817">
        <v>0.33522111192093634</v>
      </c>
      <c r="L817">
        <v>0.11311274317709863</v>
      </c>
      <c r="M817">
        <v>0.49335959452577577</v>
      </c>
      <c r="P817" s="17">
        <f t="shared" si="38"/>
        <v>-1.3866318601065368E-2</v>
      </c>
      <c r="Q817" s="17">
        <f t="shared" si="39"/>
        <v>-1.3770624026407607E-2</v>
      </c>
    </row>
    <row r="818" spans="3:17" x14ac:dyDescent="0.55000000000000004">
      <c r="C818">
        <f t="shared" si="40"/>
        <v>812</v>
      </c>
      <c r="D818">
        <v>-0.14136353205186414</v>
      </c>
      <c r="E818">
        <v>0.39029615305066806</v>
      </c>
      <c r="F818">
        <v>0.31485723867856646</v>
      </c>
      <c r="G818">
        <v>0.21597157960066701</v>
      </c>
      <c r="H818">
        <v>0.29454184291909935</v>
      </c>
      <c r="I818">
        <v>1.2140223419692622</v>
      </c>
      <c r="J818">
        <v>0.97565344844269331</v>
      </c>
      <c r="K818">
        <v>-0.40157992093209022</v>
      </c>
      <c r="L818">
        <v>0.74964532069109746</v>
      </c>
      <c r="M818">
        <v>-0.95632272030932597</v>
      </c>
      <c r="P818" s="17">
        <f t="shared" si="38"/>
        <v>4.4242256741056627E-4</v>
      </c>
      <c r="Q818" s="17">
        <f t="shared" si="39"/>
        <v>4.4252045070947155E-4</v>
      </c>
    </row>
    <row r="819" spans="3:17" x14ac:dyDescent="0.55000000000000004">
      <c r="C819">
        <f t="shared" si="40"/>
        <v>813</v>
      </c>
      <c r="D819">
        <v>-0.47934521636207633</v>
      </c>
      <c r="E819">
        <v>1.4652062633993157</v>
      </c>
      <c r="F819">
        <v>8.8769006032266534E-2</v>
      </c>
      <c r="G819">
        <v>-0.6218029752880716</v>
      </c>
      <c r="H819">
        <v>-0.83941603996580849</v>
      </c>
      <c r="I819">
        <v>1.6431061917284788</v>
      </c>
      <c r="J819">
        <v>0.92336424777748727</v>
      </c>
      <c r="K819">
        <v>2.2720839916789828</v>
      </c>
      <c r="L819">
        <v>-0.81130786983293812</v>
      </c>
      <c r="M819">
        <v>0.19093541970047948</v>
      </c>
      <c r="P819" s="17">
        <f t="shared" si="38"/>
        <v>-2.4845846788543952E-3</v>
      </c>
      <c r="Q819" s="17">
        <f t="shared" si="39"/>
        <v>-2.4815006530444217E-3</v>
      </c>
    </row>
    <row r="820" spans="3:17" x14ac:dyDescent="0.55000000000000004">
      <c r="C820">
        <f t="shared" si="40"/>
        <v>814</v>
      </c>
      <c r="D820">
        <v>0.33316978381925078</v>
      </c>
      <c r="E820">
        <v>-0.33496819745059808</v>
      </c>
      <c r="F820">
        <v>0.13002167549017296</v>
      </c>
      <c r="G820">
        <v>-1.6585908449651448</v>
      </c>
      <c r="H820">
        <v>-1.9553484935521621</v>
      </c>
      <c r="I820">
        <v>1.0104288088360802</v>
      </c>
      <c r="J820">
        <v>2.7039695858103335E-3</v>
      </c>
      <c r="K820">
        <v>-0.66088078084402846</v>
      </c>
      <c r="L820">
        <v>0.14868080277813864</v>
      </c>
      <c r="M820">
        <v>1.2243218693301694E-2</v>
      </c>
      <c r="P820" s="17">
        <f t="shared" si="38"/>
        <v>4.5520016322750743E-3</v>
      </c>
      <c r="Q820" s="17">
        <f t="shared" si="39"/>
        <v>4.5623777297354451E-3</v>
      </c>
    </row>
    <row r="821" spans="3:17" x14ac:dyDescent="0.55000000000000004">
      <c r="C821">
        <f t="shared" si="40"/>
        <v>815</v>
      </c>
      <c r="D821">
        <v>-1.5094686397070149</v>
      </c>
      <c r="E821">
        <v>1.1473922704017139</v>
      </c>
      <c r="F821">
        <v>0.45393704811075797</v>
      </c>
      <c r="G821">
        <v>0.9895639859635893</v>
      </c>
      <c r="H821">
        <v>-7.2292418285174881E-2</v>
      </c>
      <c r="I821">
        <v>0.20829924850746989</v>
      </c>
      <c r="J821">
        <v>-0.86642158013126236</v>
      </c>
      <c r="K821">
        <v>-0.83565034017062334</v>
      </c>
      <c r="L821">
        <v>0.39847560198569537</v>
      </c>
      <c r="M821">
        <v>-1.4818782731436027</v>
      </c>
      <c r="P821" s="17">
        <f t="shared" si="38"/>
        <v>-1.140571521535548E-2</v>
      </c>
      <c r="Q821" s="17">
        <f t="shared" si="39"/>
        <v>-1.1340916637589293E-2</v>
      </c>
    </row>
    <row r="822" spans="3:17" x14ac:dyDescent="0.55000000000000004">
      <c r="C822">
        <f t="shared" si="40"/>
        <v>816</v>
      </c>
      <c r="D822">
        <v>1.1747873370528905</v>
      </c>
      <c r="E822">
        <v>-6.0662532692310388E-2</v>
      </c>
      <c r="F822">
        <v>-0.10254150827069036</v>
      </c>
      <c r="G822">
        <v>7.9481954530126311E-2</v>
      </c>
      <c r="H822">
        <v>-0.75413309521208982</v>
      </c>
      <c r="I822">
        <v>-1.57754317849113</v>
      </c>
      <c r="J822">
        <v>-0.81085067220422236</v>
      </c>
      <c r="K822">
        <v>-0.72831370620799019</v>
      </c>
      <c r="L822">
        <v>2.3319419305353434E-2</v>
      </c>
      <c r="M822">
        <v>-0.31933471375466327</v>
      </c>
      <c r="P822" s="17">
        <f t="shared" si="38"/>
        <v>1.1840623445987413E-2</v>
      </c>
      <c r="Q822" s="17">
        <f t="shared" si="39"/>
        <v>1.1911001125350262E-2</v>
      </c>
    </row>
    <row r="823" spans="3:17" x14ac:dyDescent="0.55000000000000004">
      <c r="C823">
        <f t="shared" si="40"/>
        <v>817</v>
      </c>
      <c r="D823">
        <v>-1.4914054715836123</v>
      </c>
      <c r="E823">
        <v>-0.91776030180001944</v>
      </c>
      <c r="F823">
        <v>-0.67996635864024535</v>
      </c>
      <c r="G823">
        <v>0.99866297291537576</v>
      </c>
      <c r="H823">
        <v>-0.14033725751439602</v>
      </c>
      <c r="I823">
        <v>0.55185109721471504</v>
      </c>
      <c r="J823">
        <v>-1.1932125302288097</v>
      </c>
      <c r="K823">
        <v>-0.14185862481433653</v>
      </c>
      <c r="L823">
        <v>0.6385107521033988</v>
      </c>
      <c r="M823">
        <v>-1.7986379744346259</v>
      </c>
      <c r="P823" s="17">
        <f t="shared" si="38"/>
        <v>-1.1249283590678521E-2</v>
      </c>
      <c r="Q823" s="17">
        <f t="shared" si="39"/>
        <v>-1.11862469936308E-2</v>
      </c>
    </row>
    <row r="824" spans="3:17" x14ac:dyDescent="0.55000000000000004">
      <c r="C824">
        <f t="shared" si="40"/>
        <v>818</v>
      </c>
      <c r="D824">
        <v>-0.71530406857966089</v>
      </c>
      <c r="E824">
        <v>-0.64338272318359668</v>
      </c>
      <c r="F824">
        <v>-0.75136406846744874</v>
      </c>
      <c r="G824">
        <v>0.27580770166248658</v>
      </c>
      <c r="H824">
        <v>-0.19608276981227221</v>
      </c>
      <c r="I824">
        <v>0.23544910616474293</v>
      </c>
      <c r="J824">
        <v>-0.17019124850577072</v>
      </c>
      <c r="K824">
        <v>-0.30100710952621224</v>
      </c>
      <c r="L824">
        <v>-0.8534150053109314</v>
      </c>
      <c r="M824">
        <v>-2.3299538290728736</v>
      </c>
      <c r="P824" s="17">
        <f t="shared" si="38"/>
        <v>-4.5280482815368579E-3</v>
      </c>
      <c r="Q824" s="17">
        <f t="shared" si="39"/>
        <v>-4.5178121266794546E-3</v>
      </c>
    </row>
    <row r="825" spans="3:17" x14ac:dyDescent="0.55000000000000004">
      <c r="C825">
        <f t="shared" si="40"/>
        <v>819</v>
      </c>
      <c r="D825">
        <v>0.91827638316060567</v>
      </c>
      <c r="E825">
        <v>0.98697683967256922</v>
      </c>
      <c r="F825">
        <v>-1.3641511440385481</v>
      </c>
      <c r="G825">
        <v>0.68697012779283995</v>
      </c>
      <c r="H825">
        <v>-0.70546045747728381</v>
      </c>
      <c r="I825">
        <v>-1.7126296347422298</v>
      </c>
      <c r="J825">
        <v>0.90465266829548396</v>
      </c>
      <c r="K825">
        <v>-0.39932651797892482</v>
      </c>
      <c r="L825">
        <v>0.80273831871671908</v>
      </c>
      <c r="M825">
        <v>0.1367924100544996</v>
      </c>
      <c r="P825" s="17">
        <f t="shared" si="38"/>
        <v>9.6191734217904393E-3</v>
      </c>
      <c r="Q825" s="17">
        <f t="shared" si="39"/>
        <v>9.6655863691441635E-3</v>
      </c>
    </row>
    <row r="826" spans="3:17" x14ac:dyDescent="0.55000000000000004">
      <c r="C826">
        <f t="shared" si="40"/>
        <v>820</v>
      </c>
      <c r="D826">
        <v>-1.60916374791429</v>
      </c>
      <c r="E826">
        <v>0.31027651082079566</v>
      </c>
      <c r="F826">
        <v>-1.0747776359781458</v>
      </c>
      <c r="G826">
        <v>8.110151601938996E-2</v>
      </c>
      <c r="H826">
        <v>0.44900020332973101</v>
      </c>
      <c r="I826">
        <v>-2.3564930715249361E-2</v>
      </c>
      <c r="J826">
        <v>-0.55366069410818197</v>
      </c>
      <c r="K826">
        <v>1.7895855170759492</v>
      </c>
      <c r="L826">
        <v>-1.1272675828987542</v>
      </c>
      <c r="M826">
        <v>-0.55303532649972842</v>
      </c>
      <c r="P826" s="17">
        <f t="shared" si="38"/>
        <v>-1.2269100178760867E-2</v>
      </c>
      <c r="Q826" s="17">
        <f t="shared" si="39"/>
        <v>-1.2194141640277767E-2</v>
      </c>
    </row>
    <row r="827" spans="3:17" x14ac:dyDescent="0.55000000000000004">
      <c r="C827">
        <f t="shared" si="40"/>
        <v>821</v>
      </c>
      <c r="D827">
        <v>1.0461561188190347</v>
      </c>
      <c r="E827">
        <v>0.49477057924538853</v>
      </c>
      <c r="F827">
        <v>0.10011091359209569</v>
      </c>
      <c r="G827">
        <v>-0.47491884395291989</v>
      </c>
      <c r="H827">
        <v>-1.0478919120675336</v>
      </c>
      <c r="I827">
        <v>0.86103367600497804</v>
      </c>
      <c r="J827">
        <v>-0.66162230621711604</v>
      </c>
      <c r="K827">
        <v>-0.6695463786921696</v>
      </c>
      <c r="L827">
        <v>1.771355562621957</v>
      </c>
      <c r="M827">
        <v>-1.0471344628262413</v>
      </c>
      <c r="P827" s="17">
        <f t="shared" si="38"/>
        <v>1.0726644418884821E-2</v>
      </c>
      <c r="Q827" s="17">
        <f t="shared" si="39"/>
        <v>1.0784381124834708E-2</v>
      </c>
    </row>
    <row r="828" spans="3:17" x14ac:dyDescent="0.55000000000000004">
      <c r="C828">
        <f t="shared" si="40"/>
        <v>822</v>
      </c>
      <c r="D828">
        <v>0.95949260752454901</v>
      </c>
      <c r="E828">
        <v>-5.2442527807676928E-2</v>
      </c>
      <c r="F828">
        <v>-0.55699260049485599</v>
      </c>
      <c r="G828">
        <v>0.40628239434115065</v>
      </c>
      <c r="H828">
        <v>-1.5194478704918208</v>
      </c>
      <c r="I828">
        <v>-0.51634960238011796</v>
      </c>
      <c r="J828">
        <v>0.78721249456858988</v>
      </c>
      <c r="K828">
        <v>0.22297172631390239</v>
      </c>
      <c r="L828">
        <v>0.60470387975594053</v>
      </c>
      <c r="M828">
        <v>-0.2176663866436466</v>
      </c>
      <c r="P828" s="17">
        <f t="shared" si="38"/>
        <v>9.9761163952629805E-3</v>
      </c>
      <c r="Q828" s="17">
        <f t="shared" si="39"/>
        <v>1.0026043733290191E-2</v>
      </c>
    </row>
    <row r="829" spans="3:17" x14ac:dyDescent="0.55000000000000004">
      <c r="C829">
        <f t="shared" si="40"/>
        <v>823</v>
      </c>
      <c r="D829">
        <v>-0.75054352838414529</v>
      </c>
      <c r="E829">
        <v>-0.69246136024657079</v>
      </c>
      <c r="F829">
        <v>0.45969758514979087</v>
      </c>
      <c r="G829">
        <v>-0.25278931442834357</v>
      </c>
      <c r="H829">
        <v>-0.8679747774633596</v>
      </c>
      <c r="I829">
        <v>0.84338242302608357</v>
      </c>
      <c r="J829">
        <v>0.32405146001933294</v>
      </c>
      <c r="K829">
        <v>0.29217868266809716</v>
      </c>
      <c r="L829">
        <v>0.19094270150889747</v>
      </c>
      <c r="M829">
        <v>0.76380447371298965</v>
      </c>
      <c r="P829" s="17">
        <f t="shared" si="38"/>
        <v>-4.833230955600099E-3</v>
      </c>
      <c r="Q829" s="17">
        <f t="shared" si="39"/>
        <v>-4.8215696896266591E-3</v>
      </c>
    </row>
    <row r="830" spans="3:17" x14ac:dyDescent="0.55000000000000004">
      <c r="C830">
        <f t="shared" si="40"/>
        <v>824</v>
      </c>
      <c r="D830">
        <v>0.23833019459667171</v>
      </c>
      <c r="E830">
        <v>0.5684951946761303</v>
      </c>
      <c r="F830">
        <v>-0.50729419033876544</v>
      </c>
      <c r="G830">
        <v>0.17641516161744661</v>
      </c>
      <c r="H830">
        <v>-1.1396751543478278</v>
      </c>
      <c r="I830">
        <v>0.72410828470406197</v>
      </c>
      <c r="J830">
        <v>2.3034446099765749</v>
      </c>
      <c r="K830">
        <v>0.72247548790891059</v>
      </c>
      <c r="L830">
        <v>0.60290547621827584</v>
      </c>
      <c r="M830">
        <v>-0.87563984595975708</v>
      </c>
      <c r="P830" s="17">
        <f t="shared" si="38"/>
        <v>3.7306666967627305E-3</v>
      </c>
      <c r="Q830" s="17">
        <f t="shared" si="39"/>
        <v>3.7376342956658704E-3</v>
      </c>
    </row>
    <row r="831" spans="3:17" x14ac:dyDescent="0.55000000000000004">
      <c r="C831">
        <f t="shared" si="40"/>
        <v>825</v>
      </c>
      <c r="D831">
        <v>-0.11546748793811147</v>
      </c>
      <c r="E831">
        <v>1.0545190271684841</v>
      </c>
      <c r="F831">
        <v>0.56438237122871193</v>
      </c>
      <c r="G831">
        <v>9.4775818081457019E-2</v>
      </c>
      <c r="H831">
        <v>0.12077481841413108</v>
      </c>
      <c r="I831">
        <v>-0.33967042064239256</v>
      </c>
      <c r="J831">
        <v>-0.57839994037784004</v>
      </c>
      <c r="K831">
        <v>1.7744211128454195</v>
      </c>
      <c r="L831">
        <v>0.52787601724553557</v>
      </c>
      <c r="M831">
        <v>0.92975897426401677</v>
      </c>
      <c r="P831" s="17">
        <f t="shared" si="38"/>
        <v>6.6668888801088913E-4</v>
      </c>
      <c r="Q831" s="17">
        <f t="shared" si="39"/>
        <v>6.6691117444350745E-4</v>
      </c>
    </row>
    <row r="832" spans="3:17" x14ac:dyDescent="0.55000000000000004">
      <c r="C832">
        <f t="shared" si="40"/>
        <v>826</v>
      </c>
      <c r="D832">
        <v>1.966803904985355</v>
      </c>
      <c r="E832">
        <v>0.52859607772773409</v>
      </c>
      <c r="F832">
        <v>-0.29482989520702463</v>
      </c>
      <c r="G832">
        <v>1.995786314615148</v>
      </c>
      <c r="H832">
        <v>-0.63206064427820863</v>
      </c>
      <c r="I832">
        <v>-0.98210464618860494</v>
      </c>
      <c r="J832">
        <v>1.6677225722908713</v>
      </c>
      <c r="K832">
        <v>0.85067106716216889</v>
      </c>
      <c r="L832">
        <v>0.28184256959838155</v>
      </c>
      <c r="M832">
        <v>0.83642903858855444</v>
      </c>
      <c r="P832" s="17">
        <f t="shared" si="38"/>
        <v>1.8699688126464192E-2</v>
      </c>
      <c r="Q832" s="17">
        <f t="shared" si="39"/>
        <v>1.8875622221018684E-2</v>
      </c>
    </row>
    <row r="833" spans="3:17" x14ac:dyDescent="0.55000000000000004">
      <c r="C833">
        <f t="shared" si="40"/>
        <v>827</v>
      </c>
      <c r="D833">
        <v>-0.40761614305342331</v>
      </c>
      <c r="E833">
        <v>-0.55143441585004804</v>
      </c>
      <c r="F833">
        <v>0.68856503467413854</v>
      </c>
      <c r="G833">
        <v>-0.48105901179227356</v>
      </c>
      <c r="H833">
        <v>0.46876342885970801</v>
      </c>
      <c r="I833">
        <v>0.11824679041756546</v>
      </c>
      <c r="J833">
        <v>-1.819155679674175</v>
      </c>
      <c r="K833">
        <v>-6.8320221490804009E-2</v>
      </c>
      <c r="L833">
        <v>-0.80085246143179756</v>
      </c>
      <c r="M833">
        <v>0.94354631787585186</v>
      </c>
      <c r="P833" s="17">
        <f t="shared" si="38"/>
        <v>-1.8633926821022969E-3</v>
      </c>
      <c r="Q833" s="17">
        <f t="shared" si="39"/>
        <v>-1.8616576438116317E-3</v>
      </c>
    </row>
    <row r="834" spans="3:17" x14ac:dyDescent="0.55000000000000004">
      <c r="C834">
        <f t="shared" si="40"/>
        <v>828</v>
      </c>
      <c r="D834">
        <v>1.4633701312043836</v>
      </c>
      <c r="E834">
        <v>-0.317303197019489</v>
      </c>
      <c r="F834">
        <v>1.6346407415322317</v>
      </c>
      <c r="G834">
        <v>-1.2389493221778995</v>
      </c>
      <c r="H834">
        <v>1.4106747426362369</v>
      </c>
      <c r="I834">
        <v>0.44037089127247941</v>
      </c>
      <c r="J834">
        <v>-0.39505461890054999</v>
      </c>
      <c r="K834">
        <v>0.12170267080547748</v>
      </c>
      <c r="L834">
        <v>0.22070137491677472</v>
      </c>
      <c r="M834">
        <v>-0.11335953295925613</v>
      </c>
      <c r="P834" s="17">
        <f t="shared" si="38"/>
        <v>1.4339823754290297E-2</v>
      </c>
      <c r="Q834" s="17">
        <f t="shared" si="39"/>
        <v>1.4443132244800427E-2</v>
      </c>
    </row>
    <row r="835" spans="3:17" x14ac:dyDescent="0.55000000000000004">
      <c r="C835">
        <f t="shared" si="40"/>
        <v>829</v>
      </c>
      <c r="D835">
        <v>-0.73181706084757037</v>
      </c>
      <c r="E835">
        <v>2.4447632864241093</v>
      </c>
      <c r="F835">
        <v>0.31489831838312921</v>
      </c>
      <c r="G835">
        <v>-0.28726806781785191</v>
      </c>
      <c r="H835">
        <v>2.6985661145326783E-2</v>
      </c>
      <c r="I835">
        <v>-1.6462321230689188</v>
      </c>
      <c r="J835">
        <v>2.0952208110530997</v>
      </c>
      <c r="K835">
        <v>0.71057889404828156</v>
      </c>
      <c r="L835">
        <v>-0.52027716856995443</v>
      </c>
      <c r="M835">
        <v>1.2069864467092279</v>
      </c>
      <c r="P835" s="17">
        <f t="shared" si="38"/>
        <v>-4.6710549895019144E-3</v>
      </c>
      <c r="Q835" s="17">
        <f t="shared" si="39"/>
        <v>-4.6601625784277179E-3</v>
      </c>
    </row>
    <row r="836" spans="3:17" x14ac:dyDescent="0.55000000000000004">
      <c r="C836">
        <f t="shared" si="40"/>
        <v>830</v>
      </c>
      <c r="D836">
        <v>0.48995109422793237</v>
      </c>
      <c r="E836">
        <v>0.32168680435292168</v>
      </c>
      <c r="F836">
        <v>1.1117479542386091</v>
      </c>
      <c r="G836">
        <v>0.21352744839355944</v>
      </c>
      <c r="H836">
        <v>-1.1338138224989545</v>
      </c>
      <c r="I836">
        <v>4.4715009065390186E-2</v>
      </c>
      <c r="J836">
        <v>0.17283345656434318</v>
      </c>
      <c r="K836">
        <v>-0.16734346411516968</v>
      </c>
      <c r="L836">
        <v>1.15430688588421</v>
      </c>
      <c r="M836">
        <v>0.96280930298580492</v>
      </c>
      <c r="P836" s="17">
        <f t="shared" si="38"/>
        <v>5.9097676088003927E-3</v>
      </c>
      <c r="Q836" s="17">
        <f t="shared" si="39"/>
        <v>5.9272647363999287E-3</v>
      </c>
    </row>
    <row r="837" spans="3:17" x14ac:dyDescent="0.55000000000000004">
      <c r="C837">
        <f t="shared" si="40"/>
        <v>831</v>
      </c>
      <c r="D837">
        <v>-0.8115067484106776</v>
      </c>
      <c r="E837">
        <v>-0.4284639259331236</v>
      </c>
      <c r="F837">
        <v>-1.5194872270998003</v>
      </c>
      <c r="G837">
        <v>-0.98468354864179952</v>
      </c>
      <c r="H837">
        <v>-1.466599073671494</v>
      </c>
      <c r="I837">
        <v>-0.84634572034929267</v>
      </c>
      <c r="J837">
        <v>-0.17299546979035649</v>
      </c>
      <c r="K837">
        <v>-0.85919215942163463</v>
      </c>
      <c r="L837">
        <v>2.2943441969037024</v>
      </c>
      <c r="M837">
        <v>-0.13593065588876488</v>
      </c>
      <c r="P837" s="17">
        <f t="shared" si="38"/>
        <v>-5.3611879279948709E-3</v>
      </c>
      <c r="Q837" s="17">
        <f t="shared" si="39"/>
        <v>-5.3468424077878218E-3</v>
      </c>
    </row>
    <row r="838" spans="3:17" x14ac:dyDescent="0.55000000000000004">
      <c r="C838">
        <f t="shared" si="40"/>
        <v>832</v>
      </c>
      <c r="D838">
        <v>-0.87119045618919899</v>
      </c>
      <c r="E838">
        <v>-0.47487087972276648</v>
      </c>
      <c r="F838">
        <v>-0.86170001664764839</v>
      </c>
      <c r="G838">
        <v>-0.65813224112348057</v>
      </c>
      <c r="H838">
        <v>1.4368351185412789</v>
      </c>
      <c r="I838">
        <v>1.3960282267575899</v>
      </c>
      <c r="J838">
        <v>0.76959604777574064</v>
      </c>
      <c r="K838">
        <v>0.19673567811237849</v>
      </c>
      <c r="L838">
        <v>-1.3910224118236354</v>
      </c>
      <c r="M838">
        <v>0.23499284177463092</v>
      </c>
      <c r="P838" s="17">
        <f t="shared" ref="P838:P901" si="41">$P$1*1/12+$P$2*SQRT(1/12)*INDEX(D838:M838,1,$P$3)</f>
        <v>-5.8780639992773356E-3</v>
      </c>
      <c r="Q838" s="17">
        <f t="shared" si="39"/>
        <v>-5.8608219808585771E-3</v>
      </c>
    </row>
    <row r="839" spans="3:17" x14ac:dyDescent="0.55000000000000004">
      <c r="C839">
        <f t="shared" si="40"/>
        <v>833</v>
      </c>
      <c r="D839">
        <v>2.4012210398302689</v>
      </c>
      <c r="E839">
        <v>-1.6727334756225902</v>
      </c>
      <c r="F839">
        <v>0.39511248025443269</v>
      </c>
      <c r="G839">
        <v>-1.4672844200209816</v>
      </c>
      <c r="H839">
        <v>0.39398611529885647</v>
      </c>
      <c r="I839">
        <v>-0.65234769669195158</v>
      </c>
      <c r="J839">
        <v>-0.72022143596960031</v>
      </c>
      <c r="K839">
        <v>0.74539139309075286</v>
      </c>
      <c r="L839">
        <v>0.38763158311940016</v>
      </c>
      <c r="M839">
        <v>0.56071911545328701</v>
      </c>
      <c r="P839" s="17">
        <f t="shared" si="41"/>
        <v>2.2461850872613646E-2</v>
      </c>
      <c r="Q839" s="17">
        <f t="shared" ref="Q839:Q902" si="42">EXP(P839)-1</f>
        <v>2.2716017696589486E-2</v>
      </c>
    </row>
    <row r="840" spans="3:17" x14ac:dyDescent="0.55000000000000004">
      <c r="C840">
        <f t="shared" si="40"/>
        <v>834</v>
      </c>
      <c r="D840">
        <v>0.1952819848289904</v>
      </c>
      <c r="E840">
        <v>0.42767010764396396</v>
      </c>
      <c r="F840">
        <v>-0.89203840014539182</v>
      </c>
      <c r="G840">
        <v>0.3726636319482719</v>
      </c>
      <c r="H840">
        <v>0.13832192554466688</v>
      </c>
      <c r="I840">
        <v>1.0894568131023517</v>
      </c>
      <c r="J840">
        <v>0.15967421026898537</v>
      </c>
      <c r="K840">
        <v>-1.3795838151443471</v>
      </c>
      <c r="L840">
        <v>1.4556568586741854</v>
      </c>
      <c r="M840">
        <v>1.6159713242351463</v>
      </c>
      <c r="P840" s="17">
        <f t="shared" si="41"/>
        <v>3.3578582643001968E-3</v>
      </c>
      <c r="Q840" s="17">
        <f t="shared" si="42"/>
        <v>3.3635021857565395E-3</v>
      </c>
    </row>
    <row r="841" spans="3:17" x14ac:dyDescent="0.55000000000000004">
      <c r="C841">
        <f t="shared" si="40"/>
        <v>835</v>
      </c>
      <c r="D841">
        <v>-0.29403859518635567</v>
      </c>
      <c r="E841">
        <v>2.1492125248337701</v>
      </c>
      <c r="F841">
        <v>0.81267153987438967</v>
      </c>
      <c r="G841">
        <v>0.36860841422678509</v>
      </c>
      <c r="H841">
        <v>-0.36160682151413931</v>
      </c>
      <c r="I841">
        <v>-1.7087990574300254</v>
      </c>
      <c r="J841">
        <v>-0.24852414935120209</v>
      </c>
      <c r="K841">
        <v>0.45886498044395008</v>
      </c>
      <c r="L841">
        <v>1.9808405389587982</v>
      </c>
      <c r="M841">
        <v>-0.50216236785507629</v>
      </c>
      <c r="P841" s="17">
        <f t="shared" si="41"/>
        <v>-8.7978226457806016E-4</v>
      </c>
      <c r="Q841" s="17">
        <f t="shared" si="42"/>
        <v>-8.7939536963099751E-4</v>
      </c>
    </row>
    <row r="842" spans="3:17" x14ac:dyDescent="0.55000000000000004">
      <c r="C842">
        <f t="shared" si="40"/>
        <v>836</v>
      </c>
      <c r="D842">
        <v>2.4519624357569847</v>
      </c>
      <c r="E842">
        <v>0.79746155587529843</v>
      </c>
      <c r="F842">
        <v>0.23149738022414781</v>
      </c>
      <c r="G842">
        <v>-1.2413172554579921</v>
      </c>
      <c r="H842">
        <v>1.391240830555911</v>
      </c>
      <c r="I842">
        <v>0.62872443779398046</v>
      </c>
      <c r="J842">
        <v>0.33710151138281996</v>
      </c>
      <c r="K842">
        <v>0.90624162353755577</v>
      </c>
      <c r="L842">
        <v>-1.0694865361981405</v>
      </c>
      <c r="M842">
        <v>1.329080595947175</v>
      </c>
      <c r="P842" s="17">
        <f t="shared" si="41"/>
        <v>2.2901284251573846E-2</v>
      </c>
      <c r="Q842" s="17">
        <f t="shared" si="42"/>
        <v>2.3165532010525958E-2</v>
      </c>
    </row>
    <row r="843" spans="3:17" x14ac:dyDescent="0.55000000000000004">
      <c r="C843">
        <f t="shared" si="40"/>
        <v>837</v>
      </c>
      <c r="D843">
        <v>0.77917990237444879</v>
      </c>
      <c r="E843">
        <v>-0.17880538491903591</v>
      </c>
      <c r="F843">
        <v>0.90653498593943471</v>
      </c>
      <c r="G843">
        <v>-1.4834557622604994</v>
      </c>
      <c r="H843">
        <v>0.67868717984503146</v>
      </c>
      <c r="I843">
        <v>0.8977370282410938</v>
      </c>
      <c r="J843">
        <v>-0.35607797424878479</v>
      </c>
      <c r="K843">
        <v>-3.2560517197885622E-2</v>
      </c>
      <c r="L843">
        <v>1.6317333878698705</v>
      </c>
      <c r="M843">
        <v>1.2562597532125113</v>
      </c>
      <c r="P843" s="17">
        <f t="shared" si="41"/>
        <v>8.4145625624121798E-3</v>
      </c>
      <c r="Q843" s="17">
        <f t="shared" si="42"/>
        <v>8.4500645018696918E-3</v>
      </c>
    </row>
    <row r="844" spans="3:17" x14ac:dyDescent="0.55000000000000004">
      <c r="C844">
        <f t="shared" si="40"/>
        <v>838</v>
      </c>
      <c r="D844">
        <v>0.55394369708800684</v>
      </c>
      <c r="E844">
        <v>1.0779723751963535</v>
      </c>
      <c r="F844">
        <v>-0.44457777102555351</v>
      </c>
      <c r="G844">
        <v>-0.26929728371731315</v>
      </c>
      <c r="H844">
        <v>-0.92066533087931379</v>
      </c>
      <c r="I844">
        <v>0.4922444439234871</v>
      </c>
      <c r="J844">
        <v>0.15411951123356898</v>
      </c>
      <c r="K844">
        <v>0.20980864682233463</v>
      </c>
      <c r="L844">
        <v>0.66453781877657248</v>
      </c>
      <c r="M844">
        <v>-1.1524877051794551</v>
      </c>
      <c r="P844" s="17">
        <f t="shared" si="41"/>
        <v>6.4639598061115248E-3</v>
      </c>
      <c r="Q844" s="17">
        <f t="shared" si="42"/>
        <v>6.4848962808325972E-3</v>
      </c>
    </row>
    <row r="845" spans="3:17" x14ac:dyDescent="0.55000000000000004">
      <c r="C845">
        <f t="shared" si="40"/>
        <v>839</v>
      </c>
      <c r="D845">
        <v>2.1676872484742853E-2</v>
      </c>
      <c r="E845">
        <v>-0.55860168184198189</v>
      </c>
      <c r="F845">
        <v>0.16954751658539732</v>
      </c>
      <c r="G845">
        <v>-9.4235599258179883E-2</v>
      </c>
      <c r="H845">
        <v>0.28968338482769429</v>
      </c>
      <c r="I845">
        <v>-1.174800917424333</v>
      </c>
      <c r="J845">
        <v>1.4410300308481065</v>
      </c>
      <c r="K845">
        <v>-0.94532599925108673</v>
      </c>
      <c r="L845">
        <v>-2.8919758430934817</v>
      </c>
      <c r="M845">
        <v>-0.88705222887326463</v>
      </c>
      <c r="P845" s="17">
        <f t="shared" si="41"/>
        <v>1.854393889130499E-3</v>
      </c>
      <c r="Q845" s="17">
        <f t="shared" si="42"/>
        <v>1.8561143407791469E-3</v>
      </c>
    </row>
    <row r="846" spans="3:17" x14ac:dyDescent="0.55000000000000004">
      <c r="C846">
        <f t="shared" si="40"/>
        <v>840</v>
      </c>
      <c r="D846">
        <v>9.5444437465961929E-2</v>
      </c>
      <c r="E846">
        <v>0.60113990895324609</v>
      </c>
      <c r="F846">
        <v>0.82794524305392658</v>
      </c>
      <c r="G846">
        <v>-1.0262001804362788</v>
      </c>
      <c r="H846">
        <v>0.20913031448076241</v>
      </c>
      <c r="I846">
        <v>0.72697600314445121</v>
      </c>
      <c r="J846">
        <v>-2.9542898195545168E-2</v>
      </c>
      <c r="K846">
        <v>0.73687679399187589</v>
      </c>
      <c r="L846">
        <v>0.46458379267861438</v>
      </c>
      <c r="M846">
        <v>1.1838982851158535</v>
      </c>
      <c r="P846" s="17">
        <f t="shared" si="41"/>
        <v>2.4932397416210497E-3</v>
      </c>
      <c r="Q846" s="17">
        <f t="shared" si="42"/>
        <v>2.4963504485344679E-3</v>
      </c>
    </row>
    <row r="847" spans="3:17" x14ac:dyDescent="0.55000000000000004">
      <c r="C847">
        <f t="shared" si="40"/>
        <v>841</v>
      </c>
      <c r="D847">
        <v>-0.3571359066564847</v>
      </c>
      <c r="E847">
        <v>0.76541379542023535</v>
      </c>
      <c r="F847">
        <v>-1.7670615886428929</v>
      </c>
      <c r="G847">
        <v>-0.75054866905583895</v>
      </c>
      <c r="H847">
        <v>1.2207817733528687</v>
      </c>
      <c r="I847">
        <v>7.6055509206735816E-2</v>
      </c>
      <c r="J847">
        <v>0.57156733690740114</v>
      </c>
      <c r="K847">
        <v>1.0679008718320206</v>
      </c>
      <c r="L847">
        <v>-1.1045547470204775</v>
      </c>
      <c r="M847">
        <v>1.54623645505031</v>
      </c>
      <c r="P847" s="17">
        <f t="shared" si="41"/>
        <v>-1.4262210110143703E-3</v>
      </c>
      <c r="Q847" s="17">
        <f t="shared" si="42"/>
        <v>-1.4252044411701137E-3</v>
      </c>
    </row>
    <row r="848" spans="3:17" x14ac:dyDescent="0.55000000000000004">
      <c r="C848">
        <f t="shared" si="40"/>
        <v>842</v>
      </c>
      <c r="D848">
        <v>-0.17712279472016851</v>
      </c>
      <c r="E848">
        <v>-0.60852969226472897</v>
      </c>
      <c r="F848">
        <v>-0.43416018222580288</v>
      </c>
      <c r="G848">
        <v>-0.30124675460924538</v>
      </c>
      <c r="H848">
        <v>-0.37657282986246043</v>
      </c>
      <c r="I848">
        <v>-0.80437231581402102</v>
      </c>
      <c r="J848">
        <v>-1.2266151363823949</v>
      </c>
      <c r="K848">
        <v>1.948312187354587</v>
      </c>
      <c r="L848">
        <v>0.79264912384107633</v>
      </c>
      <c r="M848">
        <v>-0.80673048494336186</v>
      </c>
      <c r="P848" s="17">
        <f t="shared" si="41"/>
        <v>1.3273826849704543E-4</v>
      </c>
      <c r="Q848" s="17">
        <f t="shared" si="42"/>
        <v>1.3274707861077317E-4</v>
      </c>
    </row>
    <row r="849" spans="3:17" x14ac:dyDescent="0.55000000000000004">
      <c r="C849">
        <f t="shared" si="40"/>
        <v>843</v>
      </c>
      <c r="D849">
        <v>-2.5715530349069669</v>
      </c>
      <c r="E849">
        <v>1.2284729902096603</v>
      </c>
      <c r="F849">
        <v>-0.13525252897169568</v>
      </c>
      <c r="G849">
        <v>-1.0360119445315004</v>
      </c>
      <c r="H849">
        <v>1.9234286959570395</v>
      </c>
      <c r="I849">
        <v>-0.66703116927712136</v>
      </c>
      <c r="J849">
        <v>0.11560427869246458</v>
      </c>
      <c r="K849">
        <v>-0.52021858580103175</v>
      </c>
      <c r="L849">
        <v>-1.2256146402804651</v>
      </c>
      <c r="M849">
        <v>-2.0202551895298093</v>
      </c>
      <c r="P849" s="17">
        <f t="shared" si="41"/>
        <v>-2.0603635887417374E-2</v>
      </c>
      <c r="Q849" s="17">
        <f t="shared" si="42"/>
        <v>-2.0392831244603338E-2</v>
      </c>
    </row>
    <row r="850" spans="3:17" x14ac:dyDescent="0.55000000000000004">
      <c r="C850">
        <f t="shared" si="40"/>
        <v>844</v>
      </c>
      <c r="D850">
        <v>0.10679738120589956</v>
      </c>
      <c r="E850">
        <v>-0.17184062278486634</v>
      </c>
      <c r="F850">
        <v>-1.1171448922675349</v>
      </c>
      <c r="G850">
        <v>-1.1125080498134923</v>
      </c>
      <c r="H850">
        <v>-1.6152172573478392</v>
      </c>
      <c r="I850">
        <v>0.71504029698104743</v>
      </c>
      <c r="J850">
        <v>-0.47102082331327944</v>
      </c>
      <c r="K850">
        <v>-2.4961858535008554</v>
      </c>
      <c r="L850">
        <v>-1.4754329358673464</v>
      </c>
      <c r="M850">
        <v>-0.14015039391579076</v>
      </c>
      <c r="P850" s="17">
        <f t="shared" si="41"/>
        <v>2.5915591184862644E-3</v>
      </c>
      <c r="Q850" s="17">
        <f t="shared" si="42"/>
        <v>2.5949201105945896E-3</v>
      </c>
    </row>
    <row r="851" spans="3:17" x14ac:dyDescent="0.55000000000000004">
      <c r="C851">
        <f t="shared" si="40"/>
        <v>845</v>
      </c>
      <c r="D851">
        <v>0.14427476172490866</v>
      </c>
      <c r="E851">
        <v>-1.0989132543278799</v>
      </c>
      <c r="F851">
        <v>-1.1427137086131178</v>
      </c>
      <c r="G851">
        <v>0.60612442932599575</v>
      </c>
      <c r="H851">
        <v>0.92071445392529527</v>
      </c>
      <c r="I851">
        <v>0.16326747224770419</v>
      </c>
      <c r="J851">
        <v>-0.68862421052499778</v>
      </c>
      <c r="K851">
        <v>0.92161660264511958</v>
      </c>
      <c r="L851">
        <v>-0.33487595201499198</v>
      </c>
      <c r="M851">
        <v>0.23744415667477631</v>
      </c>
      <c r="P851" s="17">
        <f t="shared" si="41"/>
        <v>2.9161227544538433E-3</v>
      </c>
      <c r="Q851" s="17">
        <f t="shared" si="42"/>
        <v>2.9203787764353617E-3</v>
      </c>
    </row>
    <row r="852" spans="3:17" x14ac:dyDescent="0.55000000000000004">
      <c r="C852">
        <f t="shared" si="40"/>
        <v>846</v>
      </c>
      <c r="D852">
        <v>0.44567114565017812</v>
      </c>
      <c r="E852">
        <v>-0.44356604906522068</v>
      </c>
      <c r="F852">
        <v>-0.7943572430227589</v>
      </c>
      <c r="G852">
        <v>5.0395238230760107E-2</v>
      </c>
      <c r="H852">
        <v>-0.40534058467850559</v>
      </c>
      <c r="I852">
        <v>-0.26581904305541554</v>
      </c>
      <c r="J852">
        <v>-0.42124251476465224</v>
      </c>
      <c r="K852">
        <v>-1.105494529639655</v>
      </c>
      <c r="L852">
        <v>-0.8555152329840493</v>
      </c>
      <c r="M852">
        <v>-0.18051172424299228</v>
      </c>
      <c r="P852" s="17">
        <f t="shared" si="41"/>
        <v>5.5262920053343548E-3</v>
      </c>
      <c r="Q852" s="17">
        <f t="shared" si="42"/>
        <v>5.5415901246407273E-3</v>
      </c>
    </row>
    <row r="853" spans="3:17" x14ac:dyDescent="0.55000000000000004">
      <c r="C853">
        <f t="shared" si="40"/>
        <v>847</v>
      </c>
      <c r="D853">
        <v>-0.85440315416304136</v>
      </c>
      <c r="E853">
        <v>-0.17914993935943022</v>
      </c>
      <c r="F853">
        <v>-1.9618573696673796</v>
      </c>
      <c r="G853">
        <v>-1.6120481007645477</v>
      </c>
      <c r="H853">
        <v>-0.47489084669488646</v>
      </c>
      <c r="I853">
        <v>-2.8468265076992147</v>
      </c>
      <c r="J853">
        <v>-1.2019474553024352</v>
      </c>
      <c r="K853">
        <v>-1.1567684025800324</v>
      </c>
      <c r="L853">
        <v>8.7814046123804005E-5</v>
      </c>
      <c r="M853">
        <v>0.86017063904281377</v>
      </c>
      <c r="P853" s="17">
        <f t="shared" si="41"/>
        <v>-5.7326816991207907E-3</v>
      </c>
      <c r="Q853" s="17">
        <f t="shared" si="42"/>
        <v>-5.716281233903886E-3</v>
      </c>
    </row>
    <row r="854" spans="3:17" x14ac:dyDescent="0.55000000000000004">
      <c r="C854">
        <f t="shared" si="40"/>
        <v>848</v>
      </c>
      <c r="D854">
        <v>-0.12758449341311542</v>
      </c>
      <c r="E854">
        <v>1.6802180951805799</v>
      </c>
      <c r="F854">
        <v>-0.58600138619647302</v>
      </c>
      <c r="G854">
        <v>-0.68524261552838894</v>
      </c>
      <c r="H854">
        <v>0.6398194741361779</v>
      </c>
      <c r="I854">
        <v>1.9802410071306424</v>
      </c>
      <c r="J854">
        <v>0.21973066644056083</v>
      </c>
      <c r="K854">
        <v>0.1308239444029132</v>
      </c>
      <c r="L854">
        <v>0.99752333922349801</v>
      </c>
      <c r="M854">
        <v>-0.91866754768009884</v>
      </c>
      <c r="P854" s="17">
        <f t="shared" si="41"/>
        <v>5.6175254241940366E-4</v>
      </c>
      <c r="Q854" s="17">
        <f t="shared" si="42"/>
        <v>5.6191035492791919E-4</v>
      </c>
    </row>
    <row r="855" spans="3:17" x14ac:dyDescent="0.55000000000000004">
      <c r="C855">
        <f t="shared" si="40"/>
        <v>849</v>
      </c>
      <c r="D855">
        <v>0.38404124757428421</v>
      </c>
      <c r="E855">
        <v>1.3993344417256695</v>
      </c>
      <c r="F855">
        <v>-2.0215403414675137</v>
      </c>
      <c r="G855">
        <v>-0.51501209814457227</v>
      </c>
      <c r="H855">
        <v>1.944772923111542</v>
      </c>
      <c r="I855">
        <v>-0.55548469385683197</v>
      </c>
      <c r="J855">
        <v>-0.18226773015486569</v>
      </c>
      <c r="K855">
        <v>-0.1109483202932043</v>
      </c>
      <c r="L855">
        <v>1.2822094652710747</v>
      </c>
      <c r="M855">
        <v>-1.0527314251612219</v>
      </c>
      <c r="P855" s="17">
        <f t="shared" si="41"/>
        <v>4.9925614316706562E-3</v>
      </c>
      <c r="Q855" s="17">
        <f t="shared" si="42"/>
        <v>5.0050450328975593E-3</v>
      </c>
    </row>
    <row r="856" spans="3:17" x14ac:dyDescent="0.55000000000000004">
      <c r="C856">
        <f t="shared" si="40"/>
        <v>850</v>
      </c>
      <c r="D856">
        <v>0.6858942235889236</v>
      </c>
      <c r="E856">
        <v>8.3990954318554651E-3</v>
      </c>
      <c r="F856">
        <v>-0.23041003677192784</v>
      </c>
      <c r="G856">
        <v>0.65448208508081518</v>
      </c>
      <c r="H856">
        <v>-1.7112802766901698</v>
      </c>
      <c r="I856">
        <v>1.1133610732422179</v>
      </c>
      <c r="J856">
        <v>1.9336471400773123</v>
      </c>
      <c r="K856">
        <v>-1.0588887044460933</v>
      </c>
      <c r="L856">
        <v>-0.21151612260823116</v>
      </c>
      <c r="M856">
        <v>-1.3022410591400495</v>
      </c>
      <c r="P856" s="17">
        <f t="shared" si="41"/>
        <v>7.606684886036782E-3</v>
      </c>
      <c r="Q856" s="17">
        <f t="shared" si="42"/>
        <v>7.635689209121832E-3</v>
      </c>
    </row>
    <row r="857" spans="3:17" x14ac:dyDescent="0.55000000000000004">
      <c r="C857">
        <f t="shared" si="40"/>
        <v>851</v>
      </c>
      <c r="D857">
        <v>1.2073389386488611</v>
      </c>
      <c r="E857">
        <v>-1.6448182157804823</v>
      </c>
      <c r="F857">
        <v>0.46556016497044006</v>
      </c>
      <c r="G857">
        <v>0.50735876597605578</v>
      </c>
      <c r="H857">
        <v>-1.5663880178868428</v>
      </c>
      <c r="I857">
        <v>-6.9022165504407013E-2</v>
      </c>
      <c r="J857">
        <v>2.0887371665542151E-2</v>
      </c>
      <c r="K857">
        <v>0.1090613610951618</v>
      </c>
      <c r="L857">
        <v>-1.0743005044272802</v>
      </c>
      <c r="M857">
        <v>1.1438022795731206</v>
      </c>
      <c r="P857" s="17">
        <f t="shared" si="41"/>
        <v>1.2122528585147221E-2</v>
      </c>
      <c r="Q857" s="17">
        <f t="shared" si="42"/>
        <v>1.2196304249258771E-2</v>
      </c>
    </row>
    <row r="858" spans="3:17" x14ac:dyDescent="0.55000000000000004">
      <c r="C858">
        <f t="shared" si="40"/>
        <v>852</v>
      </c>
      <c r="D858">
        <v>-1.0466186225668053</v>
      </c>
      <c r="E858">
        <v>0.66387027809260302</v>
      </c>
      <c r="F858">
        <v>0.27779534199483241</v>
      </c>
      <c r="G858">
        <v>-0.99110346132090343</v>
      </c>
      <c r="H858">
        <v>0.49401038262449792</v>
      </c>
      <c r="I858">
        <v>-0.59136134138511798</v>
      </c>
      <c r="J858">
        <v>0.22870101550129615</v>
      </c>
      <c r="K858">
        <v>2.4658077889572403</v>
      </c>
      <c r="L858">
        <v>-1.6612746624012111</v>
      </c>
      <c r="M858">
        <v>1.310095543997738</v>
      </c>
      <c r="P858" s="17">
        <f t="shared" si="41"/>
        <v>-7.3973164855006372E-3</v>
      </c>
      <c r="Q858" s="17">
        <f t="shared" si="42"/>
        <v>-7.3700236792141327E-3</v>
      </c>
    </row>
    <row r="859" spans="3:17" x14ac:dyDescent="0.55000000000000004">
      <c r="C859">
        <f t="shared" si="40"/>
        <v>853</v>
      </c>
      <c r="D859">
        <v>2.6293139200689004</v>
      </c>
      <c r="E859">
        <v>0.72082931223829882</v>
      </c>
      <c r="F859">
        <v>6.9669803486179682E-2</v>
      </c>
      <c r="G859">
        <v>0.60576441663131497</v>
      </c>
      <c r="H859">
        <v>-1.5883934724206497</v>
      </c>
      <c r="I859">
        <v>-0.68949615844747392</v>
      </c>
      <c r="J859">
        <v>0.95892744858141599</v>
      </c>
      <c r="K859">
        <v>-1.6455560594109946</v>
      </c>
      <c r="L859">
        <v>0.20256067572880837</v>
      </c>
      <c r="M859">
        <v>-0.67251563147186666</v>
      </c>
      <c r="P859" s="17">
        <f t="shared" si="41"/>
        <v>2.4437193159703809E-2</v>
      </c>
      <c r="Q859" s="17">
        <f t="shared" si="42"/>
        <v>2.4738228515750471E-2</v>
      </c>
    </row>
    <row r="860" spans="3:17" x14ac:dyDescent="0.55000000000000004">
      <c r="C860">
        <f t="shared" si="40"/>
        <v>854</v>
      </c>
      <c r="D860">
        <v>0.98687299257866512</v>
      </c>
      <c r="E860">
        <v>1.0028205909204637</v>
      </c>
      <c r="F860">
        <v>-0.79200102187811749</v>
      </c>
      <c r="G860">
        <v>-0.87125909680504843</v>
      </c>
      <c r="H860">
        <v>8.6343185123618757E-2</v>
      </c>
      <c r="I860">
        <v>-0.72304393511010856</v>
      </c>
      <c r="J860">
        <v>0.62007971521707894</v>
      </c>
      <c r="K860">
        <v>0.83860767268093084</v>
      </c>
      <c r="L860">
        <v>0.8084565953934798</v>
      </c>
      <c r="M860">
        <v>-1.2819839294908233</v>
      </c>
      <c r="P860" s="17">
        <f t="shared" si="41"/>
        <v>1.0213237485485624E-2</v>
      </c>
      <c r="Q860" s="17">
        <f t="shared" si="42"/>
        <v>1.0265570607248087E-2</v>
      </c>
    </row>
    <row r="861" spans="3:17" x14ac:dyDescent="0.55000000000000004">
      <c r="C861">
        <f t="shared" si="40"/>
        <v>855</v>
      </c>
      <c r="D861">
        <v>-0.24459403137255845</v>
      </c>
      <c r="E861">
        <v>7.4811413095539911E-4</v>
      </c>
      <c r="F861">
        <v>-0.2172363356264943</v>
      </c>
      <c r="G861">
        <v>-0.33580653543725508</v>
      </c>
      <c r="H861">
        <v>-0.58707224047217332</v>
      </c>
      <c r="I861">
        <v>0.352209919339602</v>
      </c>
      <c r="J861">
        <v>-0.24793961529406394</v>
      </c>
      <c r="K861">
        <v>0.58668716569837687</v>
      </c>
      <c r="L861">
        <v>-7.6786665400159157E-4</v>
      </c>
      <c r="M861">
        <v>-1.420625650884167</v>
      </c>
      <c r="P861" s="17">
        <f t="shared" si="41"/>
        <v>-4.5157978116016858E-4</v>
      </c>
      <c r="Q861" s="17">
        <f t="shared" si="42"/>
        <v>-4.5147783435706135E-4</v>
      </c>
    </row>
    <row r="862" spans="3:17" x14ac:dyDescent="0.55000000000000004">
      <c r="C862">
        <f t="shared" si="40"/>
        <v>856</v>
      </c>
      <c r="D862">
        <v>-1.9347879719044483</v>
      </c>
      <c r="E862">
        <v>-0.52967903528938409</v>
      </c>
      <c r="F862">
        <v>-0.18351829305192019</v>
      </c>
      <c r="G862">
        <v>-1.0946367227552465</v>
      </c>
      <c r="H862">
        <v>2.8547579028132679</v>
      </c>
      <c r="I862">
        <v>2.0559819626491245</v>
      </c>
      <c r="J862">
        <v>-0.64198574988269064</v>
      </c>
      <c r="K862">
        <v>0.71668005237518673</v>
      </c>
      <c r="L862">
        <v>-0.24506581420353477</v>
      </c>
      <c r="M862">
        <v>1.6888983468319563</v>
      </c>
      <c r="P862" s="17">
        <f t="shared" si="41"/>
        <v>-1.5089088679391578E-2</v>
      </c>
      <c r="Q862" s="17">
        <f t="shared" si="42"/>
        <v>-1.4975818809490837E-2</v>
      </c>
    </row>
    <row r="863" spans="3:17" x14ac:dyDescent="0.55000000000000004">
      <c r="C863">
        <f t="shared" si="40"/>
        <v>857</v>
      </c>
      <c r="D863">
        <v>0.35315964775170938</v>
      </c>
      <c r="E863">
        <v>-0.34389554524966159</v>
      </c>
      <c r="F863">
        <v>-4.339981329274073E-2</v>
      </c>
      <c r="G863">
        <v>-1.2497260026950887</v>
      </c>
      <c r="H863">
        <v>-1.3029389892247942</v>
      </c>
      <c r="I863">
        <v>-0.58661595850899406</v>
      </c>
      <c r="J863">
        <v>2.6594227014782805</v>
      </c>
      <c r="K863">
        <v>2.2006979073823896</v>
      </c>
      <c r="L863">
        <v>1.0250155295403613</v>
      </c>
      <c r="M863">
        <v>-0.31008749152713716</v>
      </c>
      <c r="P863" s="17">
        <f t="shared" si="41"/>
        <v>4.7251189321121084E-3</v>
      </c>
      <c r="Q863" s="17">
        <f t="shared" si="42"/>
        <v>4.7362999101205894E-3</v>
      </c>
    </row>
    <row r="864" spans="3:17" x14ac:dyDescent="0.55000000000000004">
      <c r="C864">
        <f t="shared" si="40"/>
        <v>858</v>
      </c>
      <c r="D864">
        <v>1.1608291090542107</v>
      </c>
      <c r="E864">
        <v>0.70130436122217377</v>
      </c>
      <c r="F864">
        <v>-0.68400722040315043</v>
      </c>
      <c r="G864">
        <v>2.7442805606999531E-2</v>
      </c>
      <c r="H864">
        <v>-0.63814761012965604</v>
      </c>
      <c r="I864">
        <v>-0.67734877946205707</v>
      </c>
      <c r="J864">
        <v>-0.33567537410537601</v>
      </c>
      <c r="K864">
        <v>0.40719916231897396</v>
      </c>
      <c r="L864">
        <v>0.80076366520796627</v>
      </c>
      <c r="M864">
        <v>1.4373238050165553</v>
      </c>
      <c r="P864" s="17">
        <f t="shared" si="41"/>
        <v>1.1719741645600695E-2</v>
      </c>
      <c r="Q864" s="17">
        <f t="shared" si="42"/>
        <v>1.1788686894634193E-2</v>
      </c>
    </row>
    <row r="865" spans="3:17" x14ac:dyDescent="0.55000000000000004">
      <c r="C865">
        <f t="shared" si="40"/>
        <v>859</v>
      </c>
      <c r="D865">
        <v>-0.37949084311195841</v>
      </c>
      <c r="E865">
        <v>-2.421183676030203</v>
      </c>
      <c r="F865">
        <v>0.89941826446016715</v>
      </c>
      <c r="G865">
        <v>-1.527659231132108</v>
      </c>
      <c r="H865">
        <v>0.77624389075308264</v>
      </c>
      <c r="I865">
        <v>0.28093024808138134</v>
      </c>
      <c r="J865">
        <v>-1.258441438853763</v>
      </c>
      <c r="K865">
        <v>-1.4045537852041352</v>
      </c>
      <c r="L865">
        <v>0.95979278623163344</v>
      </c>
      <c r="M865">
        <v>-0.29507153857469653</v>
      </c>
      <c r="P865" s="17">
        <f t="shared" si="41"/>
        <v>-1.6198204397186412E-3</v>
      </c>
      <c r="Q865" s="17">
        <f t="shared" si="42"/>
        <v>-1.6185092386558075E-3</v>
      </c>
    </row>
    <row r="866" spans="3:17" x14ac:dyDescent="0.55000000000000004">
      <c r="C866">
        <f t="shared" ref="C866:C929" si="43">C865+1</f>
        <v>860</v>
      </c>
      <c r="D866">
        <v>-0.38342346825562718</v>
      </c>
      <c r="E866">
        <v>0.48269074219507169</v>
      </c>
      <c r="F866">
        <v>-0.73162590332510846</v>
      </c>
      <c r="G866">
        <v>1.5445682387394133</v>
      </c>
      <c r="H866">
        <v>0.15486319331900805</v>
      </c>
      <c r="I866">
        <v>-0.77130434922140234</v>
      </c>
      <c r="J866">
        <v>-1.3387309837542662</v>
      </c>
      <c r="K866">
        <v>-6.4954333328230612E-2</v>
      </c>
      <c r="L866">
        <v>0.41238528500652882</v>
      </c>
      <c r="M866">
        <v>0.76644831193541574</v>
      </c>
      <c r="P866" s="17">
        <f t="shared" si="41"/>
        <v>-1.6538779724984268E-3</v>
      </c>
      <c r="Q866" s="17">
        <f t="shared" si="42"/>
        <v>-1.6525110699916468E-3</v>
      </c>
    </row>
    <row r="867" spans="3:17" x14ac:dyDescent="0.55000000000000004">
      <c r="C867">
        <f t="shared" si="43"/>
        <v>861</v>
      </c>
      <c r="D867">
        <v>2.4572601670791179</v>
      </c>
      <c r="E867">
        <v>-1.2416037884493969</v>
      </c>
      <c r="F867">
        <v>-0.83851600684074579</v>
      </c>
      <c r="G867">
        <v>-1.7554302635867907</v>
      </c>
      <c r="H867">
        <v>-0.24944877062049733</v>
      </c>
      <c r="I867">
        <v>1.4540564695031184</v>
      </c>
      <c r="J867">
        <v>-4.1605771706595379E-2</v>
      </c>
      <c r="K867">
        <v>-1.6680477243157108</v>
      </c>
      <c r="L867">
        <v>-1.4617563711672181</v>
      </c>
      <c r="M867">
        <v>0.85781160929951328</v>
      </c>
      <c r="P867" s="17">
        <f t="shared" si="41"/>
        <v>2.2947163950647765E-2</v>
      </c>
      <c r="Q867" s="17">
        <f t="shared" si="42"/>
        <v>2.321247561410833E-2</v>
      </c>
    </row>
    <row r="868" spans="3:17" x14ac:dyDescent="0.55000000000000004">
      <c r="C868">
        <f t="shared" si="43"/>
        <v>862</v>
      </c>
      <c r="D868">
        <v>-4.5997099162384522E-2</v>
      </c>
      <c r="E868">
        <v>-0.62320806232544235</v>
      </c>
      <c r="F868">
        <v>0.41694285465921405</v>
      </c>
      <c r="G868">
        <v>-0.61263526649704481</v>
      </c>
      <c r="H868">
        <v>0.49720045826125164</v>
      </c>
      <c r="I868">
        <v>0.25342731555476233</v>
      </c>
      <c r="J868">
        <v>1.0372792436866409</v>
      </c>
      <c r="K868">
        <v>-0.18191061299230521</v>
      </c>
      <c r="L868">
        <v>-1.1531432070206826</v>
      </c>
      <c r="M868">
        <v>0.11853426192517089</v>
      </c>
      <c r="P868" s="17">
        <f t="shared" si="41"/>
        <v>1.2683201029164977E-3</v>
      </c>
      <c r="Q868" s="17">
        <f t="shared" si="42"/>
        <v>1.2691247610103762E-3</v>
      </c>
    </row>
    <row r="869" spans="3:17" x14ac:dyDescent="0.55000000000000004">
      <c r="C869">
        <f t="shared" si="43"/>
        <v>863</v>
      </c>
      <c r="D869">
        <v>-0.93442089733569489</v>
      </c>
      <c r="E869">
        <v>-1.8931451620434694</v>
      </c>
      <c r="F869">
        <v>0.32550369798524897</v>
      </c>
      <c r="G869">
        <v>-0.51399525842955407</v>
      </c>
      <c r="H869">
        <v>-0.45232084902536146</v>
      </c>
      <c r="I869">
        <v>1.332528206708653</v>
      </c>
      <c r="J869">
        <v>-0.11987908940376484</v>
      </c>
      <c r="K869">
        <v>0.58807511343872831</v>
      </c>
      <c r="L869">
        <v>3.0309225803461484</v>
      </c>
      <c r="M869">
        <v>-1.0100445115833878</v>
      </c>
      <c r="P869" s="17">
        <f t="shared" si="41"/>
        <v>-6.4256556825309577E-3</v>
      </c>
      <c r="Q869" s="17">
        <f t="shared" si="42"/>
        <v>-6.4050553043183411E-3</v>
      </c>
    </row>
    <row r="870" spans="3:17" x14ac:dyDescent="0.55000000000000004">
      <c r="C870">
        <f t="shared" si="43"/>
        <v>864</v>
      </c>
      <c r="D870">
        <v>-0.25579314004390241</v>
      </c>
      <c r="E870">
        <v>-0.72671317512032674</v>
      </c>
      <c r="F870">
        <v>0.93391937193743579</v>
      </c>
      <c r="G870">
        <v>-0.79322294663876691</v>
      </c>
      <c r="H870">
        <v>-0.25869210289532768</v>
      </c>
      <c r="I870">
        <v>2.928839299368724</v>
      </c>
      <c r="J870">
        <v>0.64100154127245046</v>
      </c>
      <c r="K870">
        <v>-0.39053450418471497</v>
      </c>
      <c r="L870">
        <v>-3.7985544435071246E-2</v>
      </c>
      <c r="M870">
        <v>-1.0327225598188332</v>
      </c>
      <c r="P870" s="17">
        <f t="shared" si="41"/>
        <v>-5.4856690725143338E-4</v>
      </c>
      <c r="Q870" s="17">
        <f t="shared" si="42"/>
        <v>-5.4841647193482057E-4</v>
      </c>
    </row>
    <row r="871" spans="3:17" x14ac:dyDescent="0.55000000000000004">
      <c r="C871">
        <f t="shared" si="43"/>
        <v>865</v>
      </c>
      <c r="D871">
        <v>0.28285635927771502</v>
      </c>
      <c r="E871">
        <v>-1.0077108878716525</v>
      </c>
      <c r="F871">
        <v>-0.6175760855903063</v>
      </c>
      <c r="G871">
        <v>2.0072082436024949</v>
      </c>
      <c r="H871">
        <v>0.59935042842177455</v>
      </c>
      <c r="I871">
        <v>-0.36721053414253169</v>
      </c>
      <c r="J871">
        <v>-1.7160418585221111</v>
      </c>
      <c r="K871">
        <v>-0.14050550544465101</v>
      </c>
      <c r="L871">
        <v>-2.3065611564338337</v>
      </c>
      <c r="M871">
        <v>1.1323488554539367</v>
      </c>
      <c r="P871" s="17">
        <f t="shared" si="41"/>
        <v>4.1162745942314605E-3</v>
      </c>
      <c r="Q871" s="17">
        <f t="shared" si="42"/>
        <v>4.1247580886358826E-3</v>
      </c>
    </row>
    <row r="872" spans="3:17" x14ac:dyDescent="0.55000000000000004">
      <c r="C872">
        <f t="shared" si="43"/>
        <v>866</v>
      </c>
      <c r="D872">
        <v>-0.30663879629971919</v>
      </c>
      <c r="E872">
        <v>-0.38521125136832385</v>
      </c>
      <c r="F872">
        <v>-0.62223541273061322</v>
      </c>
      <c r="G872">
        <v>0.34846466479810079</v>
      </c>
      <c r="H872">
        <v>-0.65885238351716502</v>
      </c>
      <c r="I872">
        <v>-0.88808598301555042</v>
      </c>
      <c r="J872">
        <v>0.34628283327193377</v>
      </c>
      <c r="K872">
        <v>-1.7507872339861479</v>
      </c>
      <c r="L872">
        <v>-0.86633693898030983</v>
      </c>
      <c r="M872">
        <v>-1.6389254358214649</v>
      </c>
      <c r="P872" s="17">
        <f t="shared" si="41"/>
        <v>-9.8890320714771821E-4</v>
      </c>
      <c r="Q872" s="17">
        <f t="shared" si="42"/>
        <v>-9.884144035109399E-4</v>
      </c>
    </row>
    <row r="873" spans="3:17" x14ac:dyDescent="0.55000000000000004">
      <c r="C873">
        <f t="shared" si="43"/>
        <v>867</v>
      </c>
      <c r="D873">
        <v>0.10284512778022244</v>
      </c>
      <c r="E873">
        <v>1.1458324480287683</v>
      </c>
      <c r="F873">
        <v>-0.66964269639329121</v>
      </c>
      <c r="G873">
        <v>-0.61223212420904327</v>
      </c>
      <c r="H873">
        <v>1.7859565082521196</v>
      </c>
      <c r="I873">
        <v>0.55441931414586898</v>
      </c>
      <c r="J873">
        <v>1.2074638977165693</v>
      </c>
      <c r="K873">
        <v>0.20871011987972785</v>
      </c>
      <c r="L873">
        <v>-1.7192109950588812</v>
      </c>
      <c r="M873">
        <v>3.5805631539235744E-2</v>
      </c>
      <c r="P873" s="17">
        <f t="shared" si="41"/>
        <v>2.5573315997979599E-3</v>
      </c>
      <c r="Q873" s="17">
        <f t="shared" si="42"/>
        <v>2.5606043615045149E-3</v>
      </c>
    </row>
    <row r="874" spans="3:17" x14ac:dyDescent="0.55000000000000004">
      <c r="C874">
        <f t="shared" si="43"/>
        <v>868</v>
      </c>
      <c r="D874">
        <v>1.8308809320291746</v>
      </c>
      <c r="E874">
        <v>-1.5486679440445195</v>
      </c>
      <c r="F874">
        <v>-0.36758996867356897</v>
      </c>
      <c r="G874">
        <v>-1.8940769032641172</v>
      </c>
      <c r="H874">
        <v>-0.78937785155486206</v>
      </c>
      <c r="I874">
        <v>0.39598441388042738</v>
      </c>
      <c r="J874">
        <v>0.4572694832036921</v>
      </c>
      <c r="K874">
        <v>0.59515858399394495</v>
      </c>
      <c r="L874">
        <v>-0.30656012193104965</v>
      </c>
      <c r="M874">
        <v>0.36972426954087423</v>
      </c>
      <c r="P874" s="17">
        <f t="shared" si="41"/>
        <v>1.7522560651084616E-2</v>
      </c>
      <c r="Q874" s="17">
        <f t="shared" si="42"/>
        <v>1.7676981347066745E-2</v>
      </c>
    </row>
    <row r="875" spans="3:17" x14ac:dyDescent="0.55000000000000004">
      <c r="C875">
        <f t="shared" si="43"/>
        <v>869</v>
      </c>
      <c r="D875">
        <v>0.34473666328827807</v>
      </c>
      <c r="E875">
        <v>0.56658439956643791</v>
      </c>
      <c r="F875">
        <v>1.0918739140784008</v>
      </c>
      <c r="G875">
        <v>-0.30349412649111596</v>
      </c>
      <c r="H875">
        <v>0.92057904850289618</v>
      </c>
      <c r="I875">
        <v>-6.7897966255678552E-2</v>
      </c>
      <c r="J875">
        <v>0.10119849203306515</v>
      </c>
      <c r="K875">
        <v>0.89993313435086086</v>
      </c>
      <c r="L875">
        <v>-0.89269295728051556</v>
      </c>
      <c r="M875">
        <v>0.77749398012279425</v>
      </c>
      <c r="P875" s="17">
        <f t="shared" si="41"/>
        <v>4.6521737469019768E-3</v>
      </c>
      <c r="Q875" s="17">
        <f t="shared" si="42"/>
        <v>4.6630119076722654E-3</v>
      </c>
    </row>
    <row r="876" spans="3:17" x14ac:dyDescent="0.55000000000000004">
      <c r="C876">
        <f t="shared" si="43"/>
        <v>870</v>
      </c>
      <c r="D876">
        <v>0.77218733395734418</v>
      </c>
      <c r="E876">
        <v>0.49298564837327591</v>
      </c>
      <c r="F876">
        <v>1.1557205842670792</v>
      </c>
      <c r="G876">
        <v>0.21849810663251756</v>
      </c>
      <c r="H876">
        <v>7.062523224086989E-2</v>
      </c>
      <c r="I876">
        <v>-1.5072400172462088</v>
      </c>
      <c r="J876">
        <v>-0.97198623593181799</v>
      </c>
      <c r="K876">
        <v>-0.58404596585327528</v>
      </c>
      <c r="L876">
        <v>2.1250515217752577</v>
      </c>
      <c r="M876">
        <v>-0.54928408828581732</v>
      </c>
      <c r="P876" s="17">
        <f t="shared" si="41"/>
        <v>8.3540051435430467E-3</v>
      </c>
      <c r="Q876" s="17">
        <f t="shared" si="42"/>
        <v>8.3889972179622685E-3</v>
      </c>
    </row>
    <row r="877" spans="3:17" x14ac:dyDescent="0.55000000000000004">
      <c r="C877">
        <f t="shared" si="43"/>
        <v>871</v>
      </c>
      <c r="D877">
        <v>0.14700949955466305</v>
      </c>
      <c r="E877">
        <v>1.6743009965907341</v>
      </c>
      <c r="F877">
        <v>4.8139781385344839E-2</v>
      </c>
      <c r="G877">
        <v>1.2955276873346178</v>
      </c>
      <c r="H877">
        <v>-1.5684127768711749</v>
      </c>
      <c r="I877">
        <v>-0.74635744232114842</v>
      </c>
      <c r="J877">
        <v>0.58636594701629896</v>
      </c>
      <c r="K877">
        <v>-0.37226443603991533</v>
      </c>
      <c r="L877">
        <v>0.27193972039955139</v>
      </c>
      <c r="M877">
        <v>-0.45515116576152503</v>
      </c>
      <c r="P877" s="17">
        <f t="shared" si="41"/>
        <v>2.9398062787864198E-3</v>
      </c>
      <c r="Q877" s="17">
        <f t="shared" si="42"/>
        <v>2.9441317469056649E-3</v>
      </c>
    </row>
    <row r="878" spans="3:17" x14ac:dyDescent="0.55000000000000004">
      <c r="C878">
        <f t="shared" si="43"/>
        <v>872</v>
      </c>
      <c r="D878">
        <v>-0.49285269600574033</v>
      </c>
      <c r="E878">
        <v>-0.92894731070100722</v>
      </c>
      <c r="F878">
        <v>0.19912702735142876</v>
      </c>
      <c r="G878">
        <v>-0.56235044531729284</v>
      </c>
      <c r="H878">
        <v>0.14192196675100335</v>
      </c>
      <c r="I878">
        <v>1.5427082835017616</v>
      </c>
      <c r="J878">
        <v>-1.180154235514902</v>
      </c>
      <c r="K878">
        <v>-0.6910064162173345</v>
      </c>
      <c r="L878">
        <v>0.97513313049104189</v>
      </c>
      <c r="M878">
        <v>-0.59098618309761386</v>
      </c>
      <c r="P878" s="17">
        <f t="shared" si="41"/>
        <v>-2.6015628839795371E-3</v>
      </c>
      <c r="Q878" s="17">
        <f t="shared" si="42"/>
        <v>-2.5981817519712402E-3</v>
      </c>
    </row>
    <row r="879" spans="3:17" x14ac:dyDescent="0.55000000000000004">
      <c r="C879">
        <f t="shared" si="43"/>
        <v>873</v>
      </c>
      <c r="D879">
        <v>0.52988008618995486</v>
      </c>
      <c r="E879">
        <v>-0.15166255394880401</v>
      </c>
      <c r="F879">
        <v>-0.26606020066965674</v>
      </c>
      <c r="G879">
        <v>-1.6034364650750945</v>
      </c>
      <c r="H879">
        <v>2.6672610513567454</v>
      </c>
      <c r="I879">
        <v>0.84066514169553352</v>
      </c>
      <c r="J879">
        <v>-0.42653183082876439</v>
      </c>
      <c r="K879">
        <v>0.81425054487202908</v>
      </c>
      <c r="L879">
        <v>0.99443561273559666</v>
      </c>
      <c r="M879">
        <v>-2.3383185256408274E-2</v>
      </c>
      <c r="P879" s="17">
        <f t="shared" si="41"/>
        <v>6.2555628226665539E-3</v>
      </c>
      <c r="Q879" s="17">
        <f t="shared" si="42"/>
        <v>6.2751697185152722E-3</v>
      </c>
    </row>
    <row r="880" spans="3:17" x14ac:dyDescent="0.55000000000000004">
      <c r="C880">
        <f t="shared" si="43"/>
        <v>874</v>
      </c>
      <c r="D880">
        <v>0.66460575160176494</v>
      </c>
      <c r="E880">
        <v>-0.97036693365300974</v>
      </c>
      <c r="F880">
        <v>0.19939857156133417</v>
      </c>
      <c r="G880">
        <v>1.3458483519068367</v>
      </c>
      <c r="H880">
        <v>-0.20891510203604821</v>
      </c>
      <c r="I880">
        <v>-0.35329115776055858</v>
      </c>
      <c r="J880">
        <v>-1.6202601785335793</v>
      </c>
      <c r="K880">
        <v>0.72345732927506312</v>
      </c>
      <c r="L880">
        <v>1.7735895772716983</v>
      </c>
      <c r="M880">
        <v>-0.63958940432495748</v>
      </c>
      <c r="P880" s="17">
        <f t="shared" si="41"/>
        <v>7.4223213105504542E-3</v>
      </c>
      <c r="Q880" s="17">
        <f t="shared" si="42"/>
        <v>7.4499350143515386E-3</v>
      </c>
    </row>
    <row r="881" spans="3:17" x14ac:dyDescent="0.55000000000000004">
      <c r="C881">
        <f t="shared" si="43"/>
        <v>875</v>
      </c>
      <c r="D881">
        <v>-0.34114843774221398</v>
      </c>
      <c r="E881">
        <v>-0.64606255756704012</v>
      </c>
      <c r="F881">
        <v>-0.39090515436915113</v>
      </c>
      <c r="G881">
        <v>0.60515263769976446</v>
      </c>
      <c r="H881">
        <v>0.25235929506134203</v>
      </c>
      <c r="I881">
        <v>-0.59384070738288386</v>
      </c>
      <c r="J881">
        <v>1.4830644046944539</v>
      </c>
      <c r="K881">
        <v>-0.21705400988430576</v>
      </c>
      <c r="L881">
        <v>-0.34467753834096415</v>
      </c>
      <c r="M881">
        <v>-0.20068207879498554</v>
      </c>
      <c r="P881" s="17">
        <f t="shared" si="41"/>
        <v>-1.2877654687946454E-3</v>
      </c>
      <c r="Q881" s="17">
        <f t="shared" si="42"/>
        <v>-1.2869366546542915E-3</v>
      </c>
    </row>
    <row r="882" spans="3:17" x14ac:dyDescent="0.55000000000000004">
      <c r="C882">
        <f t="shared" si="43"/>
        <v>876</v>
      </c>
      <c r="D882">
        <v>-0.75610171097910706</v>
      </c>
      <c r="E882">
        <v>-0.13592262594425022</v>
      </c>
      <c r="F882">
        <v>-1.1091388308706245</v>
      </c>
      <c r="G882">
        <v>-1.6165585222472951</v>
      </c>
      <c r="H882">
        <v>9.5192684867975857E-2</v>
      </c>
      <c r="I882">
        <v>-0.49748982315087231</v>
      </c>
      <c r="J882">
        <v>-0.97175430032409915</v>
      </c>
      <c r="K882">
        <v>-0.16920064351135078</v>
      </c>
      <c r="L882">
        <v>-1.3950296289528279</v>
      </c>
      <c r="M882">
        <v>-0.12338982321133735</v>
      </c>
      <c r="P882" s="17">
        <f t="shared" si="41"/>
        <v>-4.8813662288611928E-3</v>
      </c>
      <c r="Q882" s="17">
        <f t="shared" si="42"/>
        <v>-4.8694717224152528E-3</v>
      </c>
    </row>
    <row r="883" spans="3:17" x14ac:dyDescent="0.55000000000000004">
      <c r="C883">
        <f t="shared" si="43"/>
        <v>877</v>
      </c>
      <c r="D883">
        <v>2.1414338706104781</v>
      </c>
      <c r="E883">
        <v>-0.28186367668069023</v>
      </c>
      <c r="F883">
        <v>0.1777865586977887</v>
      </c>
      <c r="G883">
        <v>0.55498609204965543</v>
      </c>
      <c r="H883">
        <v>-1.8669243030149023</v>
      </c>
      <c r="I883">
        <v>0.38064287871226404</v>
      </c>
      <c r="J883">
        <v>0.35403369333993662</v>
      </c>
      <c r="K883">
        <v>0.22449734605313995</v>
      </c>
      <c r="L883">
        <v>0.35406377453129528</v>
      </c>
      <c r="M883">
        <v>7.226137594936563E-2</v>
      </c>
      <c r="P883" s="17">
        <f t="shared" si="41"/>
        <v>2.0212027991397791E-2</v>
      </c>
      <c r="Q883" s="17">
        <f t="shared" si="42"/>
        <v>2.0417674201342884E-2</v>
      </c>
    </row>
    <row r="884" spans="3:17" x14ac:dyDescent="0.55000000000000004">
      <c r="C884">
        <f t="shared" si="43"/>
        <v>878</v>
      </c>
      <c r="D884">
        <v>-0.44963083937958381</v>
      </c>
      <c r="E884">
        <v>-0.32623217720178432</v>
      </c>
      <c r="F884">
        <v>0.70975173422271776</v>
      </c>
      <c r="G884">
        <v>0.81488237546692066</v>
      </c>
      <c r="H884">
        <v>0.95148268839731542</v>
      </c>
      <c r="I884">
        <v>-0.11241809152184844</v>
      </c>
      <c r="J884">
        <v>0.5421202527140293</v>
      </c>
      <c r="K884">
        <v>0.51795923046622316</v>
      </c>
      <c r="L884">
        <v>-0.47347829031595101</v>
      </c>
      <c r="M884">
        <v>-0.11645483435413739</v>
      </c>
      <c r="P884" s="17">
        <f t="shared" si="41"/>
        <v>-2.2272506256097342E-3</v>
      </c>
      <c r="Q884" s="17">
        <f t="shared" si="42"/>
        <v>-2.2247721433436007E-3</v>
      </c>
    </row>
    <row r="885" spans="3:17" x14ac:dyDescent="0.55000000000000004">
      <c r="C885">
        <f t="shared" si="43"/>
        <v>879</v>
      </c>
      <c r="D885">
        <v>1.2190946691262481</v>
      </c>
      <c r="E885">
        <v>-0.33269940590556296</v>
      </c>
      <c r="F885">
        <v>0.73334346408526441</v>
      </c>
      <c r="G885">
        <v>-2.9325704463970941</v>
      </c>
      <c r="H885">
        <v>-3.5554056018114635E-2</v>
      </c>
      <c r="I885">
        <v>1.599894562779606</v>
      </c>
      <c r="J885">
        <v>1.6859882323025086</v>
      </c>
      <c r="K885">
        <v>-1.068303874078832</v>
      </c>
      <c r="L885">
        <v>-0.4926069253367335</v>
      </c>
      <c r="M885">
        <v>1.3917604387388769</v>
      </c>
      <c r="P885" s="17">
        <f t="shared" si="41"/>
        <v>1.2224336197481821E-2</v>
      </c>
      <c r="Q885" s="17">
        <f t="shared" si="42"/>
        <v>1.2299358783987469E-2</v>
      </c>
    </row>
    <row r="886" spans="3:17" x14ac:dyDescent="0.55000000000000004">
      <c r="C886">
        <f t="shared" si="43"/>
        <v>880</v>
      </c>
      <c r="D886">
        <v>0.21775875840833095</v>
      </c>
      <c r="E886">
        <v>-2.7101008870408871</v>
      </c>
      <c r="F886">
        <v>-5.6191380541346897E-2</v>
      </c>
      <c r="G886">
        <v>-0.24957979556671639</v>
      </c>
      <c r="H886">
        <v>6.501908358413315E-2</v>
      </c>
      <c r="I886">
        <v>-0.10453877363432819</v>
      </c>
      <c r="J886">
        <v>-0.52474766720682831</v>
      </c>
      <c r="K886">
        <v>-6.5048519182834524E-2</v>
      </c>
      <c r="L886">
        <v>-0.3774042867419346</v>
      </c>
      <c r="M886">
        <v>0.25392506577550072</v>
      </c>
      <c r="P886" s="17">
        <f t="shared" si="41"/>
        <v>3.5525128334483948E-3</v>
      </c>
      <c r="Q886" s="17">
        <f t="shared" si="42"/>
        <v>3.5588304861298159E-3</v>
      </c>
    </row>
    <row r="887" spans="3:17" x14ac:dyDescent="0.55000000000000004">
      <c r="C887">
        <f t="shared" si="43"/>
        <v>881</v>
      </c>
      <c r="D887">
        <v>2.0061989639588065</v>
      </c>
      <c r="E887">
        <v>-0.28367249435410863</v>
      </c>
      <c r="F887">
        <v>-0.19689071281399162</v>
      </c>
      <c r="G887">
        <v>-0.60077718443642991</v>
      </c>
      <c r="H887">
        <v>1.0058598164923731</v>
      </c>
      <c r="I887">
        <v>0.14190415427558789</v>
      </c>
      <c r="J887">
        <v>-2.720510287611821</v>
      </c>
      <c r="K887">
        <v>0.93644560449978387</v>
      </c>
      <c r="L887">
        <v>-1.2181639901108985</v>
      </c>
      <c r="M887">
        <v>1.8685132164363469</v>
      </c>
      <c r="P887" s="17">
        <f t="shared" si="41"/>
        <v>1.9040859345010142E-2</v>
      </c>
      <c r="Q887" s="17">
        <f t="shared" si="42"/>
        <v>1.9223292562783323E-2</v>
      </c>
    </row>
    <row r="888" spans="3:17" x14ac:dyDescent="0.55000000000000004">
      <c r="C888">
        <f t="shared" si="43"/>
        <v>882</v>
      </c>
      <c r="D888">
        <v>0.63774489917623056</v>
      </c>
      <c r="E888">
        <v>1.4494627577093429</v>
      </c>
      <c r="F888">
        <v>-1.7265759386307469</v>
      </c>
      <c r="G888">
        <v>-0.12199055038159032</v>
      </c>
      <c r="H888">
        <v>0.90764940403740313</v>
      </c>
      <c r="I888">
        <v>0.15709899266787314</v>
      </c>
      <c r="J888">
        <v>0.72774396873568015</v>
      </c>
      <c r="K888">
        <v>-0.80332201600600939</v>
      </c>
      <c r="L888">
        <v>-1.2432772498075095</v>
      </c>
      <c r="M888">
        <v>0.82444752602983329</v>
      </c>
      <c r="P888" s="17">
        <f t="shared" si="41"/>
        <v>7.1896995048722776E-3</v>
      </c>
      <c r="Q888" s="17">
        <f t="shared" si="42"/>
        <v>7.2156074472455867E-3</v>
      </c>
    </row>
    <row r="889" spans="3:17" x14ac:dyDescent="0.55000000000000004">
      <c r="C889">
        <f t="shared" si="43"/>
        <v>883</v>
      </c>
      <c r="D889">
        <v>0.84190882765906139</v>
      </c>
      <c r="E889">
        <v>0.67995166783858385</v>
      </c>
      <c r="F889">
        <v>-1.6383335716061094</v>
      </c>
      <c r="G889">
        <v>0.2305918103466317</v>
      </c>
      <c r="H889">
        <v>-1.5077835513672879</v>
      </c>
      <c r="I889">
        <v>1.1996267900723545</v>
      </c>
      <c r="J889">
        <v>-0.37211059385541667</v>
      </c>
      <c r="K889">
        <v>0.34301335611185912</v>
      </c>
      <c r="L889">
        <v>-0.42674824452257021</v>
      </c>
      <c r="M889">
        <v>-1.3407381998422312</v>
      </c>
      <c r="P889" s="17">
        <f t="shared" si="41"/>
        <v>8.9578109908978847E-3</v>
      </c>
      <c r="Q889" s="17">
        <f t="shared" si="42"/>
        <v>8.9980522478807501E-3</v>
      </c>
    </row>
    <row r="890" spans="3:17" x14ac:dyDescent="0.55000000000000004">
      <c r="C890">
        <f t="shared" si="43"/>
        <v>884</v>
      </c>
      <c r="D890">
        <v>-0.17929288346947808</v>
      </c>
      <c r="E890">
        <v>6.2799766968968898E-2</v>
      </c>
      <c r="F890">
        <v>0.27099234720916399</v>
      </c>
      <c r="G890">
        <v>-0.11947463315380821</v>
      </c>
      <c r="H890">
        <v>1.1229082448921457</v>
      </c>
      <c r="I890">
        <v>0.48034894699532049</v>
      </c>
      <c r="J890">
        <v>0.6259914067172091</v>
      </c>
      <c r="K890">
        <v>-1.0434007148051219</v>
      </c>
      <c r="L890">
        <v>0.97982236734015615</v>
      </c>
      <c r="M890">
        <v>0.31304612316543151</v>
      </c>
      <c r="P890" s="17">
        <f t="shared" si="41"/>
        <v>1.1394474864335645E-4</v>
      </c>
      <c r="Q890" s="17">
        <f t="shared" si="42"/>
        <v>1.1395124059276895E-4</v>
      </c>
    </row>
    <row r="891" spans="3:17" x14ac:dyDescent="0.55000000000000004">
      <c r="C891">
        <f t="shared" si="43"/>
        <v>885</v>
      </c>
      <c r="D891">
        <v>-2.7128470047570481</v>
      </c>
      <c r="E891">
        <v>1.0163568235273786</v>
      </c>
      <c r="F891">
        <v>0.44801655202775398</v>
      </c>
      <c r="G891">
        <v>0.47694975846981441</v>
      </c>
      <c r="H891">
        <v>-1.2537469041971758</v>
      </c>
      <c r="I891">
        <v>6.9427875588015678E-2</v>
      </c>
      <c r="J891">
        <v>-0.33054959948574497</v>
      </c>
      <c r="K891">
        <v>0.32257550846003313</v>
      </c>
      <c r="L891">
        <v>-0.96856772971979854</v>
      </c>
      <c r="M891">
        <v>-0.36571721346641411</v>
      </c>
      <c r="P891" s="17">
        <f t="shared" si="41"/>
        <v>-2.1827277560334604E-2</v>
      </c>
      <c r="Q891" s="17">
        <f t="shared" si="42"/>
        <v>-2.1590786316032284E-2</v>
      </c>
    </row>
    <row r="892" spans="3:17" x14ac:dyDescent="0.55000000000000004">
      <c r="C892">
        <f t="shared" si="43"/>
        <v>886</v>
      </c>
      <c r="D892">
        <v>1.0023492206802795</v>
      </c>
      <c r="E892">
        <v>1.3707880006826425E-2</v>
      </c>
      <c r="F892">
        <v>-0.51274800853143532</v>
      </c>
      <c r="G892">
        <v>-0.64275953738480107</v>
      </c>
      <c r="H892">
        <v>-9.4472968455597064E-2</v>
      </c>
      <c r="I892">
        <v>-0.6328868509436042</v>
      </c>
      <c r="J892">
        <v>0.33001630255142128</v>
      </c>
      <c r="K892">
        <v>0.14561200003195954</v>
      </c>
      <c r="L892">
        <v>-9.3801360719065432E-2</v>
      </c>
      <c r="M892">
        <v>-1.3531720237718161</v>
      </c>
      <c r="P892" s="17">
        <f t="shared" si="41"/>
        <v>1.034726555239323E-2</v>
      </c>
      <c r="Q892" s="17">
        <f t="shared" si="42"/>
        <v>1.0400983623109594E-2</v>
      </c>
    </row>
    <row r="893" spans="3:17" x14ac:dyDescent="0.55000000000000004">
      <c r="C893">
        <f t="shared" si="43"/>
        <v>887</v>
      </c>
      <c r="D893">
        <v>-0.88630231705528284</v>
      </c>
      <c r="E893">
        <v>0.22566769280127846</v>
      </c>
      <c r="F893">
        <v>0.19984554496099963</v>
      </c>
      <c r="G893">
        <v>-0.9477003960432322</v>
      </c>
      <c r="H893">
        <v>0.29576277703351783</v>
      </c>
      <c r="I893">
        <v>0.57312662780977353</v>
      </c>
      <c r="J893">
        <v>-1.3056854211313067</v>
      </c>
      <c r="K893">
        <v>-0.29425987132450326</v>
      </c>
      <c r="L893">
        <v>2.0397030364981608</v>
      </c>
      <c r="M893">
        <v>-0.68962520137520245</v>
      </c>
      <c r="P893" s="17">
        <f t="shared" si="41"/>
        <v>-6.0089365533621802E-3</v>
      </c>
      <c r="Q893" s="17">
        <f t="shared" si="42"/>
        <v>-5.9909190009515001E-3</v>
      </c>
    </row>
    <row r="894" spans="3:17" x14ac:dyDescent="0.55000000000000004">
      <c r="C894">
        <f t="shared" si="43"/>
        <v>888</v>
      </c>
      <c r="D894">
        <v>0.54641564197611259</v>
      </c>
      <c r="E894">
        <v>0.16953884110212331</v>
      </c>
      <c r="F894">
        <v>0.80499903462407518</v>
      </c>
      <c r="G894">
        <v>0.22490232252917941</v>
      </c>
      <c r="H894">
        <v>-0.58101203067446849</v>
      </c>
      <c r="I894">
        <v>0.62552415010928264</v>
      </c>
      <c r="J894">
        <v>0.30424189605961266</v>
      </c>
      <c r="K894">
        <v>1.1326094371562173E-2</v>
      </c>
      <c r="L894">
        <v>-0.53435131918748091</v>
      </c>
      <c r="M894">
        <v>0.14691859618367148</v>
      </c>
      <c r="P894" s="17">
        <f t="shared" si="41"/>
        <v>6.3987649364316279E-3</v>
      </c>
      <c r="Q894" s="17">
        <f t="shared" si="42"/>
        <v>6.4192807681056063E-3</v>
      </c>
    </row>
    <row r="895" spans="3:17" x14ac:dyDescent="0.55000000000000004">
      <c r="C895">
        <f t="shared" si="43"/>
        <v>889</v>
      </c>
      <c r="D895">
        <v>2.6172440348703956E-2</v>
      </c>
      <c r="E895">
        <v>-2.0665613263600342</v>
      </c>
      <c r="F895">
        <v>2.2726403386645555</v>
      </c>
      <c r="G895">
        <v>-0.64122928730719431</v>
      </c>
      <c r="H895">
        <v>1.5634451078550287</v>
      </c>
      <c r="I895">
        <v>6.3577127898452906E-2</v>
      </c>
      <c r="J895">
        <v>0.5753914370495502</v>
      </c>
      <c r="K895">
        <v>-2.0504917879770628</v>
      </c>
      <c r="L895">
        <v>-0.25521954064789376</v>
      </c>
      <c r="M895">
        <v>0.75829880609667877</v>
      </c>
      <c r="P895" s="17">
        <f t="shared" si="41"/>
        <v>1.8933266488767716E-3</v>
      </c>
      <c r="Q895" s="17">
        <f t="shared" si="42"/>
        <v>1.895120123475591E-3</v>
      </c>
    </row>
    <row r="896" spans="3:17" x14ac:dyDescent="0.55000000000000004">
      <c r="C896">
        <f t="shared" si="43"/>
        <v>890</v>
      </c>
      <c r="D896">
        <v>0.27543454839907178</v>
      </c>
      <c r="E896">
        <v>0.26438780009378765</v>
      </c>
      <c r="F896">
        <v>-0.73912588102232346</v>
      </c>
      <c r="G896">
        <v>1.7610421073413609</v>
      </c>
      <c r="H896">
        <v>0.983578446473103</v>
      </c>
      <c r="I896">
        <v>0.22540054591137834</v>
      </c>
      <c r="J896">
        <v>-0.17026311698399518</v>
      </c>
      <c r="K896">
        <v>-0.35874811865253103</v>
      </c>
      <c r="L896">
        <v>-1.7267023362740663</v>
      </c>
      <c r="M896">
        <v>-1.5038240179448619</v>
      </c>
      <c r="P896" s="17">
        <f t="shared" si="41"/>
        <v>4.0519998266015725E-3</v>
      </c>
      <c r="Q896" s="17">
        <f t="shared" si="42"/>
        <v>4.0602202772370699E-3</v>
      </c>
    </row>
    <row r="897" spans="3:17" x14ac:dyDescent="0.55000000000000004">
      <c r="C897">
        <f t="shared" si="43"/>
        <v>891</v>
      </c>
      <c r="D897">
        <v>0.69379278769548713</v>
      </c>
      <c r="E897">
        <v>-0.51723705187699953</v>
      </c>
      <c r="F897">
        <v>-0.89252422979151513</v>
      </c>
      <c r="G897">
        <v>-0.53431941227121782</v>
      </c>
      <c r="H897">
        <v>0.75542726283181449</v>
      </c>
      <c r="I897">
        <v>-0.62739845611544898</v>
      </c>
      <c r="J897">
        <v>-8.6602741013337564E-2</v>
      </c>
      <c r="K897">
        <v>1.052032527197418</v>
      </c>
      <c r="L897">
        <v>0.85962400046187792</v>
      </c>
      <c r="M897">
        <v>1.3460482099209752</v>
      </c>
      <c r="P897" s="17">
        <f t="shared" si="41"/>
        <v>7.6750884577338214E-3</v>
      </c>
      <c r="Q897" s="17">
        <f t="shared" si="42"/>
        <v>7.704617446675055E-3</v>
      </c>
    </row>
    <row r="898" spans="3:17" x14ac:dyDescent="0.55000000000000004">
      <c r="C898">
        <f t="shared" si="43"/>
        <v>892</v>
      </c>
      <c r="D898">
        <v>1.0306039234607316</v>
      </c>
      <c r="E898">
        <v>-0.12491425921495981</v>
      </c>
      <c r="F898">
        <v>0.96511510899997899</v>
      </c>
      <c r="G898">
        <v>-0.51467777120142244</v>
      </c>
      <c r="H898">
        <v>1.2371298387073284</v>
      </c>
      <c r="I898">
        <v>-0.60415781659344803</v>
      </c>
      <c r="J898">
        <v>1.4178637564865177</v>
      </c>
      <c r="K898">
        <v>0.81638629048198885</v>
      </c>
      <c r="L898">
        <v>-0.34301372740645325</v>
      </c>
      <c r="M898">
        <v>-0.22956600274019301</v>
      </c>
      <c r="P898" s="17">
        <f t="shared" si="41"/>
        <v>1.0591958456235733E-2</v>
      </c>
      <c r="Q898" s="17">
        <f t="shared" si="42"/>
        <v>1.0648251824991073E-2</v>
      </c>
    </row>
    <row r="899" spans="3:17" x14ac:dyDescent="0.55000000000000004">
      <c r="C899">
        <f t="shared" si="43"/>
        <v>893</v>
      </c>
      <c r="D899">
        <v>-0.26346609623364475</v>
      </c>
      <c r="E899">
        <v>-1.1310335252003003</v>
      </c>
      <c r="F899">
        <v>-4.6121577332064435E-2</v>
      </c>
      <c r="G899">
        <v>-0.49706238843210199</v>
      </c>
      <c r="H899">
        <v>1.2436779718140094</v>
      </c>
      <c r="I899">
        <v>0.34125165252090633</v>
      </c>
      <c r="J899">
        <v>-0.23427320522521106</v>
      </c>
      <c r="K899">
        <v>-0.66488694324295361</v>
      </c>
      <c r="L899">
        <v>-0.30758231347877701</v>
      </c>
      <c r="M899">
        <v>1.9119422139122635</v>
      </c>
      <c r="P899" s="17">
        <f t="shared" si="41"/>
        <v>-6.1501665707585263E-4</v>
      </c>
      <c r="Q899" s="17">
        <f t="shared" si="42"/>
        <v>-6.1482757309683223E-4</v>
      </c>
    </row>
    <row r="900" spans="3:17" x14ac:dyDescent="0.55000000000000004">
      <c r="C900">
        <f t="shared" si="43"/>
        <v>894</v>
      </c>
      <c r="D900">
        <v>-0.53631831056821044</v>
      </c>
      <c r="E900">
        <v>-6.8572232068136632E-2</v>
      </c>
      <c r="F900">
        <v>-0.53232469384485315</v>
      </c>
      <c r="G900">
        <v>2.2987582872815313</v>
      </c>
      <c r="H900">
        <v>3.4055045081944429E-2</v>
      </c>
      <c r="I900">
        <v>0.16620203044924359</v>
      </c>
      <c r="J900">
        <v>-2.1650599232696863</v>
      </c>
      <c r="K900">
        <v>-1.4256268481157666</v>
      </c>
      <c r="L900">
        <v>7.9675252426051169E-2</v>
      </c>
      <c r="M900">
        <v>0.15817044991707388</v>
      </c>
      <c r="P900" s="17">
        <f t="shared" si="41"/>
        <v>-2.9779861480015565E-3</v>
      </c>
      <c r="Q900" s="17">
        <f t="shared" si="42"/>
        <v>-2.973556345640449E-3</v>
      </c>
    </row>
    <row r="901" spans="3:17" x14ac:dyDescent="0.55000000000000004">
      <c r="C901">
        <f t="shared" si="43"/>
        <v>895</v>
      </c>
      <c r="D901">
        <v>-0.10451067945740482</v>
      </c>
      <c r="E901">
        <v>-1.1755279154448011</v>
      </c>
      <c r="F901">
        <v>-0.75167294194912482</v>
      </c>
      <c r="G901">
        <v>-5.9964224742054532E-2</v>
      </c>
      <c r="H901">
        <v>1.984038779721107</v>
      </c>
      <c r="I901">
        <v>0.33760501416546163</v>
      </c>
      <c r="J901">
        <v>0.39178184256434051</v>
      </c>
      <c r="K901">
        <v>-0.37439673909946442</v>
      </c>
      <c r="L901">
        <v>2.6489577865201923</v>
      </c>
      <c r="M901">
        <v>-0.79029694550679186</v>
      </c>
      <c r="P901" s="17">
        <f t="shared" si="41"/>
        <v>7.6157763289781656E-4</v>
      </c>
      <c r="Q901" s="17">
        <f t="shared" si="42"/>
        <v>7.6186770677644233E-4</v>
      </c>
    </row>
    <row r="902" spans="3:17" x14ac:dyDescent="0.55000000000000004">
      <c r="C902">
        <f t="shared" si="43"/>
        <v>896</v>
      </c>
      <c r="D902">
        <v>-0.4613463691744637</v>
      </c>
      <c r="E902">
        <v>-0.67703357772782746</v>
      </c>
      <c r="F902">
        <v>-1.42543886416773</v>
      </c>
      <c r="G902">
        <v>-0.24416016752003644</v>
      </c>
      <c r="H902">
        <v>-0.26019695692051503</v>
      </c>
      <c r="I902">
        <v>0.88418112537862725</v>
      </c>
      <c r="J902">
        <v>-0.27886789498571879</v>
      </c>
      <c r="K902">
        <v>0.76274395376158188</v>
      </c>
      <c r="L902">
        <v>0.8816137210744831</v>
      </c>
      <c r="M902">
        <v>0.38901725890706401</v>
      </c>
      <c r="P902" s="17">
        <f t="shared" ref="P902:P965" si="44">$P$1*1/12+$P$2*SQRT(1/12)*INDEX(D902:M902,1,$P$3)</f>
        <v>-2.3287100898213287E-3</v>
      </c>
      <c r="Q902" s="17">
        <f t="shared" si="42"/>
        <v>-2.3260007479787292E-3</v>
      </c>
    </row>
    <row r="903" spans="3:17" x14ac:dyDescent="0.55000000000000004">
      <c r="C903">
        <f t="shared" si="43"/>
        <v>897</v>
      </c>
      <c r="D903">
        <v>0.56115071238199943</v>
      </c>
      <c r="E903">
        <v>-2.0205633515323691</v>
      </c>
      <c r="F903">
        <v>-0.15891730503500529</v>
      </c>
      <c r="G903">
        <v>0.92304923970188402</v>
      </c>
      <c r="H903">
        <v>-1.8086881720594126</v>
      </c>
      <c r="I903">
        <v>0.34400503178573288</v>
      </c>
      <c r="J903">
        <v>0.99283445125869896</v>
      </c>
      <c r="K903">
        <v>-0.59773020649127495</v>
      </c>
      <c r="L903">
        <v>-0.31879263179124323</v>
      </c>
      <c r="M903">
        <v>-0.65511819733582266</v>
      </c>
      <c r="P903" s="17">
        <f t="shared" si="44"/>
        <v>6.5263743894121307E-3</v>
      </c>
      <c r="Q903" s="17">
        <f t="shared" ref="Q903:Q966" si="45">EXP(P903)-1</f>
        <v>6.5477175766945894E-3</v>
      </c>
    </row>
    <row r="904" spans="3:17" x14ac:dyDescent="0.55000000000000004">
      <c r="C904">
        <f t="shared" si="43"/>
        <v>898</v>
      </c>
      <c r="D904">
        <v>-0.44660168069157435</v>
      </c>
      <c r="E904">
        <v>-1.77314427331087</v>
      </c>
      <c r="F904">
        <v>1.336823054855236</v>
      </c>
      <c r="G904">
        <v>0.86896426835043816</v>
      </c>
      <c r="H904">
        <v>1.1103695273704903</v>
      </c>
      <c r="I904">
        <v>-0.40641627764066024</v>
      </c>
      <c r="J904">
        <v>-0.80935536190575685</v>
      </c>
      <c r="K904">
        <v>0.33889991480285026</v>
      </c>
      <c r="L904">
        <v>-0.53595420089111345</v>
      </c>
      <c r="M904">
        <v>0.5075158078446057</v>
      </c>
      <c r="P904" s="17">
        <f t="shared" si="44"/>
        <v>-2.201017341850629E-3</v>
      </c>
      <c r="Q904" s="17">
        <f t="shared" si="45"/>
        <v>-2.1985968793334365E-3</v>
      </c>
    </row>
    <row r="905" spans="3:17" x14ac:dyDescent="0.55000000000000004">
      <c r="C905">
        <f t="shared" si="43"/>
        <v>899</v>
      </c>
      <c r="D905">
        <v>0.47545981658559566</v>
      </c>
      <c r="E905">
        <v>-0.60541428343128922</v>
      </c>
      <c r="F905">
        <v>-0.95130916916435238</v>
      </c>
      <c r="G905">
        <v>0.27839753438626613</v>
      </c>
      <c r="H905">
        <v>1.5071566532774041</v>
      </c>
      <c r="I905">
        <v>0.8594903144679773</v>
      </c>
      <c r="J905">
        <v>-0.4425659371718032</v>
      </c>
      <c r="K905">
        <v>-1.7980498931441995</v>
      </c>
      <c r="L905">
        <v>-9.2984870092131713E-4</v>
      </c>
      <c r="M905">
        <v>0.31660145968731118</v>
      </c>
      <c r="P905" s="17">
        <f t="shared" si="44"/>
        <v>5.7842694630848221E-3</v>
      </c>
      <c r="Q905" s="17">
        <f t="shared" si="45"/>
        <v>5.8010306511881993E-3</v>
      </c>
    </row>
    <row r="906" spans="3:17" x14ac:dyDescent="0.55000000000000004">
      <c r="C906">
        <f t="shared" si="43"/>
        <v>900</v>
      </c>
      <c r="D906">
        <v>-0.33434395015407764</v>
      </c>
      <c r="E906">
        <v>-0.37000650882852476</v>
      </c>
      <c r="F906">
        <v>-0.26902428686257601</v>
      </c>
      <c r="G906">
        <v>-0.73339771900714124</v>
      </c>
      <c r="H906">
        <v>-0.71108143118710909</v>
      </c>
      <c r="I906">
        <v>0.15681160365360933</v>
      </c>
      <c r="J906">
        <v>-1.8840786496085784</v>
      </c>
      <c r="K906">
        <v>0.1449704304323175</v>
      </c>
      <c r="L906">
        <v>1.4415442500830908</v>
      </c>
      <c r="M906">
        <v>-1.155759767376066</v>
      </c>
      <c r="P906" s="17">
        <f t="shared" si="44"/>
        <v>-1.228836877684026E-3</v>
      </c>
      <c r="Q906" s="17">
        <f t="shared" si="45"/>
        <v>-1.2280821668185782E-3</v>
      </c>
    </row>
    <row r="907" spans="3:17" x14ac:dyDescent="0.55000000000000004">
      <c r="C907">
        <f t="shared" si="43"/>
        <v>901</v>
      </c>
      <c r="D907">
        <v>-0.32221680127338603</v>
      </c>
      <c r="E907">
        <v>0.56329786880124222</v>
      </c>
      <c r="F907">
        <v>8.3512074360124255E-2</v>
      </c>
      <c r="G907">
        <v>1.1985531359848851</v>
      </c>
      <c r="H907">
        <v>-0.56730075810750902</v>
      </c>
      <c r="I907">
        <v>2.0690200068567068</v>
      </c>
      <c r="J907">
        <v>0.66124705978512255</v>
      </c>
      <c r="K907">
        <v>-0.51224549592313118</v>
      </c>
      <c r="L907">
        <v>-0.35381311220072204</v>
      </c>
      <c r="M907">
        <v>1.0047475973955955</v>
      </c>
      <c r="P907" s="17">
        <f t="shared" si="44"/>
        <v>-1.1238126876224762E-3</v>
      </c>
      <c r="Q907" s="17">
        <f t="shared" si="45"/>
        <v>-1.1231814466317047E-3</v>
      </c>
    </row>
    <row r="908" spans="3:17" x14ac:dyDescent="0.55000000000000004">
      <c r="C908">
        <f t="shared" si="43"/>
        <v>902</v>
      </c>
      <c r="D908">
        <v>-1.4375600826662982</v>
      </c>
      <c r="E908">
        <v>1.2463227753083728</v>
      </c>
      <c r="F908">
        <v>0.24485290290547873</v>
      </c>
      <c r="G908">
        <v>2.7861743240393277</v>
      </c>
      <c r="H908">
        <v>0.17930674591493537</v>
      </c>
      <c r="I908">
        <v>-0.3143128921814079</v>
      </c>
      <c r="J908">
        <v>-0.59977430295928069</v>
      </c>
      <c r="K908">
        <v>-1.0284429114867184</v>
      </c>
      <c r="L908">
        <v>-1.1400715318353594</v>
      </c>
      <c r="M908">
        <v>-1.7216554476021824</v>
      </c>
      <c r="P908" s="17">
        <f t="shared" si="44"/>
        <v>-1.078296884388805E-2</v>
      </c>
      <c r="Q908" s="17">
        <f t="shared" si="45"/>
        <v>-1.0725041033561866E-2</v>
      </c>
    </row>
    <row r="909" spans="3:17" x14ac:dyDescent="0.55000000000000004">
      <c r="C909">
        <f t="shared" si="43"/>
        <v>903</v>
      </c>
      <c r="D909">
        <v>-1.4279561394597293</v>
      </c>
      <c r="E909">
        <v>-0.53880586837385769</v>
      </c>
      <c r="F909">
        <v>-1.6959825914787441</v>
      </c>
      <c r="G909">
        <v>1.0763224078894078</v>
      </c>
      <c r="H909">
        <v>-0.35853474230825294</v>
      </c>
      <c r="I909">
        <v>-0.4468914356468342</v>
      </c>
      <c r="J909">
        <v>0.44329125435864064</v>
      </c>
      <c r="K909">
        <v>-1.6853314378018633</v>
      </c>
      <c r="L909">
        <v>0.11253239517697837</v>
      </c>
      <c r="M909">
        <v>-0.65879354388392852</v>
      </c>
      <c r="P909" s="17">
        <f t="shared" si="44"/>
        <v>-1.0699796255954134E-2</v>
      </c>
      <c r="Q909" s="17">
        <f t="shared" si="45"/>
        <v>-1.0642757053208052E-2</v>
      </c>
    </row>
    <row r="910" spans="3:17" x14ac:dyDescent="0.55000000000000004">
      <c r="C910">
        <f t="shared" si="43"/>
        <v>904</v>
      </c>
      <c r="D910">
        <v>0.49524689123141352</v>
      </c>
      <c r="E910">
        <v>-0.35036475412883267</v>
      </c>
      <c r="F910">
        <v>-1.2846556555887836</v>
      </c>
      <c r="G910">
        <v>-1.6243436725162146</v>
      </c>
      <c r="H910">
        <v>-0.57283495955341557</v>
      </c>
      <c r="I910">
        <v>-1.807786811881628</v>
      </c>
      <c r="J910">
        <v>-0.28989081276849271</v>
      </c>
      <c r="K910">
        <v>1.127947060865151</v>
      </c>
      <c r="L910">
        <v>-1.2944385378695564</v>
      </c>
      <c r="M910">
        <v>-1.7350826309731495</v>
      </c>
      <c r="P910" s="17">
        <f t="shared" si="44"/>
        <v>5.9556305561833944E-3</v>
      </c>
      <c r="Q910" s="17">
        <f t="shared" si="45"/>
        <v>5.9734005835685444E-3</v>
      </c>
    </row>
    <row r="911" spans="3:17" x14ac:dyDescent="0.55000000000000004">
      <c r="C911">
        <f t="shared" si="43"/>
        <v>905</v>
      </c>
      <c r="D911">
        <v>0.59221523646503726</v>
      </c>
      <c r="E911">
        <v>-0.18207287845350636</v>
      </c>
      <c r="F911">
        <v>6.5035597428813666E-2</v>
      </c>
      <c r="G911">
        <v>-0.7879812150909189</v>
      </c>
      <c r="H911">
        <v>2.6603728832495417</v>
      </c>
      <c r="I911">
        <v>1.4864125815564349</v>
      </c>
      <c r="J911">
        <v>0.27414951893832623</v>
      </c>
      <c r="K911">
        <v>-1.2364962299719142</v>
      </c>
      <c r="L911">
        <v>0.58255325909115696</v>
      </c>
      <c r="M911">
        <v>-1.6623246308738773</v>
      </c>
      <c r="P911" s="17">
        <f t="shared" si="44"/>
        <v>6.7954010595359729E-3</v>
      </c>
      <c r="Q911" s="17">
        <f t="shared" si="45"/>
        <v>6.8185421853628192E-3</v>
      </c>
    </row>
    <row r="912" spans="3:17" x14ac:dyDescent="0.55000000000000004">
      <c r="C912">
        <f t="shared" si="43"/>
        <v>906</v>
      </c>
      <c r="D912">
        <v>-0.66766560800195462</v>
      </c>
      <c r="E912">
        <v>1.3885870146810093</v>
      </c>
      <c r="F912">
        <v>-0.3544150095688372</v>
      </c>
      <c r="G912">
        <v>-0.10635047955004177</v>
      </c>
      <c r="H912">
        <v>-1.3933490874166294</v>
      </c>
      <c r="I912">
        <v>0.57142310966884446</v>
      </c>
      <c r="J912">
        <v>-1.2797432590143321</v>
      </c>
      <c r="K912">
        <v>-0.47639080769242276</v>
      </c>
      <c r="L912">
        <v>1.8397107902215908</v>
      </c>
      <c r="M912">
        <v>-1.0148815661132413</v>
      </c>
      <c r="P912" s="17">
        <f t="shared" si="44"/>
        <v>-4.1154871109620869E-3</v>
      </c>
      <c r="Q912" s="17">
        <f t="shared" si="45"/>
        <v>-4.107030099433584E-3</v>
      </c>
    </row>
    <row r="913" spans="3:17" x14ac:dyDescent="0.55000000000000004">
      <c r="C913">
        <f t="shared" si="43"/>
        <v>907</v>
      </c>
      <c r="D913">
        <v>-1.647247608873879</v>
      </c>
      <c r="E913">
        <v>0.67076190943357716</v>
      </c>
      <c r="F913">
        <v>-0.91748009914538287</v>
      </c>
      <c r="G913">
        <v>-0.21266338763864839</v>
      </c>
      <c r="H913">
        <v>0.51003550701145728</v>
      </c>
      <c r="I913">
        <v>0.496130329572185</v>
      </c>
      <c r="J913">
        <v>2.0290817096207388E-2</v>
      </c>
      <c r="K913">
        <v>-0.87081447672482237</v>
      </c>
      <c r="L913">
        <v>0.82507988953713685</v>
      </c>
      <c r="M913">
        <v>-0.99303724555888884</v>
      </c>
      <c r="P913" s="17">
        <f t="shared" si="44"/>
        <v>-1.2598916089412852E-2</v>
      </c>
      <c r="Q913" s="17">
        <f t="shared" si="45"/>
        <v>-1.251988200886911E-2</v>
      </c>
    </row>
    <row r="914" spans="3:17" x14ac:dyDescent="0.55000000000000004">
      <c r="C914">
        <f t="shared" si="43"/>
        <v>908</v>
      </c>
      <c r="D914">
        <v>-0.97027908032288834</v>
      </c>
      <c r="E914">
        <v>-2.2298737577113865</v>
      </c>
      <c r="F914">
        <v>-0.18445809628273421</v>
      </c>
      <c r="G914">
        <v>1.4377205575736838</v>
      </c>
      <c r="H914">
        <v>0.73167598115237609</v>
      </c>
      <c r="I914">
        <v>-1.2649650383368762</v>
      </c>
      <c r="J914">
        <v>0.16813753275493457</v>
      </c>
      <c r="K914">
        <v>0.84426001892858793</v>
      </c>
      <c r="L914">
        <v>-0.78326362237101455</v>
      </c>
      <c r="M914">
        <v>-0.14849791937080734</v>
      </c>
      <c r="P914" s="17">
        <f t="shared" si="44"/>
        <v>-6.7361966565355636E-3</v>
      </c>
      <c r="Q914" s="17">
        <f t="shared" si="45"/>
        <v>-6.7135593421587814E-3</v>
      </c>
    </row>
    <row r="915" spans="3:17" x14ac:dyDescent="0.55000000000000004">
      <c r="C915">
        <f t="shared" si="43"/>
        <v>909</v>
      </c>
      <c r="D915">
        <v>-0.78422589557880351</v>
      </c>
      <c r="E915">
        <v>-1.2741827813964421</v>
      </c>
      <c r="F915">
        <v>-2.9782099834326328</v>
      </c>
      <c r="G915">
        <v>0.89789025399122002</v>
      </c>
      <c r="H915">
        <v>-1.1003940090989341E-2</v>
      </c>
      <c r="I915">
        <v>-0.805994314145973</v>
      </c>
      <c r="J915">
        <v>-0.51934636247330201</v>
      </c>
      <c r="K915">
        <v>0.84467607631465058</v>
      </c>
      <c r="L915">
        <v>0.79729535073436464</v>
      </c>
      <c r="M915">
        <v>0.8644475812958442</v>
      </c>
      <c r="P915" s="17">
        <f t="shared" si="44"/>
        <v>-5.1249288121017946E-3</v>
      </c>
      <c r="Q915" s="17">
        <f t="shared" si="45"/>
        <v>-5.1118187700096573E-3</v>
      </c>
    </row>
    <row r="916" spans="3:17" x14ac:dyDescent="0.55000000000000004">
      <c r="C916">
        <f t="shared" si="43"/>
        <v>910</v>
      </c>
      <c r="D916">
        <v>2.031927694791174</v>
      </c>
      <c r="E916">
        <v>0.88563966528724691</v>
      </c>
      <c r="F916">
        <v>-0.82858352988502004</v>
      </c>
      <c r="G916">
        <v>-1.2591015381914417</v>
      </c>
      <c r="H916">
        <v>-2.1887574398496309E-2</v>
      </c>
      <c r="I916">
        <v>0.99485919542566836</v>
      </c>
      <c r="J916">
        <v>-1.5134235113257055</v>
      </c>
      <c r="K916">
        <v>-0.53677888030442389</v>
      </c>
      <c r="L916">
        <v>-1.6692480040187114</v>
      </c>
      <c r="M916">
        <v>-0.88821658528169722</v>
      </c>
      <c r="P916" s="17">
        <f t="shared" si="44"/>
        <v>1.9263676690089764E-2</v>
      </c>
      <c r="Q916" s="17">
        <f t="shared" si="45"/>
        <v>1.9450418493734078E-2</v>
      </c>
    </row>
    <row r="917" spans="3:17" x14ac:dyDescent="0.55000000000000004">
      <c r="C917">
        <f t="shared" si="43"/>
        <v>911</v>
      </c>
      <c r="D917">
        <v>-0.43252252613795911</v>
      </c>
      <c r="E917">
        <v>1.3218066096220484</v>
      </c>
      <c r="F917">
        <v>-0.92705538609687577</v>
      </c>
      <c r="G917">
        <v>-1.1255545914527776</v>
      </c>
      <c r="H917">
        <v>-0.8080152909796795</v>
      </c>
      <c r="I917">
        <v>0.79093710802324424</v>
      </c>
      <c r="J917">
        <v>0.70072306839739606</v>
      </c>
      <c r="K917">
        <v>-0.49593176035657455</v>
      </c>
      <c r="L917">
        <v>-1.6492985597039893</v>
      </c>
      <c r="M917">
        <v>-0.83652746346560436</v>
      </c>
      <c r="P917" s="17">
        <f t="shared" si="44"/>
        <v>-2.0790882867782468E-3</v>
      </c>
      <c r="Q917" s="17">
        <f t="shared" si="45"/>
        <v>-2.076928479795237E-3</v>
      </c>
    </row>
    <row r="918" spans="3:17" x14ac:dyDescent="0.55000000000000004">
      <c r="C918">
        <f t="shared" si="43"/>
        <v>912</v>
      </c>
      <c r="D918">
        <v>1.6142184933137671</v>
      </c>
      <c r="E918">
        <v>0.48345892790412437</v>
      </c>
      <c r="F918">
        <v>0.9940380578548127</v>
      </c>
      <c r="G918">
        <v>0.62322342370990114</v>
      </c>
      <c r="H918">
        <v>-0.57137626066611813</v>
      </c>
      <c r="I918">
        <v>-1.7310844845321003</v>
      </c>
      <c r="J918">
        <v>0.46713511130468993</v>
      </c>
      <c r="K918">
        <v>-0.18669833025491095</v>
      </c>
      <c r="L918">
        <v>0.13104207719914138</v>
      </c>
      <c r="M918">
        <v>-1.9125103957011411</v>
      </c>
      <c r="P918" s="17">
        <f t="shared" si="44"/>
        <v>1.5646208891350297E-2</v>
      </c>
      <c r="Q918" s="17">
        <f t="shared" si="45"/>
        <v>1.5769251697928421E-2</v>
      </c>
    </row>
    <row r="919" spans="3:17" x14ac:dyDescent="0.55000000000000004">
      <c r="C919">
        <f t="shared" si="43"/>
        <v>913</v>
      </c>
      <c r="D919">
        <v>-0.35012611667851001</v>
      </c>
      <c r="E919">
        <v>1.2585093573258597</v>
      </c>
      <c r="F919">
        <v>1.1515130761231041</v>
      </c>
      <c r="G919">
        <v>-1.6187723654070767</v>
      </c>
      <c r="H919">
        <v>0.8510486901207639</v>
      </c>
      <c r="I919">
        <v>-2.3834041730210629</v>
      </c>
      <c r="J919">
        <v>-0.52445213707207505</v>
      </c>
      <c r="K919">
        <v>-0.57021598678688423</v>
      </c>
      <c r="L919">
        <v>0.20515521116008634</v>
      </c>
      <c r="M919">
        <v>0.23425474334075344</v>
      </c>
      <c r="P919" s="17">
        <f t="shared" si="44"/>
        <v>-1.3655144490531737E-3</v>
      </c>
      <c r="Q919" s="17">
        <f t="shared" si="45"/>
        <v>-1.3645825584162052E-3</v>
      </c>
    </row>
    <row r="920" spans="3:17" x14ac:dyDescent="0.55000000000000004">
      <c r="C920">
        <f t="shared" si="43"/>
        <v>914</v>
      </c>
      <c r="D920">
        <v>-0.13065960873721005</v>
      </c>
      <c r="E920">
        <v>-7.3823523312542355E-2</v>
      </c>
      <c r="F920">
        <v>-1.0942484338757286</v>
      </c>
      <c r="G920">
        <v>-0.33548880672689935</v>
      </c>
      <c r="H920">
        <v>1.4335475909318351</v>
      </c>
      <c r="I920">
        <v>0.19473058348924902</v>
      </c>
      <c r="J920">
        <v>1.211673748505125</v>
      </c>
      <c r="K920">
        <v>-0.69250063150083352</v>
      </c>
      <c r="L920">
        <v>0.18296989557706753</v>
      </c>
      <c r="M920">
        <v>0.12215398759572871</v>
      </c>
      <c r="P920" s="17">
        <f t="shared" si="44"/>
        <v>5.3512126251707595E-4</v>
      </c>
      <c r="Q920" s="17">
        <f t="shared" si="45"/>
        <v>5.3526446544238659E-4</v>
      </c>
    </row>
    <row r="921" spans="3:17" x14ac:dyDescent="0.55000000000000004">
      <c r="C921">
        <f t="shared" si="43"/>
        <v>915</v>
      </c>
      <c r="D921">
        <v>-0.96595191131247249</v>
      </c>
      <c r="E921">
        <v>1.4931192687667727</v>
      </c>
      <c r="F921">
        <v>7.2294989713221319E-2</v>
      </c>
      <c r="G921">
        <v>0.39043727480121021</v>
      </c>
      <c r="H921">
        <v>0.93790933502066642</v>
      </c>
      <c r="I921">
        <v>1.9833017981732475</v>
      </c>
      <c r="J921">
        <v>-0.38728357264451913</v>
      </c>
      <c r="K921">
        <v>-0.47303056830218942</v>
      </c>
      <c r="L921">
        <v>-0.40920083221662606</v>
      </c>
      <c r="M921">
        <v>-0.93044624855978231</v>
      </c>
      <c r="P921" s="17">
        <f t="shared" si="44"/>
        <v>-6.6987222736406733E-3</v>
      </c>
      <c r="Q921" s="17">
        <f t="shared" si="45"/>
        <v>-6.6763358482978541E-3</v>
      </c>
    </row>
    <row r="922" spans="3:17" x14ac:dyDescent="0.55000000000000004">
      <c r="C922">
        <f t="shared" si="43"/>
        <v>916</v>
      </c>
      <c r="D922">
        <v>0.42408506759826425</v>
      </c>
      <c r="E922">
        <v>-0.31423957833867666</v>
      </c>
      <c r="F922">
        <v>1.7970671440715718</v>
      </c>
      <c r="G922">
        <v>-0.12905244025541804</v>
      </c>
      <c r="H922">
        <v>-0.18729759085179087</v>
      </c>
      <c r="I922">
        <v>-1.4005408544696867</v>
      </c>
      <c r="J922">
        <v>-0.64057923389653304</v>
      </c>
      <c r="K922">
        <v>9.8727903260454622E-2</v>
      </c>
      <c r="L922">
        <v>0.54974569607963353</v>
      </c>
      <c r="M922">
        <v>-0.22953574605688989</v>
      </c>
      <c r="P922" s="17">
        <f t="shared" si="44"/>
        <v>5.3393510857240433E-3</v>
      </c>
      <c r="Q922" s="17">
        <f t="shared" si="45"/>
        <v>5.3536308242658759E-3</v>
      </c>
    </row>
    <row r="923" spans="3:17" x14ac:dyDescent="0.55000000000000004">
      <c r="C923">
        <f t="shared" si="43"/>
        <v>917</v>
      </c>
      <c r="D923">
        <v>-0.62651124399136859</v>
      </c>
      <c r="E923">
        <v>-1.5216457101726515</v>
      </c>
      <c r="F923">
        <v>-1.4038213322050379</v>
      </c>
      <c r="G923">
        <v>-0.10412039268972051</v>
      </c>
      <c r="H923">
        <v>-1.3005620265146014</v>
      </c>
      <c r="I923">
        <v>-0.50308695880917598</v>
      </c>
      <c r="J923">
        <v>0.22726684451733448</v>
      </c>
      <c r="K923">
        <v>-9.9117530448779842E-2</v>
      </c>
      <c r="L923">
        <v>2.3231184493534069</v>
      </c>
      <c r="M923">
        <v>-1.0942971158077921</v>
      </c>
      <c r="P923" s="17">
        <f t="shared" si="44"/>
        <v>-3.7590798638644915E-3</v>
      </c>
      <c r="Q923" s="17">
        <f t="shared" si="45"/>
        <v>-3.7520233678994819E-3</v>
      </c>
    </row>
    <row r="924" spans="3:17" x14ac:dyDescent="0.55000000000000004">
      <c r="C924">
        <f t="shared" si="43"/>
        <v>918</v>
      </c>
      <c r="D924">
        <v>0.683811963557859</v>
      </c>
      <c r="E924">
        <v>-1.8555466431871983</v>
      </c>
      <c r="F924">
        <v>-1.0330491517848757</v>
      </c>
      <c r="G924">
        <v>-1.2554505788061792E-2</v>
      </c>
      <c r="H924">
        <v>-0.25889814030245506</v>
      </c>
      <c r="I924">
        <v>-1.4619336653165294</v>
      </c>
      <c r="J924">
        <v>0.11857052646617958</v>
      </c>
      <c r="K924">
        <v>-0.50119385308590714</v>
      </c>
      <c r="L924">
        <v>0.91211691192066735</v>
      </c>
      <c r="M924">
        <v>-1.3677539641079324</v>
      </c>
      <c r="P924" s="17">
        <f t="shared" si="44"/>
        <v>7.5886519851949127E-3</v>
      </c>
      <c r="Q924" s="17">
        <f t="shared" si="45"/>
        <v>7.6175187784868204E-3</v>
      </c>
    </row>
    <row r="925" spans="3:17" x14ac:dyDescent="0.55000000000000004">
      <c r="C925">
        <f t="shared" si="43"/>
        <v>919</v>
      </c>
      <c r="D925">
        <v>-1.1007322137237128</v>
      </c>
      <c r="E925">
        <v>-0.47348581581766908</v>
      </c>
      <c r="F925">
        <v>-0.37417488107462621</v>
      </c>
      <c r="G925">
        <v>1.8354638273238042</v>
      </c>
      <c r="H925">
        <v>1.954808779481807</v>
      </c>
      <c r="I925">
        <v>-0.96199159922666011</v>
      </c>
      <c r="J925">
        <v>-0.50803914907205849</v>
      </c>
      <c r="K925">
        <v>-1.013695079794267</v>
      </c>
      <c r="L925">
        <v>0.25023421526869294</v>
      </c>
      <c r="M925">
        <v>-0.30774834037508125</v>
      </c>
      <c r="P925" s="17">
        <f t="shared" si="44"/>
        <v>-7.8659539318195054E-3</v>
      </c>
      <c r="Q925" s="17">
        <f t="shared" si="45"/>
        <v>-7.8350982722601437E-3</v>
      </c>
    </row>
    <row r="926" spans="3:17" x14ac:dyDescent="0.55000000000000004">
      <c r="C926">
        <f t="shared" si="43"/>
        <v>920</v>
      </c>
      <c r="D926">
        <v>-3.1274400788969273E-2</v>
      </c>
      <c r="E926">
        <v>-0.3892519349398485</v>
      </c>
      <c r="F926">
        <v>-1.0192047851507533</v>
      </c>
      <c r="G926">
        <v>6.0650220800218341E-2</v>
      </c>
      <c r="H926">
        <v>0.67880827978752223</v>
      </c>
      <c r="I926">
        <v>0.3838154446723181</v>
      </c>
      <c r="J926">
        <v>1.9105876150018948</v>
      </c>
      <c r="K926">
        <v>0.20429278562023423</v>
      </c>
      <c r="L926">
        <v>-2.602402479008421E-2</v>
      </c>
      <c r="M926">
        <v>0.33957304855503517</v>
      </c>
      <c r="P926" s="17">
        <f t="shared" si="44"/>
        <v>1.395822410952832E-3</v>
      </c>
      <c r="Q926" s="17">
        <f t="shared" si="45"/>
        <v>1.3967970244639361E-3</v>
      </c>
    </row>
    <row r="927" spans="3:17" x14ac:dyDescent="0.55000000000000004">
      <c r="C927">
        <f t="shared" si="43"/>
        <v>921</v>
      </c>
      <c r="D927">
        <v>-0.44207417782055664</v>
      </c>
      <c r="E927">
        <v>0.19048315057908879</v>
      </c>
      <c r="F927">
        <v>1.0865995071572336</v>
      </c>
      <c r="G927">
        <v>0.82649098575077462</v>
      </c>
      <c r="H927">
        <v>-0.16627841908276633</v>
      </c>
      <c r="I927">
        <v>2.3476813152292655</v>
      </c>
      <c r="J927">
        <v>-0.31969740602323826</v>
      </c>
      <c r="K927">
        <v>-0.42079878399459258</v>
      </c>
      <c r="L927">
        <v>-1.1984132530944711</v>
      </c>
      <c r="M927">
        <v>-0.58085194749778102</v>
      </c>
      <c r="P927" s="17">
        <f t="shared" si="44"/>
        <v>-2.1618080168305451E-3</v>
      </c>
      <c r="Q927" s="17">
        <f t="shared" si="45"/>
        <v>-2.1594729928073875E-3</v>
      </c>
    </row>
    <row r="928" spans="3:17" x14ac:dyDescent="0.55000000000000004">
      <c r="C928">
        <f t="shared" si="43"/>
        <v>922</v>
      </c>
      <c r="D928">
        <v>0.22107305567028951</v>
      </c>
      <c r="E928">
        <v>1.2919668759838789</v>
      </c>
      <c r="F928">
        <v>0.7032285258952401</v>
      </c>
      <c r="G928">
        <v>-0.29558100310911772</v>
      </c>
      <c r="H928">
        <v>-0.49594639007690061</v>
      </c>
      <c r="I928">
        <v>-1.2635583112697764</v>
      </c>
      <c r="J928">
        <v>-1.0387142654356489</v>
      </c>
      <c r="K928">
        <v>0.27402771399113118</v>
      </c>
      <c r="L928">
        <v>-0.40572172952555352</v>
      </c>
      <c r="M928">
        <v>-6.8855654880862024E-2</v>
      </c>
      <c r="P928" s="17">
        <f t="shared" si="44"/>
        <v>3.5812154896938879E-3</v>
      </c>
      <c r="Q928" s="17">
        <f t="shared" si="45"/>
        <v>3.5876357036543904E-3</v>
      </c>
    </row>
    <row r="929" spans="3:17" x14ac:dyDescent="0.55000000000000004">
      <c r="C929">
        <f t="shared" si="43"/>
        <v>923</v>
      </c>
      <c r="D929">
        <v>0.69434746405313119</v>
      </c>
      <c r="E929">
        <v>-0.11745808521258337</v>
      </c>
      <c r="F929">
        <v>0.63120726466376986</v>
      </c>
      <c r="G929">
        <v>-4.0113312966373806E-2</v>
      </c>
      <c r="H929">
        <v>0.99872323069653013</v>
      </c>
      <c r="I929">
        <v>1.3264250436813301</v>
      </c>
      <c r="J929">
        <v>6.6504145010477522E-2</v>
      </c>
      <c r="K929">
        <v>-0.60443662283789878</v>
      </c>
      <c r="L929">
        <v>1.9544307949366964E-2</v>
      </c>
      <c r="M929">
        <v>0.16527188238597873</v>
      </c>
      <c r="P929" s="17">
        <f t="shared" si="44"/>
        <v>7.6798920958998053E-3</v>
      </c>
      <c r="Q929" s="17">
        <f t="shared" si="45"/>
        <v>7.7094581066619039E-3</v>
      </c>
    </row>
    <row r="930" spans="3:17" x14ac:dyDescent="0.55000000000000004">
      <c r="C930">
        <f t="shared" ref="C930:C993" si="46">C929+1</f>
        <v>924</v>
      </c>
      <c r="D930">
        <v>-1.673330423947949</v>
      </c>
      <c r="E930">
        <v>-0.36170500371276842</v>
      </c>
      <c r="F930">
        <v>-0.83538506310367566</v>
      </c>
      <c r="G930">
        <v>-1.3374340209648907</v>
      </c>
      <c r="H930">
        <v>-0.18531089883363322</v>
      </c>
      <c r="I930">
        <v>0.23892346348885476</v>
      </c>
      <c r="J930">
        <v>1.8949689597201651</v>
      </c>
      <c r="K930">
        <v>-0.56125955240751402</v>
      </c>
      <c r="L930">
        <v>-1.2045371726647551</v>
      </c>
      <c r="M930">
        <v>1.3709569836037998</v>
      </c>
      <c r="P930" s="17">
        <f t="shared" si="44"/>
        <v>-1.2824799893976413E-2</v>
      </c>
      <c r="Q930" s="17">
        <f t="shared" si="45"/>
        <v>-1.2742912584406074E-2</v>
      </c>
    </row>
    <row r="931" spans="3:17" x14ac:dyDescent="0.55000000000000004">
      <c r="C931">
        <f t="shared" si="46"/>
        <v>925</v>
      </c>
      <c r="D931">
        <v>-0.13189503730978394</v>
      </c>
      <c r="E931">
        <v>1.8108864945958596</v>
      </c>
      <c r="F931">
        <v>-2.3408709876578468</v>
      </c>
      <c r="G931">
        <v>4.2525788099946837E-2</v>
      </c>
      <c r="H931">
        <v>-0.64753549194305737</v>
      </c>
      <c r="I931">
        <v>0.61747513026056877</v>
      </c>
      <c r="J931">
        <v>0.52788523873933768</v>
      </c>
      <c r="K931">
        <v>-0.56836712223434016</v>
      </c>
      <c r="L931">
        <v>1.3751313184605973</v>
      </c>
      <c r="M931">
        <v>1.6455541581225559</v>
      </c>
      <c r="P931" s="17">
        <f t="shared" si="44"/>
        <v>5.2442213723297463E-4</v>
      </c>
      <c r="Q931" s="17">
        <f t="shared" si="45"/>
        <v>5.2455967056275199E-4</v>
      </c>
    </row>
    <row r="932" spans="3:17" x14ac:dyDescent="0.55000000000000004">
      <c r="C932">
        <f t="shared" si="46"/>
        <v>926</v>
      </c>
      <c r="D932">
        <v>1.1055778145054442</v>
      </c>
      <c r="E932">
        <v>0.68004871116914134</v>
      </c>
      <c r="F932">
        <v>2.5161795464904948</v>
      </c>
      <c r="G932">
        <v>-0.19745225017782225</v>
      </c>
      <c r="H932">
        <v>0.196431780667913</v>
      </c>
      <c r="I932">
        <v>-0.44002501176150721</v>
      </c>
      <c r="J932">
        <v>-2.4089973760082279</v>
      </c>
      <c r="K932">
        <v>0.97187198510915185</v>
      </c>
      <c r="L932">
        <v>1.0538275955464065</v>
      </c>
      <c r="M932">
        <v>-0.75561665001289235</v>
      </c>
      <c r="P932" s="17">
        <f t="shared" si="44"/>
        <v>1.124125139888861E-2</v>
      </c>
      <c r="Q932" s="17">
        <f t="shared" si="45"/>
        <v>1.1304671683735057E-2</v>
      </c>
    </row>
    <row r="933" spans="3:17" x14ac:dyDescent="0.55000000000000004">
      <c r="C933">
        <f t="shared" si="46"/>
        <v>927</v>
      </c>
      <c r="D933">
        <v>0.34541599539550549</v>
      </c>
      <c r="E933">
        <v>-0.82419438473045703</v>
      </c>
      <c r="F933">
        <v>0.25443512552627517</v>
      </c>
      <c r="G933">
        <v>0.73505182037878736</v>
      </c>
      <c r="H933">
        <v>0.6266259269091502</v>
      </c>
      <c r="I933">
        <v>0.85503020366384974</v>
      </c>
      <c r="J933">
        <v>-0.20091143994678287</v>
      </c>
      <c r="K933">
        <v>0.14245427918315748</v>
      </c>
      <c r="L933">
        <v>0.92764977742653754</v>
      </c>
      <c r="M933">
        <v>1.9552569275066758</v>
      </c>
      <c r="P933" s="17">
        <f t="shared" si="44"/>
        <v>4.6580569355266308E-3</v>
      </c>
      <c r="Q933" s="17">
        <f t="shared" si="45"/>
        <v>4.6689225470621931E-3</v>
      </c>
    </row>
    <row r="934" spans="3:17" x14ac:dyDescent="0.55000000000000004">
      <c r="C934">
        <f t="shared" si="46"/>
        <v>928</v>
      </c>
      <c r="D934">
        <v>-0.22958814078263612</v>
      </c>
      <c r="E934">
        <v>-0.56161117340917133</v>
      </c>
      <c r="F934">
        <v>0.58681553315203117</v>
      </c>
      <c r="G934">
        <v>2.2476770382187685</v>
      </c>
      <c r="H934">
        <v>-0.2012747810599978</v>
      </c>
      <c r="I934">
        <v>0.6083830175716628</v>
      </c>
      <c r="J934">
        <v>1.1442815745090349</v>
      </c>
      <c r="K934">
        <v>-2.0252972760981987</v>
      </c>
      <c r="L934">
        <v>-0.33364267503311784</v>
      </c>
      <c r="M934">
        <v>-0.93736432285105298</v>
      </c>
      <c r="P934" s="17">
        <f t="shared" si="44"/>
        <v>-3.2162495658734293E-4</v>
      </c>
      <c r="Q934" s="17">
        <f t="shared" si="45"/>
        <v>-3.215732408254901E-4</v>
      </c>
    </row>
    <row r="935" spans="3:17" x14ac:dyDescent="0.55000000000000004">
      <c r="C935">
        <f t="shared" si="46"/>
        <v>929</v>
      </c>
      <c r="D935">
        <v>0.62691622820064175</v>
      </c>
      <c r="E935">
        <v>7.9090330779999315E-2</v>
      </c>
      <c r="F935">
        <v>-0.22583433267992076</v>
      </c>
      <c r="G935">
        <v>-1.3722177494778272</v>
      </c>
      <c r="H935">
        <v>-0.52180259175869259</v>
      </c>
      <c r="I935">
        <v>1.0922696221781312</v>
      </c>
      <c r="J935">
        <v>0.68700566106270322</v>
      </c>
      <c r="K935">
        <v>0.73142254148850649</v>
      </c>
      <c r="L935">
        <v>1.474626361710472</v>
      </c>
      <c r="M935">
        <v>1.0778212337904252</v>
      </c>
      <c r="P935" s="17">
        <f t="shared" si="44"/>
        <v>7.0959204633314465E-3</v>
      </c>
      <c r="Q935" s="17">
        <f t="shared" si="45"/>
        <v>7.1211561617989805E-3</v>
      </c>
    </row>
    <row r="936" spans="3:17" x14ac:dyDescent="0.55000000000000004">
      <c r="C936">
        <f t="shared" si="46"/>
        <v>930</v>
      </c>
      <c r="D936">
        <v>-1.4365488655808074</v>
      </c>
      <c r="E936">
        <v>0.38512194319322562</v>
      </c>
      <c r="F936">
        <v>-0.62592307400506753</v>
      </c>
      <c r="G936">
        <v>-1.6121476089223175</v>
      </c>
      <c r="H936">
        <v>0.74465021118632313</v>
      </c>
      <c r="I936">
        <v>-0.62262691117381952</v>
      </c>
      <c r="J936">
        <v>0.28390107079280863</v>
      </c>
      <c r="K936">
        <v>-0.31476385521423506</v>
      </c>
      <c r="L936">
        <v>-0.296271469234061</v>
      </c>
      <c r="M936">
        <v>-1.4393369252930073</v>
      </c>
      <c r="P936" s="17">
        <f t="shared" si="44"/>
        <v>-1.0774211447040291E-2</v>
      </c>
      <c r="Q936" s="17">
        <f t="shared" si="45"/>
        <v>-1.0716377522219878E-2</v>
      </c>
    </row>
    <row r="937" spans="3:17" x14ac:dyDescent="0.55000000000000004">
      <c r="C937">
        <f t="shared" si="46"/>
        <v>931</v>
      </c>
      <c r="D937">
        <v>-0.29769503149536863</v>
      </c>
      <c r="E937">
        <v>0.77449137975586946</v>
      </c>
      <c r="F937">
        <v>2.1932229337567466</v>
      </c>
      <c r="G937">
        <v>0.63605609644580208</v>
      </c>
      <c r="H937">
        <v>0.32621896913739645</v>
      </c>
      <c r="I937">
        <v>0.79665024193965772</v>
      </c>
      <c r="J937">
        <v>0.79924736813340258</v>
      </c>
      <c r="K937">
        <v>-1.0971083333507494</v>
      </c>
      <c r="L937">
        <v>1.2765104689364994</v>
      </c>
      <c r="M937">
        <v>0.80218826959368206</v>
      </c>
      <c r="P937" s="17">
        <f t="shared" si="44"/>
        <v>-9.1144793188731072E-4</v>
      </c>
      <c r="Q937" s="17">
        <f t="shared" si="45"/>
        <v>-9.1103268938796944E-4</v>
      </c>
    </row>
    <row r="938" spans="3:17" x14ac:dyDescent="0.55000000000000004">
      <c r="C938">
        <f t="shared" si="46"/>
        <v>932</v>
      </c>
      <c r="D938">
        <v>3.6230970219613155E-2</v>
      </c>
      <c r="E938">
        <v>-0.18539657268892576</v>
      </c>
      <c r="F938">
        <v>-0.59409558403068485</v>
      </c>
      <c r="G938">
        <v>0.58089590921291678</v>
      </c>
      <c r="H938">
        <v>0.59611064083944298</v>
      </c>
      <c r="I938">
        <v>-0.21449062829772925</v>
      </c>
      <c r="J938">
        <v>-0.43372347401648853</v>
      </c>
      <c r="K938">
        <v>0.6558019543346415</v>
      </c>
      <c r="L938">
        <v>0.52294682027415162</v>
      </c>
      <c r="M938">
        <v>0.65811114650965163</v>
      </c>
      <c r="P938" s="17">
        <f t="shared" si="44"/>
        <v>1.9804360728060914E-3</v>
      </c>
      <c r="Q938" s="17">
        <f t="shared" si="45"/>
        <v>1.982398431553456E-3</v>
      </c>
    </row>
    <row r="939" spans="3:17" x14ac:dyDescent="0.55000000000000004">
      <c r="C939">
        <f t="shared" si="46"/>
        <v>933</v>
      </c>
      <c r="D939">
        <v>-0.73197769852448613</v>
      </c>
      <c r="E939">
        <v>-1.3145597925130001</v>
      </c>
      <c r="F939">
        <v>1.5094779508486946</v>
      </c>
      <c r="G939">
        <v>-1.4010085257570526</v>
      </c>
      <c r="H939">
        <v>1.6120634596348438</v>
      </c>
      <c r="I939">
        <v>-0.63083212334752115</v>
      </c>
      <c r="J939">
        <v>1.3648436721690216</v>
      </c>
      <c r="K939">
        <v>0.62692303822996776</v>
      </c>
      <c r="L939">
        <v>-0.64922845931628448</v>
      </c>
      <c r="M939">
        <v>0.53334886185009978</v>
      </c>
      <c r="P939" s="17">
        <f t="shared" si="44"/>
        <v>-4.6724461525920538E-3</v>
      </c>
      <c r="Q939" s="17">
        <f t="shared" si="45"/>
        <v>-4.6615472575085581E-3</v>
      </c>
    </row>
    <row r="940" spans="3:17" x14ac:dyDescent="0.55000000000000004">
      <c r="C940">
        <f t="shared" si="46"/>
        <v>934</v>
      </c>
      <c r="D940">
        <v>-0.39443466953139539</v>
      </c>
      <c r="E940">
        <v>-1.3811986149544246</v>
      </c>
      <c r="F940">
        <v>0.46719265970547008</v>
      </c>
      <c r="G940">
        <v>-0.28652581339116934</v>
      </c>
      <c r="H940">
        <v>0.93070929952132364</v>
      </c>
      <c r="I940">
        <v>-1.7605366153447579</v>
      </c>
      <c r="J940">
        <v>0.49020947905746659</v>
      </c>
      <c r="K940">
        <v>0.38799735494339854</v>
      </c>
      <c r="L940">
        <v>-2.5052506057917676E-2</v>
      </c>
      <c r="M940">
        <v>0.78624373249249913</v>
      </c>
      <c r="P940" s="17">
        <f t="shared" si="44"/>
        <v>-1.7492377728084158E-3</v>
      </c>
      <c r="Q940" s="17">
        <f t="shared" si="45"/>
        <v>-1.7477087480880504E-3</v>
      </c>
    </row>
    <row r="941" spans="3:17" x14ac:dyDescent="0.55000000000000004">
      <c r="C941">
        <f t="shared" si="46"/>
        <v>935</v>
      </c>
      <c r="D941">
        <v>-0.71871459595569531</v>
      </c>
      <c r="E941">
        <v>0.67295490790121715</v>
      </c>
      <c r="F941">
        <v>0.77864529018895046</v>
      </c>
      <c r="G941">
        <v>-2.2154898380308867</v>
      </c>
      <c r="H941">
        <v>-0.3248515865780886</v>
      </c>
      <c r="I941">
        <v>0.71996751136772985</v>
      </c>
      <c r="J941">
        <v>-0.30514154742512367</v>
      </c>
      <c r="K941">
        <v>1.4920190779046818</v>
      </c>
      <c r="L941">
        <v>2.3511920731098304</v>
      </c>
      <c r="M941">
        <v>-3.5584630706678617E-2</v>
      </c>
      <c r="P941" s="17">
        <f t="shared" si="44"/>
        <v>-4.5575843150163385E-3</v>
      </c>
      <c r="Q941" s="17">
        <f t="shared" si="45"/>
        <v>-4.5472142876950006E-3</v>
      </c>
    </row>
    <row r="942" spans="3:17" x14ac:dyDescent="0.55000000000000004">
      <c r="C942">
        <f t="shared" si="46"/>
        <v>936</v>
      </c>
      <c r="D942">
        <v>-0.49567370054190102</v>
      </c>
      <c r="E942">
        <v>-0.99156436541690385</v>
      </c>
      <c r="F942">
        <v>0.33027385824737132</v>
      </c>
      <c r="G942">
        <v>0.68623255260200577</v>
      </c>
      <c r="H942">
        <v>0.14283933643895863</v>
      </c>
      <c r="I942">
        <v>0.61519239502937006</v>
      </c>
      <c r="J942">
        <v>-8.0542182652567421E-2</v>
      </c>
      <c r="K942">
        <v>-0.6893310278383038</v>
      </c>
      <c r="L942">
        <v>1.6439343578352827</v>
      </c>
      <c r="M942">
        <v>-0.51754604502956958</v>
      </c>
      <c r="P942" s="17">
        <f t="shared" si="44"/>
        <v>-2.6259934999045996E-3</v>
      </c>
      <c r="Q942" s="17">
        <f t="shared" si="45"/>
        <v>-2.6225485950661653E-3</v>
      </c>
    </row>
    <row r="943" spans="3:17" x14ac:dyDescent="0.55000000000000004">
      <c r="C943">
        <f t="shared" si="46"/>
        <v>937</v>
      </c>
      <c r="D943">
        <v>1.4818862221609497</v>
      </c>
      <c r="E943">
        <v>-0.82029059048979847</v>
      </c>
      <c r="F943">
        <v>1.0362114198705592</v>
      </c>
      <c r="G943">
        <v>0.32503391981876739</v>
      </c>
      <c r="H943">
        <v>0.76180937367001333</v>
      </c>
      <c r="I943">
        <v>-1.8426297609715276</v>
      </c>
      <c r="J943">
        <v>-0.80990389205535407</v>
      </c>
      <c r="K943">
        <v>-0.35416326542595661</v>
      </c>
      <c r="L943">
        <v>9.2590510520874584E-3</v>
      </c>
      <c r="M943">
        <v>-0.91653070591537078</v>
      </c>
      <c r="P943" s="17">
        <f t="shared" si="44"/>
        <v>1.4500177805761993E-2</v>
      </c>
      <c r="Q943" s="17">
        <f t="shared" si="45"/>
        <v>1.4605815354142626E-2</v>
      </c>
    </row>
    <row r="944" spans="3:17" x14ac:dyDescent="0.55000000000000004">
      <c r="C944">
        <f t="shared" si="46"/>
        <v>938</v>
      </c>
      <c r="D944">
        <v>2.6579482749085326</v>
      </c>
      <c r="E944">
        <v>1.0207449285447083</v>
      </c>
      <c r="F944">
        <v>2.0040359396687237</v>
      </c>
      <c r="G944">
        <v>-0.25752856871978558</v>
      </c>
      <c r="H944">
        <v>-1.1013492901469253</v>
      </c>
      <c r="I944">
        <v>-0.2321110646468435</v>
      </c>
      <c r="J944">
        <v>1.1254797857908259</v>
      </c>
      <c r="K944">
        <v>-2.5996356225399988</v>
      </c>
      <c r="L944">
        <v>0.18745818837176803</v>
      </c>
      <c r="M944">
        <v>-0.15019593400681983</v>
      </c>
      <c r="P944" s="17">
        <f t="shared" si="44"/>
        <v>2.4685173946824804E-2</v>
      </c>
      <c r="Q944" s="17">
        <f t="shared" si="45"/>
        <v>2.4992375418722901E-2</v>
      </c>
    </row>
    <row r="945" spans="3:17" x14ac:dyDescent="0.55000000000000004">
      <c r="C945">
        <f t="shared" si="46"/>
        <v>939</v>
      </c>
      <c r="D945">
        <v>-0.7557010268445441</v>
      </c>
      <c r="E945">
        <v>0.87080397165930101</v>
      </c>
      <c r="F945">
        <v>-0.60442050933236247</v>
      </c>
      <c r="G945">
        <v>-0.26655315537523666</v>
      </c>
      <c r="H945">
        <v>0.97286060096216498</v>
      </c>
      <c r="I945">
        <v>0.22722149911689785</v>
      </c>
      <c r="J945">
        <v>-0.57701569943627828</v>
      </c>
      <c r="K945">
        <v>1.256008684437125</v>
      </c>
      <c r="L945">
        <v>-0.89403999888462904</v>
      </c>
      <c r="M945">
        <v>1.1448546640677766</v>
      </c>
      <c r="P945" s="17">
        <f t="shared" si="44"/>
        <v>-4.8778962024669439E-3</v>
      </c>
      <c r="Q945" s="17">
        <f t="shared" si="45"/>
        <v>-4.8660185872252404E-3</v>
      </c>
    </row>
    <row r="946" spans="3:17" x14ac:dyDescent="0.55000000000000004">
      <c r="C946">
        <f t="shared" si="46"/>
        <v>940</v>
      </c>
      <c r="D946">
        <v>-1.1172591593072116</v>
      </c>
      <c r="E946">
        <v>-5.930112307211239E-2</v>
      </c>
      <c r="F946">
        <v>0.69955609211613523</v>
      </c>
      <c r="G946">
        <v>2.1962673960832562</v>
      </c>
      <c r="H946">
        <v>-1.167127663408499</v>
      </c>
      <c r="I946">
        <v>0.44164203500652194</v>
      </c>
      <c r="J946">
        <v>1.2672414450016705</v>
      </c>
      <c r="K946">
        <v>0.11488640883141736</v>
      </c>
      <c r="L946">
        <v>1.1722104360481067</v>
      </c>
      <c r="M946">
        <v>0.69630547033920376</v>
      </c>
      <c r="P946" s="17">
        <f t="shared" si="44"/>
        <v>-8.0090814790422359E-3</v>
      </c>
      <c r="Q946" s="17">
        <f t="shared" si="45"/>
        <v>-7.977094239075222E-3</v>
      </c>
    </row>
    <row r="947" spans="3:17" x14ac:dyDescent="0.55000000000000004">
      <c r="C947">
        <f t="shared" si="46"/>
        <v>941</v>
      </c>
      <c r="D947">
        <v>0.687583186895389</v>
      </c>
      <c r="E947">
        <v>-0.44192662091696505</v>
      </c>
      <c r="F947">
        <v>0.50846681541004479</v>
      </c>
      <c r="G947">
        <v>0.35218096503037755</v>
      </c>
      <c r="H947">
        <v>2.8590024684562927</v>
      </c>
      <c r="I947">
        <v>0.26639333175365809</v>
      </c>
      <c r="J947">
        <v>1.2955424462933314</v>
      </c>
      <c r="K947">
        <v>-0.87671492132680007</v>
      </c>
      <c r="L947">
        <v>0.48779045001867138</v>
      </c>
      <c r="M947">
        <v>0.5482093524788435</v>
      </c>
      <c r="P947" s="17">
        <f t="shared" si="44"/>
        <v>7.62131173733137E-3</v>
      </c>
      <c r="Q947" s="17">
        <f t="shared" si="45"/>
        <v>7.6504278542968152E-3</v>
      </c>
    </row>
    <row r="948" spans="3:17" x14ac:dyDescent="0.55000000000000004">
      <c r="C948">
        <f t="shared" si="46"/>
        <v>942</v>
      </c>
      <c r="D948">
        <v>3.1044619366266479</v>
      </c>
      <c r="E948">
        <v>-1.1753984566410198</v>
      </c>
      <c r="F948">
        <v>0.10199676811352579</v>
      </c>
      <c r="G948">
        <v>-1.0071532140800874</v>
      </c>
      <c r="H948">
        <v>0.52390660985031967</v>
      </c>
      <c r="I948">
        <v>4.3462737028711437E-2</v>
      </c>
      <c r="J948">
        <v>0.26497567514001602</v>
      </c>
      <c r="K948">
        <v>-0.16638756717478601</v>
      </c>
      <c r="L948">
        <v>-0.86115164788013743</v>
      </c>
      <c r="M948">
        <v>0.46714262259813322</v>
      </c>
      <c r="P948" s="17">
        <f t="shared" si="44"/>
        <v>2.8552095688671793E-2</v>
      </c>
      <c r="Q948" s="17">
        <f t="shared" si="45"/>
        <v>2.8963614006354499E-2</v>
      </c>
    </row>
    <row r="949" spans="3:17" x14ac:dyDescent="0.55000000000000004">
      <c r="C949">
        <f t="shared" si="46"/>
        <v>943</v>
      </c>
      <c r="D949">
        <v>-1.5902496695431649</v>
      </c>
      <c r="E949">
        <v>1.8340930450252333</v>
      </c>
      <c r="F949">
        <v>0.36023916880562495</v>
      </c>
      <c r="G949">
        <v>6.6052236656486685E-2</v>
      </c>
      <c r="H949">
        <v>1.0490015324481947</v>
      </c>
      <c r="I949">
        <v>2.3265471295299198</v>
      </c>
      <c r="J949">
        <v>0.36534562425416228</v>
      </c>
      <c r="K949">
        <v>1.4645636080593185</v>
      </c>
      <c r="L949">
        <v>-2.904772004739204</v>
      </c>
      <c r="M949">
        <v>0.18012869318439079</v>
      </c>
      <c r="P949" s="17">
        <f t="shared" si="44"/>
        <v>-1.2105299455175226E-2</v>
      </c>
      <c r="Q949" s="17">
        <f t="shared" si="45"/>
        <v>-1.2032325073442762E-2</v>
      </c>
    </row>
    <row r="950" spans="3:17" x14ac:dyDescent="0.55000000000000004">
      <c r="C950">
        <f t="shared" si="46"/>
        <v>944</v>
      </c>
      <c r="D950">
        <v>-6.8531953454897168E-2</v>
      </c>
      <c r="E950">
        <v>-0.59129636725402013</v>
      </c>
      <c r="F950">
        <v>1.5723936002904169</v>
      </c>
      <c r="G950">
        <v>-0.19204460603172605</v>
      </c>
      <c r="H950">
        <v>-0.34823143027383469</v>
      </c>
      <c r="I950">
        <v>1.4224971062821063</v>
      </c>
      <c r="J950">
        <v>-0.67494658990785183</v>
      </c>
      <c r="K950">
        <v>0.84168340058415136</v>
      </c>
      <c r="L950">
        <v>-0.97151316303029334</v>
      </c>
      <c r="M950">
        <v>-0.64567289123370153</v>
      </c>
      <c r="P950" s="17">
        <f t="shared" si="44"/>
        <v>1.0731625400375302E-3</v>
      </c>
      <c r="Q950" s="17">
        <f t="shared" si="45"/>
        <v>1.0737385850010384E-3</v>
      </c>
    </row>
    <row r="951" spans="3:17" x14ac:dyDescent="0.55000000000000004">
      <c r="C951">
        <f t="shared" si="46"/>
        <v>945</v>
      </c>
      <c r="D951">
        <v>-1.3639156034994313</v>
      </c>
      <c r="E951">
        <v>0.10405900462103347</v>
      </c>
      <c r="F951">
        <v>0.25831263402670035</v>
      </c>
      <c r="G951">
        <v>2.1949643378550157</v>
      </c>
      <c r="H951">
        <v>2.0142702199971625</v>
      </c>
      <c r="I951">
        <v>-0.40150135207280357</v>
      </c>
      <c r="J951">
        <v>-1.8184771279284602</v>
      </c>
      <c r="K951">
        <v>-1.3202407982416475</v>
      </c>
      <c r="L951">
        <v>-1.0188996331277447</v>
      </c>
      <c r="M951">
        <v>1.3197397195741836</v>
      </c>
      <c r="P951" s="17">
        <f t="shared" si="44"/>
        <v>-1.0145188945818244E-2</v>
      </c>
      <c r="Q951" s="17">
        <f t="shared" si="45"/>
        <v>-1.0093900107965403E-2</v>
      </c>
    </row>
    <row r="952" spans="3:17" x14ac:dyDescent="0.55000000000000004">
      <c r="C952">
        <f t="shared" si="46"/>
        <v>946</v>
      </c>
      <c r="D952">
        <v>1.0205154913261976</v>
      </c>
      <c r="E952">
        <v>6.4650652816678811E-2</v>
      </c>
      <c r="F952">
        <v>0.46398987790944063</v>
      </c>
      <c r="G952">
        <v>-1.3302468867226216</v>
      </c>
      <c r="H952">
        <v>-9.3251906899170706E-2</v>
      </c>
      <c r="I952">
        <v>0.66844716951244698</v>
      </c>
      <c r="J952">
        <v>-0.31798836806082054</v>
      </c>
      <c r="K952">
        <v>6.8057286679682055E-2</v>
      </c>
      <c r="L952">
        <v>-1.1026029433727058</v>
      </c>
      <c r="M952">
        <v>-1.4349559575854978</v>
      </c>
      <c r="P952" s="17">
        <f t="shared" si="44"/>
        <v>1.0504590071107116E-2</v>
      </c>
      <c r="Q952" s="17">
        <f t="shared" si="45"/>
        <v>1.0559956976441187E-2</v>
      </c>
    </row>
    <row r="953" spans="3:17" x14ac:dyDescent="0.55000000000000004">
      <c r="C953">
        <f t="shared" si="46"/>
        <v>947</v>
      </c>
      <c r="D953">
        <v>-0.57271630424505016</v>
      </c>
      <c r="E953">
        <v>0.62045535787555994</v>
      </c>
      <c r="F953">
        <v>1.1858923433591451</v>
      </c>
      <c r="G953">
        <v>1.4801993332573151</v>
      </c>
      <c r="H953">
        <v>0.79150722356199776</v>
      </c>
      <c r="I953">
        <v>-0.40153825338176746</v>
      </c>
      <c r="J953">
        <v>0.20447587310443208</v>
      </c>
      <c r="K953">
        <v>-0.44185705280629733</v>
      </c>
      <c r="L953">
        <v>1.0198912047976434</v>
      </c>
      <c r="M953">
        <v>-0.29358291819709037</v>
      </c>
      <c r="P953" s="17">
        <f t="shared" si="44"/>
        <v>-3.2932020197108417E-3</v>
      </c>
      <c r="Q953" s="17">
        <f t="shared" si="45"/>
        <v>-3.287785377603214E-3</v>
      </c>
    </row>
    <row r="954" spans="3:17" x14ac:dyDescent="0.55000000000000004">
      <c r="C954">
        <f t="shared" si="46"/>
        <v>948</v>
      </c>
      <c r="D954">
        <v>-1.721396438530062</v>
      </c>
      <c r="E954">
        <v>-0.16138781823387063</v>
      </c>
      <c r="F954">
        <v>0.41167554508707571</v>
      </c>
      <c r="G954">
        <v>-0.88756604486256574</v>
      </c>
      <c r="H954">
        <v>0.95231786274008234</v>
      </c>
      <c r="I954">
        <v>-0.52054159497162167</v>
      </c>
      <c r="J954">
        <v>-0.57147306689310895</v>
      </c>
      <c r="K954">
        <v>0.61018610544247842</v>
      </c>
      <c r="L954">
        <v>0.15042380169230374</v>
      </c>
      <c r="M954">
        <v>-0.22763277543147675</v>
      </c>
      <c r="P954" s="17">
        <f t="shared" si="44"/>
        <v>-1.3241063790844245E-2</v>
      </c>
      <c r="Q954" s="17">
        <f t="shared" si="45"/>
        <v>-1.3153786544893187E-2</v>
      </c>
    </row>
    <row r="955" spans="3:17" x14ac:dyDescent="0.55000000000000004">
      <c r="C955">
        <f t="shared" si="46"/>
        <v>949</v>
      </c>
      <c r="D955">
        <v>0.24280313470066389</v>
      </c>
      <c r="E955">
        <v>0.7319439775411436</v>
      </c>
      <c r="F955">
        <v>0.1613810500101743</v>
      </c>
      <c r="G955">
        <v>-0.93584932469421445</v>
      </c>
      <c r="H955">
        <v>-0.13641826782306937</v>
      </c>
      <c r="I955">
        <v>0.48962946793049861</v>
      </c>
      <c r="J955">
        <v>-0.3326097625650784</v>
      </c>
      <c r="K955">
        <v>0.42147033386735433</v>
      </c>
      <c r="L955">
        <v>1.5672292513145401</v>
      </c>
      <c r="M955">
        <v>0.82178774050060654</v>
      </c>
      <c r="P955" s="17">
        <f t="shared" si="44"/>
        <v>3.7694034943593652E-3</v>
      </c>
      <c r="Q955" s="17">
        <f t="shared" si="45"/>
        <v>3.7765166303294073E-3</v>
      </c>
    </row>
    <row r="956" spans="3:17" x14ac:dyDescent="0.55000000000000004">
      <c r="C956">
        <f t="shared" si="46"/>
        <v>950</v>
      </c>
      <c r="D956">
        <v>-0.4302771416822404</v>
      </c>
      <c r="E956">
        <v>1.0770498788585354</v>
      </c>
      <c r="F956">
        <v>1.263437310041043</v>
      </c>
      <c r="G956">
        <v>-0.71093564685075461</v>
      </c>
      <c r="H956">
        <v>1.7420969618819762</v>
      </c>
      <c r="I956">
        <v>-1.033301337761882</v>
      </c>
      <c r="J956">
        <v>-1.4128329393046106</v>
      </c>
      <c r="K956">
        <v>0.25217351441582542</v>
      </c>
      <c r="L956">
        <v>-1.3271753750412163</v>
      </c>
      <c r="M956">
        <v>1.1900413650563268</v>
      </c>
      <c r="P956" s="17">
        <f t="shared" si="44"/>
        <v>-2.0596426869790964E-3</v>
      </c>
      <c r="Q956" s="17">
        <f t="shared" si="45"/>
        <v>-2.0575230784418697E-3</v>
      </c>
    </row>
    <row r="957" spans="3:17" x14ac:dyDescent="0.55000000000000004">
      <c r="C957">
        <f t="shared" si="46"/>
        <v>951</v>
      </c>
      <c r="D957">
        <v>-0.26268800115830571</v>
      </c>
      <c r="E957">
        <v>1.0622652407265734</v>
      </c>
      <c r="F957">
        <v>1.042452302544751</v>
      </c>
      <c r="G957">
        <v>-1.9548464732872464</v>
      </c>
      <c r="H957">
        <v>0.17755958319676829</v>
      </c>
      <c r="I957">
        <v>-2.242626990342615</v>
      </c>
      <c r="J957">
        <v>4.4987967519390028E-2</v>
      </c>
      <c r="K957">
        <v>-0.53625734025713012</v>
      </c>
      <c r="L957">
        <v>0.33131723583178418</v>
      </c>
      <c r="M957">
        <v>-9.435242945663079E-2</v>
      </c>
      <c r="P957" s="17">
        <f t="shared" si="44"/>
        <v>-6.0827815605782082E-4</v>
      </c>
      <c r="Q957" s="17">
        <f t="shared" si="45"/>
        <v>-6.0809319240529014E-4</v>
      </c>
    </row>
    <row r="958" spans="3:17" x14ac:dyDescent="0.55000000000000004">
      <c r="C958">
        <f t="shared" si="46"/>
        <v>952</v>
      </c>
      <c r="D958">
        <v>0.2141673470982893</v>
      </c>
      <c r="E958">
        <v>6.6612100737237737E-2</v>
      </c>
      <c r="F958">
        <v>-1.1527767398104811</v>
      </c>
      <c r="G958">
        <v>-0.13537219077215154</v>
      </c>
      <c r="H958">
        <v>0.13970473827241808</v>
      </c>
      <c r="I958">
        <v>0.12471173336461661</v>
      </c>
      <c r="J958">
        <v>-5.1007390321749389E-3</v>
      </c>
      <c r="K958">
        <v>0.9578753631578345</v>
      </c>
      <c r="L958">
        <v>0.14858241080873785</v>
      </c>
      <c r="M958">
        <v>0.52212355461135485</v>
      </c>
      <c r="P958" s="17">
        <f t="shared" si="44"/>
        <v>3.5214102991490467E-3</v>
      </c>
      <c r="Q958" s="17">
        <f t="shared" si="45"/>
        <v>3.5276177485832338E-3</v>
      </c>
    </row>
    <row r="959" spans="3:17" x14ac:dyDescent="0.55000000000000004">
      <c r="C959">
        <f t="shared" si="46"/>
        <v>953</v>
      </c>
      <c r="D959">
        <v>0.44200759092837011</v>
      </c>
      <c r="E959">
        <v>-1.208369932597682</v>
      </c>
      <c r="F959">
        <v>0.89894440739916859</v>
      </c>
      <c r="G959">
        <v>1.1240161913241673</v>
      </c>
      <c r="H959">
        <v>2.5909676895760684E-2</v>
      </c>
      <c r="I959">
        <v>0.12253862615514766</v>
      </c>
      <c r="J959">
        <v>-1.5761295111231528</v>
      </c>
      <c r="K959">
        <v>0.14638011050250863</v>
      </c>
      <c r="L959">
        <v>1.6559969623247188</v>
      </c>
      <c r="M959">
        <v>1.4696213899599639</v>
      </c>
      <c r="P959" s="17">
        <f t="shared" si="44"/>
        <v>5.4945646907619532E-3</v>
      </c>
      <c r="Q959" s="17">
        <f t="shared" si="45"/>
        <v>5.5096874963902476E-3</v>
      </c>
    </row>
    <row r="960" spans="3:17" x14ac:dyDescent="0.55000000000000004">
      <c r="C960">
        <f t="shared" si="46"/>
        <v>954</v>
      </c>
      <c r="D960">
        <v>-1.6730455840284391</v>
      </c>
      <c r="E960">
        <v>1.1289263080426761</v>
      </c>
      <c r="F960">
        <v>-7.1121071863230856E-2</v>
      </c>
      <c r="G960">
        <v>0.16036230703736518</v>
      </c>
      <c r="H960">
        <v>-0.94939999335031944</v>
      </c>
      <c r="I960">
        <v>0.55217979487620583</v>
      </c>
      <c r="J960">
        <v>0.21212577153521153</v>
      </c>
      <c r="K960">
        <v>-1.5346919221565607</v>
      </c>
      <c r="L960">
        <v>0.27695331147360697</v>
      </c>
      <c r="M960">
        <v>0.68505518256030451</v>
      </c>
      <c r="P960" s="17">
        <f t="shared" si="44"/>
        <v>-1.282233310791334E-2</v>
      </c>
      <c r="Q960" s="17">
        <f t="shared" si="45"/>
        <v>-1.2740477229378433E-2</v>
      </c>
    </row>
    <row r="961" spans="3:17" x14ac:dyDescent="0.55000000000000004">
      <c r="C961">
        <f t="shared" si="46"/>
        <v>955</v>
      </c>
      <c r="D961">
        <v>-1.5749986524159092</v>
      </c>
      <c r="E961">
        <v>-0.50876766703934018</v>
      </c>
      <c r="F961">
        <v>0.69675309142931774</v>
      </c>
      <c r="G961">
        <v>-0.188763489894647</v>
      </c>
      <c r="H961">
        <v>-0.82681923730344398</v>
      </c>
      <c r="I961">
        <v>-0.6588377426606874</v>
      </c>
      <c r="J961">
        <v>1.8175010482787277</v>
      </c>
      <c r="K961">
        <v>2.4937983292701298E-2</v>
      </c>
      <c r="L961">
        <v>-0.27406085665744051</v>
      </c>
      <c r="M961">
        <v>-0.58142832118820797</v>
      </c>
      <c r="P961" s="17">
        <f t="shared" si="44"/>
        <v>-1.1973221772517676E-2</v>
      </c>
      <c r="Q961" s="17">
        <f t="shared" si="45"/>
        <v>-1.1901827974710399E-2</v>
      </c>
    </row>
    <row r="962" spans="3:17" x14ac:dyDescent="0.55000000000000004">
      <c r="C962">
        <f t="shared" si="46"/>
        <v>956</v>
      </c>
      <c r="D962">
        <v>-0.36458355437353479</v>
      </c>
      <c r="E962">
        <v>0.63572177927004736</v>
      </c>
      <c r="F962">
        <v>0.69229960050115846</v>
      </c>
      <c r="G962">
        <v>0.15405653879987341</v>
      </c>
      <c r="H962">
        <v>-0.43812510022697937</v>
      </c>
      <c r="I962">
        <v>6.3314214480639466E-2</v>
      </c>
      <c r="J962">
        <v>-0.80091018308622364</v>
      </c>
      <c r="K962">
        <v>-0.71408831556890429</v>
      </c>
      <c r="L962">
        <v>-0.60186960103946863</v>
      </c>
      <c r="M962">
        <v>0.29043728219982939</v>
      </c>
      <c r="P962" s="17">
        <f t="shared" si="44"/>
        <v>-1.4907195322283958E-3</v>
      </c>
      <c r="Q962" s="17">
        <f t="shared" si="45"/>
        <v>-1.4896089617847386E-3</v>
      </c>
    </row>
    <row r="963" spans="3:17" x14ac:dyDescent="0.55000000000000004">
      <c r="C963">
        <f t="shared" si="46"/>
        <v>957</v>
      </c>
      <c r="D963">
        <v>1.0819699878714075</v>
      </c>
      <c r="E963">
        <v>1.0657512581888335</v>
      </c>
      <c r="F963">
        <v>-1.2718789631850824</v>
      </c>
      <c r="G963">
        <v>1.1584122074684555</v>
      </c>
      <c r="H963">
        <v>-0.78622000757325594</v>
      </c>
      <c r="I963">
        <v>-0.34410303656700114</v>
      </c>
      <c r="J963">
        <v>-8.8704025402747938E-2</v>
      </c>
      <c r="K963">
        <v>0.85358807922393665</v>
      </c>
      <c r="L963">
        <v>-0.42748705512254115</v>
      </c>
      <c r="M963">
        <v>-0.39199256387525927</v>
      </c>
      <c r="P963" s="17">
        <f t="shared" si="44"/>
        <v>1.1036801622956465E-2</v>
      </c>
      <c r="Q963" s="17">
        <f t="shared" si="45"/>
        <v>1.1097931804891381E-2</v>
      </c>
    </row>
    <row r="964" spans="3:17" x14ac:dyDescent="0.55000000000000004">
      <c r="C964">
        <f t="shared" si="46"/>
        <v>958</v>
      </c>
      <c r="D964">
        <v>-0.18661140406558407</v>
      </c>
      <c r="E964">
        <v>1.1306848552011775</v>
      </c>
      <c r="F964">
        <v>-0.12402146182363807</v>
      </c>
      <c r="G964">
        <v>-9.4116613994372864E-2</v>
      </c>
      <c r="H964">
        <v>0.25031855805650882</v>
      </c>
      <c r="I964">
        <v>-0.15804223365960363</v>
      </c>
      <c r="J964">
        <v>-1.0544343515887651</v>
      </c>
      <c r="K964">
        <v>0.5335202785064691</v>
      </c>
      <c r="L964">
        <v>1.269983292051637</v>
      </c>
      <c r="M964">
        <v>-1.9213817611786692</v>
      </c>
      <c r="P964" s="17">
        <f t="shared" si="44"/>
        <v>5.0564501099882196E-5</v>
      </c>
      <c r="Q964" s="17">
        <f t="shared" si="45"/>
        <v>5.056577950579566E-5</v>
      </c>
    </row>
    <row r="965" spans="3:17" x14ac:dyDescent="0.55000000000000004">
      <c r="C965">
        <f t="shared" si="46"/>
        <v>959</v>
      </c>
      <c r="D965">
        <v>0.19389856713912351</v>
      </c>
      <c r="E965">
        <v>7.0350622778596036E-2</v>
      </c>
      <c r="F965">
        <v>0.20359178270849881</v>
      </c>
      <c r="G965">
        <v>-2.063931288939409</v>
      </c>
      <c r="H965">
        <v>0.36822863001662365</v>
      </c>
      <c r="I965">
        <v>0.68262166960489257</v>
      </c>
      <c r="J965">
        <v>0.43985574054654769</v>
      </c>
      <c r="K965">
        <v>-0.399903045907749</v>
      </c>
      <c r="L965">
        <v>0.4061258501569478</v>
      </c>
      <c r="M965">
        <v>0.93720525018284551</v>
      </c>
      <c r="P965" s="17">
        <f t="shared" si="44"/>
        <v>3.3458775156655018E-3</v>
      </c>
      <c r="Q965" s="17">
        <f t="shared" si="45"/>
        <v>3.3514812118577986E-3</v>
      </c>
    </row>
    <row r="966" spans="3:17" x14ac:dyDescent="0.55000000000000004">
      <c r="C966">
        <f t="shared" si="46"/>
        <v>960</v>
      </c>
      <c r="D966">
        <v>-3.9939870263273745E-2</v>
      </c>
      <c r="E966">
        <v>0.88093593771632028</v>
      </c>
      <c r="F966">
        <v>0.58853784411671017</v>
      </c>
      <c r="G966">
        <v>0.88227620961358466</v>
      </c>
      <c r="H966">
        <v>0.5752052183290296</v>
      </c>
      <c r="I966">
        <v>-0.67157192326485482</v>
      </c>
      <c r="J966">
        <v>-0.3027997471816975</v>
      </c>
      <c r="K966">
        <v>1.4708136605208804</v>
      </c>
      <c r="L966">
        <v>-6.6342889720279838E-2</v>
      </c>
      <c r="M966">
        <v>0.64043460933691965</v>
      </c>
      <c r="P966" s="17">
        <f t="shared" ref="P966:P1005" si="47">$P$1*1/12+$P$2*SQRT(1/12)*INDEX(D966:M966,1,$P$3)</f>
        <v>1.3207772439481694E-3</v>
      </c>
      <c r="Q966" s="17">
        <f t="shared" si="45"/>
        <v>1.3216498543446864E-3</v>
      </c>
    </row>
    <row r="967" spans="3:17" x14ac:dyDescent="0.55000000000000004">
      <c r="C967">
        <f t="shared" si="46"/>
        <v>961</v>
      </c>
      <c r="D967">
        <v>0.61166581950332377</v>
      </c>
      <c r="E967">
        <v>-1.0326896945829687</v>
      </c>
      <c r="F967">
        <v>-0.54172456345840958</v>
      </c>
      <c r="G967">
        <v>-0.1850967296295272</v>
      </c>
      <c r="H967">
        <v>0.6211134527240374</v>
      </c>
      <c r="I967">
        <v>-1.5567790726878958</v>
      </c>
      <c r="J967">
        <v>-1.542744592590872</v>
      </c>
      <c r="K967">
        <v>-2.0092442255462442</v>
      </c>
      <c r="L967">
        <v>1.8046897226399059</v>
      </c>
      <c r="M967">
        <v>-0.91034481081617624</v>
      </c>
      <c r="P967" s="17">
        <f t="shared" si="47"/>
        <v>6.9638480498317211E-3</v>
      </c>
      <c r="Q967" s="17">
        <f t="shared" ref="Q967:Q1005" si="48">EXP(P967)-1</f>
        <v>6.9881520233001648E-3</v>
      </c>
    </row>
    <row r="968" spans="3:17" x14ac:dyDescent="0.55000000000000004">
      <c r="C968">
        <f t="shared" si="46"/>
        <v>962</v>
      </c>
      <c r="D968">
        <v>9.5991563162743411E-3</v>
      </c>
      <c r="E968">
        <v>-1.5745900250241955</v>
      </c>
      <c r="F968">
        <v>1.6186875978796107</v>
      </c>
      <c r="G968">
        <v>-0.43872599391882661</v>
      </c>
      <c r="H968">
        <v>1.4422537065110561</v>
      </c>
      <c r="I968">
        <v>-3.3613191944785681E-2</v>
      </c>
      <c r="J968">
        <v>0.68832541596965258</v>
      </c>
      <c r="K968">
        <v>-0.33200789628385347</v>
      </c>
      <c r="L968">
        <v>-1.0628669104155832</v>
      </c>
      <c r="M968">
        <v>-0.64759426807841836</v>
      </c>
      <c r="P968" s="17">
        <f t="shared" si="47"/>
        <v>1.7497977989145812E-3</v>
      </c>
      <c r="Q968" s="17">
        <f t="shared" si="48"/>
        <v>1.7513295883935243E-3</v>
      </c>
    </row>
    <row r="969" spans="3:17" x14ac:dyDescent="0.55000000000000004">
      <c r="C969">
        <f t="shared" si="46"/>
        <v>963</v>
      </c>
      <c r="D969">
        <v>-0.56395023935243338</v>
      </c>
      <c r="E969">
        <v>1.5310865747643929</v>
      </c>
      <c r="F969">
        <v>0.68920092442826519</v>
      </c>
      <c r="G969">
        <v>-1.8350721043140787</v>
      </c>
      <c r="H969">
        <v>-1.4498580249587498</v>
      </c>
      <c r="I969">
        <v>0.49647375010184119</v>
      </c>
      <c r="J969">
        <v>-0.11675165912041408</v>
      </c>
      <c r="K969">
        <v>0.30821838686200798</v>
      </c>
      <c r="L969">
        <v>-0.40575525751474617</v>
      </c>
      <c r="M969">
        <v>1.8241393152077414</v>
      </c>
      <c r="P969" s="17">
        <f t="shared" si="47"/>
        <v>-3.2172856708285518E-3</v>
      </c>
      <c r="Q969" s="17">
        <f t="shared" si="48"/>
        <v>-3.2121157531381783E-3</v>
      </c>
    </row>
    <row r="970" spans="3:17" x14ac:dyDescent="0.55000000000000004">
      <c r="C970">
        <f t="shared" si="46"/>
        <v>964</v>
      </c>
      <c r="D970">
        <v>0.35475579851130029</v>
      </c>
      <c r="E970">
        <v>-1.6264082988921778</v>
      </c>
      <c r="F970">
        <v>1.132729660854336</v>
      </c>
      <c r="G970">
        <v>1.0873483926599314</v>
      </c>
      <c r="H970">
        <v>0.80085947931448898</v>
      </c>
      <c r="I970">
        <v>-1.2780211965250119</v>
      </c>
      <c r="J970">
        <v>0.4036940110710846</v>
      </c>
      <c r="K970">
        <v>-0.31393566768087577</v>
      </c>
      <c r="L970">
        <v>-0.4434533206971884</v>
      </c>
      <c r="M970">
        <v>0.26145074898534165</v>
      </c>
      <c r="P970" s="17">
        <f t="shared" si="47"/>
        <v>4.7389420031728642E-3</v>
      </c>
      <c r="Q970" s="17">
        <f t="shared" si="48"/>
        <v>4.7501885473830718E-3</v>
      </c>
    </row>
    <row r="971" spans="3:17" x14ac:dyDescent="0.55000000000000004">
      <c r="C971">
        <f t="shared" si="46"/>
        <v>965</v>
      </c>
      <c r="D971">
        <v>-0.67793757977202695</v>
      </c>
      <c r="E971">
        <v>1.1009492754487262</v>
      </c>
      <c r="F971">
        <v>0.1900017897517281</v>
      </c>
      <c r="G971">
        <v>0.19872625575290767</v>
      </c>
      <c r="H971">
        <v>0.4340534142647966</v>
      </c>
      <c r="I971">
        <v>0.72751903532345552</v>
      </c>
      <c r="J971">
        <v>1.5331453498951675</v>
      </c>
      <c r="K971">
        <v>0.23509893020683617</v>
      </c>
      <c r="L971">
        <v>-0.60659045347669804</v>
      </c>
      <c r="M971">
        <v>9.1602311294497765E-2</v>
      </c>
      <c r="P971" s="17">
        <f t="shared" si="47"/>
        <v>-4.2044449959604789E-3</v>
      </c>
      <c r="Q971" s="17">
        <f t="shared" si="48"/>
        <v>-4.1956186913353344E-3</v>
      </c>
    </row>
    <row r="972" spans="3:17" x14ac:dyDescent="0.55000000000000004">
      <c r="C972">
        <f t="shared" si="46"/>
        <v>966</v>
      </c>
      <c r="D972">
        <v>-0.28139042664478547</v>
      </c>
      <c r="E972">
        <v>-0.56026207193598354</v>
      </c>
      <c r="F972">
        <v>0.15105634119847425</v>
      </c>
      <c r="G972">
        <v>1.0159009946433795</v>
      </c>
      <c r="H972">
        <v>-0.39055401078622698</v>
      </c>
      <c r="I972">
        <v>0.17336899283383467</v>
      </c>
      <c r="J972">
        <v>0.15723586194555242</v>
      </c>
      <c r="K972">
        <v>-2.2960761409092387</v>
      </c>
      <c r="L972">
        <v>1.5773238672565415</v>
      </c>
      <c r="M972">
        <v>1.2960547735268793</v>
      </c>
      <c r="P972" s="17">
        <f t="shared" si="47"/>
        <v>-7.70245911894591E-4</v>
      </c>
      <c r="Q972" s="17">
        <f t="shared" si="48"/>
        <v>-7.6994934865926012E-4</v>
      </c>
    </row>
    <row r="973" spans="3:17" x14ac:dyDescent="0.55000000000000004">
      <c r="C973">
        <f t="shared" si="46"/>
        <v>967</v>
      </c>
      <c r="D973">
        <v>-0.15956452960743847</v>
      </c>
      <c r="E973">
        <v>-1.2023386115128261</v>
      </c>
      <c r="F973">
        <v>1.4392226406063302</v>
      </c>
      <c r="G973">
        <v>-0.19921792760331172</v>
      </c>
      <c r="H973">
        <v>-8.8249273220623509E-2</v>
      </c>
      <c r="I973">
        <v>1.1134094816138613</v>
      </c>
      <c r="J973">
        <v>0.97439083805704918</v>
      </c>
      <c r="K973">
        <v>1.9822114530789394</v>
      </c>
      <c r="L973">
        <v>-0.35653318736333967</v>
      </c>
      <c r="M973">
        <v>-0.45082808828978316</v>
      </c>
      <c r="P973" s="17">
        <f t="shared" si="47"/>
        <v>2.8479730483710786E-4</v>
      </c>
      <c r="Q973" s="17">
        <f t="shared" si="48"/>
        <v>2.8483786343969086E-4</v>
      </c>
    </row>
    <row r="974" spans="3:17" x14ac:dyDescent="0.55000000000000004">
      <c r="C974">
        <f t="shared" si="46"/>
        <v>968</v>
      </c>
      <c r="D974">
        <v>2.4254366273190952E-2</v>
      </c>
      <c r="E974">
        <v>-0.3940786429326632</v>
      </c>
      <c r="F974">
        <v>1.6505275841127198</v>
      </c>
      <c r="G974">
        <v>-0.54455533020625491</v>
      </c>
      <c r="H974">
        <v>-4.1324728603803748E-2</v>
      </c>
      <c r="I974">
        <v>0.94910192909523083</v>
      </c>
      <c r="J974">
        <v>0.95263737570554163</v>
      </c>
      <c r="K974">
        <v>0.34279655327032488</v>
      </c>
      <c r="L974">
        <v>1.0788236400707829</v>
      </c>
      <c r="M974">
        <v>0.31052632339385389</v>
      </c>
      <c r="P974" s="17">
        <f t="shared" si="47"/>
        <v>1.8767156401194253E-3</v>
      </c>
      <c r="Q974" s="17">
        <f t="shared" si="48"/>
        <v>1.8784777730846969E-3</v>
      </c>
    </row>
    <row r="975" spans="3:17" x14ac:dyDescent="0.55000000000000004">
      <c r="C975">
        <f t="shared" si="46"/>
        <v>969</v>
      </c>
      <c r="D975">
        <v>-0.86270488977923476</v>
      </c>
      <c r="E975">
        <v>-0.59444912548252316</v>
      </c>
      <c r="F975">
        <v>0.88098805382994794</v>
      </c>
      <c r="G975">
        <v>-0.14949270641233767</v>
      </c>
      <c r="H975">
        <v>1.4394797218907989</v>
      </c>
      <c r="I975">
        <v>-4.6339107798386826E-2</v>
      </c>
      <c r="J975">
        <v>0.65864249752333115</v>
      </c>
      <c r="K975">
        <v>-0.96915911962765144</v>
      </c>
      <c r="L975">
        <v>0.48477091167463016</v>
      </c>
      <c r="M975">
        <v>-9.066755973484264E-2</v>
      </c>
      <c r="P975" s="17">
        <f t="shared" si="47"/>
        <v>-5.8045768385120459E-3</v>
      </c>
      <c r="Q975" s="17">
        <f t="shared" si="48"/>
        <v>-5.7877628308385942E-3</v>
      </c>
    </row>
    <row r="976" spans="3:17" x14ac:dyDescent="0.55000000000000004">
      <c r="C976">
        <f t="shared" si="46"/>
        <v>970</v>
      </c>
      <c r="D976">
        <v>0.56097675282979609</v>
      </c>
      <c r="E976">
        <v>0.33044284474444974</v>
      </c>
      <c r="F976">
        <v>0.85899232262081104</v>
      </c>
      <c r="G976">
        <v>-1.1544329649615668</v>
      </c>
      <c r="H976">
        <v>1.6792938915287319</v>
      </c>
      <c r="I976">
        <v>-0.56381261915793346</v>
      </c>
      <c r="J976">
        <v>0.52045652729840464</v>
      </c>
      <c r="K976">
        <v>0.73750626825163146</v>
      </c>
      <c r="L976">
        <v>-1.7652858618529776</v>
      </c>
      <c r="M976">
        <v>-2.5271400973193954</v>
      </c>
      <c r="P976" s="17">
        <f t="shared" si="47"/>
        <v>6.5248678554977397E-3</v>
      </c>
      <c r="Q976" s="17">
        <f t="shared" si="48"/>
        <v>6.5462011795638375E-3</v>
      </c>
    </row>
    <row r="977" spans="3:17" x14ac:dyDescent="0.55000000000000004">
      <c r="C977">
        <f t="shared" si="46"/>
        <v>971</v>
      </c>
      <c r="D977">
        <v>0.11972389513736918</v>
      </c>
      <c r="E977">
        <v>-0.68708247560793467</v>
      </c>
      <c r="F977">
        <v>-1.3061023164465839</v>
      </c>
      <c r="G977">
        <v>-0.51428881500996959</v>
      </c>
      <c r="H977">
        <v>-1.0714374894561636</v>
      </c>
      <c r="I977">
        <v>0.69952565661612554</v>
      </c>
      <c r="J977">
        <v>8.9989345171423721E-2</v>
      </c>
      <c r="K977">
        <v>-0.7946746494237793</v>
      </c>
      <c r="L977">
        <v>1.2299841782771972</v>
      </c>
      <c r="M977">
        <v>2.7627935605975771</v>
      </c>
      <c r="P977" s="17">
        <f t="shared" si="47"/>
        <v>2.7035060129565261E-3</v>
      </c>
      <c r="Q977" s="17">
        <f t="shared" si="48"/>
        <v>2.7071637808606663E-3</v>
      </c>
    </row>
    <row r="978" spans="3:17" x14ac:dyDescent="0.55000000000000004">
      <c r="C978">
        <f t="shared" si="46"/>
        <v>972</v>
      </c>
      <c r="D978">
        <v>-0.36561174011351638</v>
      </c>
      <c r="E978">
        <v>-0.44052229480632743</v>
      </c>
      <c r="F978">
        <v>-2.8650459720994208</v>
      </c>
      <c r="G978">
        <v>0.89227067700138163</v>
      </c>
      <c r="H978">
        <v>-5.387704562199392E-2</v>
      </c>
      <c r="I978">
        <v>0.74997394758033209</v>
      </c>
      <c r="J978">
        <v>0.90073920576472399</v>
      </c>
      <c r="K978">
        <v>1.5437951562825476E-3</v>
      </c>
      <c r="L978">
        <v>-0.88152997867987826</v>
      </c>
      <c r="M978">
        <v>-1.1222648090749343</v>
      </c>
      <c r="P978" s="17">
        <f t="shared" si="47"/>
        <v>-1.4996238819347254E-3</v>
      </c>
      <c r="Q978" s="17">
        <f t="shared" si="48"/>
        <v>-1.4985000079074107E-3</v>
      </c>
    </row>
    <row r="979" spans="3:17" x14ac:dyDescent="0.55000000000000004">
      <c r="C979">
        <f t="shared" si="46"/>
        <v>973</v>
      </c>
      <c r="D979">
        <v>2.4991661191002734</v>
      </c>
      <c r="E979">
        <v>-0.79213358098393882</v>
      </c>
      <c r="F979">
        <v>0.55688062400437588</v>
      </c>
      <c r="G979">
        <v>-0.43646168348435033</v>
      </c>
      <c r="H979">
        <v>0.40471105343966107</v>
      </c>
      <c r="I979">
        <v>1.7463795606864527</v>
      </c>
      <c r="J979">
        <v>-0.64169602222531064</v>
      </c>
      <c r="K979">
        <v>0.54040273548115147</v>
      </c>
      <c r="L979">
        <v>0.32345003496512376</v>
      </c>
      <c r="M979">
        <v>-0.99168962858234122</v>
      </c>
      <c r="P979" s="17">
        <f t="shared" si="47"/>
        <v>2.3310080140848691E-2</v>
      </c>
      <c r="Q979" s="17">
        <f t="shared" si="48"/>
        <v>2.3583883378393233E-2</v>
      </c>
    </row>
    <row r="980" spans="3:17" x14ac:dyDescent="0.55000000000000004">
      <c r="C980">
        <f t="shared" si="46"/>
        <v>974</v>
      </c>
      <c r="D980">
        <v>2.1416985891551352</v>
      </c>
      <c r="E980">
        <v>-0.76679739671236624</v>
      </c>
      <c r="F980">
        <v>0.19988987497673605</v>
      </c>
      <c r="G980">
        <v>1.0974178596950777</v>
      </c>
      <c r="H980">
        <v>1.4357181024483281</v>
      </c>
      <c r="I980">
        <v>1.4132847245903848</v>
      </c>
      <c r="J980">
        <v>-1.3772364505467889</v>
      </c>
      <c r="K980">
        <v>-0.48163253830623404</v>
      </c>
      <c r="L980">
        <v>0.76906702817835559</v>
      </c>
      <c r="M980">
        <v>-3.6533530625893342</v>
      </c>
      <c r="P980" s="17">
        <f t="shared" si="47"/>
        <v>2.021432052124305E-2</v>
      </c>
      <c r="Q980" s="17">
        <f t="shared" si="48"/>
        <v>2.0420013541996962E-2</v>
      </c>
    </row>
    <row r="981" spans="3:17" x14ac:dyDescent="0.55000000000000004">
      <c r="C981">
        <f t="shared" si="46"/>
        <v>975</v>
      </c>
      <c r="D981">
        <v>0.25262912856510084</v>
      </c>
      <c r="E981">
        <v>0.68053102024496726</v>
      </c>
      <c r="F981">
        <v>0.34749398710711343</v>
      </c>
      <c r="G981">
        <v>-1.5961683591253519</v>
      </c>
      <c r="H981">
        <v>1.6924126823036546E-2</v>
      </c>
      <c r="I981">
        <v>1.205112255594698</v>
      </c>
      <c r="J981">
        <v>-0.32042380464647491</v>
      </c>
      <c r="K981">
        <v>-0.84665072372644756</v>
      </c>
      <c r="L981">
        <v>-2.4975840369286435</v>
      </c>
      <c r="M981">
        <v>-0.51403844481108352</v>
      </c>
      <c r="P981" s="17">
        <f t="shared" si="47"/>
        <v>3.8544990973996898E-3</v>
      </c>
      <c r="Q981" s="17">
        <f t="shared" si="48"/>
        <v>3.8619372327370893E-3</v>
      </c>
    </row>
    <row r="982" spans="3:17" x14ac:dyDescent="0.55000000000000004">
      <c r="C982">
        <f t="shared" si="46"/>
        <v>976</v>
      </c>
      <c r="D982">
        <v>-0.55439746195148065</v>
      </c>
      <c r="E982">
        <v>0.53759620885855375</v>
      </c>
      <c r="F982">
        <v>1.0408413654417024</v>
      </c>
      <c r="G982">
        <v>-2.7365501850453331</v>
      </c>
      <c r="H982">
        <v>1.3773099981794492</v>
      </c>
      <c r="I982">
        <v>1.2867551325992428</v>
      </c>
      <c r="J982">
        <v>0.73532562769175946</v>
      </c>
      <c r="K982">
        <v>0.90443112958721783</v>
      </c>
      <c r="L982">
        <v>-2.0589319743429528E-2</v>
      </c>
      <c r="M982">
        <v>0.76287727484173584</v>
      </c>
      <c r="P982" s="17">
        <f t="shared" si="47"/>
        <v>-3.1345561917693219E-3</v>
      </c>
      <c r="Q982" s="17">
        <f t="shared" si="48"/>
        <v>-3.129648599556667E-3</v>
      </c>
    </row>
    <row r="983" spans="3:17" x14ac:dyDescent="0.55000000000000004">
      <c r="C983">
        <f t="shared" si="46"/>
        <v>977</v>
      </c>
      <c r="D983">
        <v>-0.43957360830893466</v>
      </c>
      <c r="E983">
        <v>-0.36458610789443269</v>
      </c>
      <c r="F983">
        <v>-1.6684612629590034</v>
      </c>
      <c r="G983">
        <v>-0.71115819050652662</v>
      </c>
      <c r="H983">
        <v>-1.0994431399697266</v>
      </c>
      <c r="I983">
        <v>0.67464342459503934</v>
      </c>
      <c r="J983">
        <v>1.2383220875427894</v>
      </c>
      <c r="K983">
        <v>6.3606912789172354E-2</v>
      </c>
      <c r="L983">
        <v>-0.81944081335967456</v>
      </c>
      <c r="M983">
        <v>0.52640288183371819</v>
      </c>
      <c r="P983" s="17">
        <f t="shared" si="47"/>
        <v>-2.1401524496206109E-3</v>
      </c>
      <c r="Q983" s="17">
        <f t="shared" si="48"/>
        <v>-2.1378639562328328E-3</v>
      </c>
    </row>
    <row r="984" spans="3:17" x14ac:dyDescent="0.55000000000000004">
      <c r="C984">
        <f t="shared" si="46"/>
        <v>978</v>
      </c>
      <c r="D984">
        <v>1.1065101052993114</v>
      </c>
      <c r="E984">
        <v>-1.1518904978528357</v>
      </c>
      <c r="F984">
        <v>0.1778781636615118</v>
      </c>
      <c r="G984">
        <v>-0.6386346729653769</v>
      </c>
      <c r="H984">
        <v>-0.79254376904924517</v>
      </c>
      <c r="I984">
        <v>1.7156497912965816</v>
      </c>
      <c r="J984">
        <v>-1.2950197266303558</v>
      </c>
      <c r="K984">
        <v>-0.10664310692511456</v>
      </c>
      <c r="L984">
        <v>-0.61633363280150966</v>
      </c>
      <c r="M984">
        <v>-1.2134427206611631</v>
      </c>
      <c r="P984" s="17">
        <f t="shared" si="47"/>
        <v>1.1249325274000644E-2</v>
      </c>
      <c r="Q984" s="17">
        <f t="shared" si="48"/>
        <v>1.1312836864316722E-2</v>
      </c>
    </row>
    <row r="985" spans="3:17" x14ac:dyDescent="0.55000000000000004">
      <c r="C985">
        <f t="shared" si="46"/>
        <v>979</v>
      </c>
      <c r="D985">
        <v>-1.1650221444379627</v>
      </c>
      <c r="E985">
        <v>-0.17793332648457247</v>
      </c>
      <c r="F985">
        <v>8.1188310512198464E-2</v>
      </c>
      <c r="G985">
        <v>2.1927048310780139E-2</v>
      </c>
      <c r="H985">
        <v>-1.5086626237210483</v>
      </c>
      <c r="I985">
        <v>-1.4650100608078511</v>
      </c>
      <c r="J985">
        <v>-0.80990115930773443</v>
      </c>
      <c r="K985">
        <v>-0.94115038664036443</v>
      </c>
      <c r="L985">
        <v>0.81282447614855036</v>
      </c>
      <c r="M985">
        <v>-0.2830909413775301</v>
      </c>
      <c r="P985" s="17">
        <f t="shared" si="47"/>
        <v>-8.422721063880324E-3</v>
      </c>
      <c r="Q985" s="17">
        <f t="shared" si="48"/>
        <v>-8.3873493272423882E-3</v>
      </c>
    </row>
    <row r="986" spans="3:17" x14ac:dyDescent="0.55000000000000004">
      <c r="C986">
        <f t="shared" si="46"/>
        <v>980</v>
      </c>
      <c r="D986">
        <v>2.6836198642393798</v>
      </c>
      <c r="E986">
        <v>1.1554480704886247</v>
      </c>
      <c r="F986">
        <v>0.57132989286059277</v>
      </c>
      <c r="G986">
        <v>-7.4931762775508185E-4</v>
      </c>
      <c r="H986">
        <v>2.1414210913714768</v>
      </c>
      <c r="I986">
        <v>8.1413038480322067E-2</v>
      </c>
      <c r="J986">
        <v>1.3070796930574735</v>
      </c>
      <c r="K986">
        <v>-0.80623825126520288</v>
      </c>
      <c r="L986">
        <v>1.0156792035307065</v>
      </c>
      <c r="M986">
        <v>5.6377860933627517E-2</v>
      </c>
      <c r="P986" s="17">
        <f t="shared" si="47"/>
        <v>2.4907496431985157E-2</v>
      </c>
      <c r="Q986" s="17">
        <f t="shared" si="48"/>
        <v>2.5220279604070139E-2</v>
      </c>
    </row>
    <row r="987" spans="3:17" x14ac:dyDescent="0.55000000000000004">
      <c r="C987">
        <f t="shared" si="46"/>
        <v>981</v>
      </c>
      <c r="D987">
        <v>-2.4448795368821021</v>
      </c>
      <c r="E987">
        <v>-0.51867578902976774</v>
      </c>
      <c r="F987">
        <v>-4.019577382317812E-2</v>
      </c>
      <c r="G987">
        <v>-1.4366042436960029</v>
      </c>
      <c r="H987">
        <v>-1.0326885877685594</v>
      </c>
      <c r="I987">
        <v>2.775344371964238E-2</v>
      </c>
      <c r="J987">
        <v>-0.73537861246181135</v>
      </c>
      <c r="K987">
        <v>0.70246203548136843</v>
      </c>
      <c r="L987">
        <v>-2.0007588450070104</v>
      </c>
      <c r="M987">
        <v>-0.50304700243671996</v>
      </c>
      <c r="P987" s="17">
        <f t="shared" si="47"/>
        <v>-1.9506611214659669E-2</v>
      </c>
      <c r="Q987" s="17">
        <f t="shared" si="48"/>
        <v>-1.9317588334702207E-2</v>
      </c>
    </row>
    <row r="988" spans="3:17" x14ac:dyDescent="0.55000000000000004">
      <c r="C988">
        <f t="shared" si="46"/>
        <v>982</v>
      </c>
      <c r="D988">
        <v>0.15331254295986385</v>
      </c>
      <c r="E988">
        <v>0.40511426297914205</v>
      </c>
      <c r="F988">
        <v>0.35073427114623468</v>
      </c>
      <c r="G988">
        <v>0.70419391774263662</v>
      </c>
      <c r="H988">
        <v>0.88507367966462858</v>
      </c>
      <c r="I988">
        <v>0.54672947138551564</v>
      </c>
      <c r="J988">
        <v>1.0927708367311495E-2</v>
      </c>
      <c r="K988">
        <v>-0.43152398124093044</v>
      </c>
      <c r="L988">
        <v>1.100155400211752</v>
      </c>
      <c r="M988">
        <v>-1.2900917456307039</v>
      </c>
      <c r="P988" s="17">
        <f t="shared" si="47"/>
        <v>2.9943922358870185E-3</v>
      </c>
      <c r="Q988" s="17">
        <f t="shared" si="48"/>
        <v>2.9988799064821769E-3</v>
      </c>
    </row>
    <row r="989" spans="3:17" x14ac:dyDescent="0.55000000000000004">
      <c r="C989">
        <f t="shared" si="46"/>
        <v>983</v>
      </c>
      <c r="D989">
        <v>-0.73559548895134341</v>
      </c>
      <c r="E989">
        <v>-0.51697264384823394</v>
      </c>
      <c r="F989">
        <v>-1.1430887069123641</v>
      </c>
      <c r="G989">
        <v>0.84697554827073196</v>
      </c>
      <c r="H989">
        <v>-0.18210815033208611</v>
      </c>
      <c r="I989">
        <v>1.7403384979830721</v>
      </c>
      <c r="J989">
        <v>0.40602874175825338</v>
      </c>
      <c r="K989">
        <v>-0.51884929665826107</v>
      </c>
      <c r="L989">
        <v>-0.32780242516503688</v>
      </c>
      <c r="M989">
        <v>-0.40678099659147066</v>
      </c>
      <c r="P989" s="17">
        <f t="shared" si="47"/>
        <v>-4.7037771367443191E-3</v>
      </c>
      <c r="Q989" s="17">
        <f t="shared" si="48"/>
        <v>-4.6927317022753545E-3</v>
      </c>
    </row>
    <row r="990" spans="3:17" x14ac:dyDescent="0.55000000000000004">
      <c r="C990">
        <f t="shared" si="46"/>
        <v>984</v>
      </c>
      <c r="D990">
        <v>-1.1020662076538443</v>
      </c>
      <c r="E990">
        <v>0.15330508393207157</v>
      </c>
      <c r="F990">
        <v>-0.32761838746499072</v>
      </c>
      <c r="G990">
        <v>0.96421904356333688</v>
      </c>
      <c r="H990">
        <v>-1.1621113922131621</v>
      </c>
      <c r="I990">
        <v>0.18679920421388194</v>
      </c>
      <c r="J990">
        <v>-0.26400372880888884</v>
      </c>
      <c r="K990">
        <v>-0.42945053704591879</v>
      </c>
      <c r="L990">
        <v>-1.6250959180710005</v>
      </c>
      <c r="M990">
        <v>0.59821209900486572</v>
      </c>
      <c r="P990" s="17">
        <f t="shared" si="47"/>
        <v>-7.8775066581393861E-3</v>
      </c>
      <c r="Q990" s="17">
        <f t="shared" si="48"/>
        <v>-7.8465604156243707E-3</v>
      </c>
    </row>
    <row r="991" spans="3:17" x14ac:dyDescent="0.55000000000000004">
      <c r="C991">
        <f t="shared" si="46"/>
        <v>985</v>
      </c>
      <c r="D991">
        <v>-1.6427928541141392</v>
      </c>
      <c r="E991">
        <v>-0.53798537563039484</v>
      </c>
      <c r="F991">
        <v>1.1894168982816127</v>
      </c>
      <c r="G991">
        <v>1.5230489502273672</v>
      </c>
      <c r="H991">
        <v>-0.16588067833450604</v>
      </c>
      <c r="I991">
        <v>1.5152340870835603</v>
      </c>
      <c r="J991">
        <v>-0.56160765518398226</v>
      </c>
      <c r="K991">
        <v>1.2056378105895964</v>
      </c>
      <c r="L991">
        <v>0.41287263288197046</v>
      </c>
      <c r="M991">
        <v>6.9715397712979618E-2</v>
      </c>
      <c r="P991" s="17">
        <f t="shared" si="47"/>
        <v>-1.2560336781517209E-2</v>
      </c>
      <c r="Q991" s="17">
        <f t="shared" si="48"/>
        <v>-1.248178497448249E-2</v>
      </c>
    </row>
    <row r="992" spans="3:17" x14ac:dyDescent="0.55000000000000004">
      <c r="C992">
        <f t="shared" si="46"/>
        <v>986</v>
      </c>
      <c r="D992">
        <v>1.1927425951664287E-2</v>
      </c>
      <c r="E992">
        <v>-0.99303920401689949</v>
      </c>
      <c r="F992">
        <v>-0.89964279564306981</v>
      </c>
      <c r="G992">
        <v>-0.6056346310948163</v>
      </c>
      <c r="H992">
        <v>-0.32482102685267777</v>
      </c>
      <c r="I992">
        <v>0.44210638561191301</v>
      </c>
      <c r="J992">
        <v>-0.43355537069047922</v>
      </c>
      <c r="K992">
        <v>-0.25834062552553794</v>
      </c>
      <c r="L992">
        <v>-0.11642411909578006</v>
      </c>
      <c r="M992">
        <v>0.78869371686035772</v>
      </c>
      <c r="P992" s="17">
        <f t="shared" si="47"/>
        <v>1.7699612054256574E-3</v>
      </c>
      <c r="Q992" s="17">
        <f t="shared" si="48"/>
        <v>1.7715285113137913E-3</v>
      </c>
    </row>
    <row r="993" spans="3:17" x14ac:dyDescent="0.55000000000000004">
      <c r="C993">
        <f t="shared" si="46"/>
        <v>987</v>
      </c>
      <c r="D993">
        <v>1.3001959145242994</v>
      </c>
      <c r="E993">
        <v>1.2138585290484287</v>
      </c>
      <c r="F993">
        <v>-1.4600225528568984</v>
      </c>
      <c r="G993">
        <v>-0.52737195601340492</v>
      </c>
      <c r="H993">
        <v>-0.37789104785262384</v>
      </c>
      <c r="I993">
        <v>1.5922330476768933</v>
      </c>
      <c r="J993">
        <v>-0.56803431855584674</v>
      </c>
      <c r="K993">
        <v>0.67051653561866431</v>
      </c>
      <c r="L993">
        <v>0.57721189225720271</v>
      </c>
      <c r="M993">
        <v>-0.16892708503181381</v>
      </c>
      <c r="P993" s="17">
        <f t="shared" si="47"/>
        <v>1.2926693585414503E-2</v>
      </c>
      <c r="Q993" s="17">
        <f t="shared" si="48"/>
        <v>1.3010604462518893E-2</v>
      </c>
    </row>
    <row r="994" spans="3:17" x14ac:dyDescent="0.55000000000000004">
      <c r="C994">
        <f t="shared" ref="C994:C996" si="49">C993+1</f>
        <v>988</v>
      </c>
      <c r="D994">
        <v>0.52980777668575796</v>
      </c>
      <c r="E994">
        <v>-0.35597968692628013</v>
      </c>
      <c r="F994">
        <v>-1.7222486691108492</v>
      </c>
      <c r="G994">
        <v>0.12504804138743586</v>
      </c>
      <c r="H994">
        <v>-0.65618599904664088</v>
      </c>
      <c r="I994">
        <v>-0.16942580382884917</v>
      </c>
      <c r="J994">
        <v>0.69873018587388669</v>
      </c>
      <c r="K994">
        <v>-1.7692258654918993</v>
      </c>
      <c r="L994">
        <v>-1.1645259318079051</v>
      </c>
      <c r="M994">
        <v>0.95070107011515759</v>
      </c>
      <c r="P994" s="17">
        <f t="shared" si="47"/>
        <v>6.2549366039908582E-3</v>
      </c>
      <c r="Q994" s="17">
        <f t="shared" si="48"/>
        <v>6.2745395704084661E-3</v>
      </c>
    </row>
    <row r="995" spans="3:17" x14ac:dyDescent="0.55000000000000004">
      <c r="C995">
        <f t="shared" si="49"/>
        <v>989</v>
      </c>
      <c r="D995">
        <v>0.29737504942278903</v>
      </c>
      <c r="E995">
        <v>0.48647753045141401</v>
      </c>
      <c r="F995">
        <v>0.19734290656966672</v>
      </c>
      <c r="G995">
        <v>0.13276650720242375</v>
      </c>
      <c r="H995">
        <v>-0.69197508096676463</v>
      </c>
      <c r="I995">
        <v>-0.21932974190186211</v>
      </c>
      <c r="J995">
        <v>0.16427981036421302</v>
      </c>
      <c r="K995">
        <v>-0.26885020581948893</v>
      </c>
      <c r="L995">
        <v>-0.62946403104520321</v>
      </c>
      <c r="M995">
        <v>1.3620726255519091</v>
      </c>
      <c r="P995" s="17">
        <f t="shared" si="47"/>
        <v>4.2420101391845494E-3</v>
      </c>
      <c r="Q995" s="17">
        <f t="shared" si="48"/>
        <v>4.251020199946387E-3</v>
      </c>
    </row>
    <row r="996" spans="3:17" x14ac:dyDescent="0.55000000000000004">
      <c r="C996">
        <f t="shared" si="49"/>
        <v>990</v>
      </c>
      <c r="D996">
        <v>-0.44247788020145629</v>
      </c>
      <c r="E996">
        <v>2.0263517047650339</v>
      </c>
      <c r="F996">
        <v>0.71346348524031156</v>
      </c>
      <c r="G996">
        <v>-0.59072317414526654</v>
      </c>
      <c r="H996">
        <v>-0.87637917598995185</v>
      </c>
      <c r="I996">
        <v>-1.2422466678062569</v>
      </c>
      <c r="J996">
        <v>-0.41847443727550471</v>
      </c>
      <c r="K996">
        <v>0.26531139601841097</v>
      </c>
      <c r="L996">
        <v>-0.35458019590183543</v>
      </c>
      <c r="M996">
        <v>1.1965011299316062</v>
      </c>
      <c r="P996" s="17">
        <f t="shared" si="47"/>
        <v>-2.165304182004819E-3</v>
      </c>
      <c r="Q996" s="17">
        <f t="shared" si="48"/>
        <v>-2.162961602009017E-3</v>
      </c>
    </row>
    <row r="997" spans="3:17" x14ac:dyDescent="0.55000000000000004">
      <c r="C997">
        <f t="shared" ref="C997:C1005" si="50">C996+1</f>
        <v>991</v>
      </c>
      <c r="D997">
        <v>-0.65049534055044267</v>
      </c>
      <c r="E997">
        <v>-3.6143988192848579E-2</v>
      </c>
      <c r="F997">
        <v>-0.12718611652390999</v>
      </c>
      <c r="G997">
        <v>0.74931989907264618</v>
      </c>
      <c r="H997">
        <v>0.18333698710220317</v>
      </c>
      <c r="I997">
        <v>1.8121236477008809</v>
      </c>
      <c r="J997">
        <v>7.6880718172732149E-2</v>
      </c>
      <c r="K997">
        <v>-2.3499998940326066</v>
      </c>
      <c r="L997">
        <v>-1.7868903516434279E-2</v>
      </c>
      <c r="M997">
        <v>-0.32302009382331109</v>
      </c>
      <c r="P997" s="17">
        <f t="shared" si="47"/>
        <v>-3.9667882329342619E-3</v>
      </c>
      <c r="Q997" s="17">
        <f t="shared" si="48"/>
        <v>-3.9589309213556856E-3</v>
      </c>
    </row>
    <row r="998" spans="3:17" x14ac:dyDescent="0.55000000000000004">
      <c r="C998">
        <f t="shared" si="50"/>
        <v>992</v>
      </c>
      <c r="D998">
        <v>0.74370931615995739</v>
      </c>
      <c r="E998">
        <v>-1.3091654469667566</v>
      </c>
      <c r="F998">
        <v>-0.17437785509469036</v>
      </c>
      <c r="G998">
        <v>-2.9561551784216562E-2</v>
      </c>
      <c r="H998">
        <v>-1.0218209826006084</v>
      </c>
      <c r="I998">
        <v>1.2194072718024884</v>
      </c>
      <c r="J998">
        <v>-1.3201924648898753</v>
      </c>
      <c r="K998">
        <v>0.96974764003430569</v>
      </c>
      <c r="L998">
        <v>0.83209933531816704</v>
      </c>
      <c r="M998">
        <v>0.16313871041765349</v>
      </c>
      <c r="P998" s="17">
        <f t="shared" si="47"/>
        <v>8.1073782749234245E-3</v>
      </c>
      <c r="Q998" s="17">
        <f t="shared" si="48"/>
        <v>8.1403320622426278E-3</v>
      </c>
    </row>
    <row r="999" spans="3:17" x14ac:dyDescent="0.55000000000000004">
      <c r="C999">
        <f t="shared" si="50"/>
        <v>993</v>
      </c>
      <c r="D999">
        <v>-0.22385322090651535</v>
      </c>
      <c r="E999">
        <v>1.077524271038077</v>
      </c>
      <c r="F999">
        <v>0.66488456631926407</v>
      </c>
      <c r="G999">
        <v>0.36579368067967749</v>
      </c>
      <c r="H999">
        <v>-1.0027925506230839</v>
      </c>
      <c r="I999">
        <v>0.21422182105771215</v>
      </c>
      <c r="J999">
        <v>-0.96787610152890946</v>
      </c>
      <c r="K999">
        <v>-6.9954984229848624E-2</v>
      </c>
      <c r="L999">
        <v>-1.9608645912843101</v>
      </c>
      <c r="M999">
        <v>-1.2079894137659735</v>
      </c>
      <c r="P999" s="17">
        <f t="shared" si="47"/>
        <v>-2.7195909357345389E-4</v>
      </c>
      <c r="Q999" s="17">
        <f t="shared" si="48"/>
        <v>-2.7192211605131522E-4</v>
      </c>
    </row>
    <row r="1000" spans="3:17" x14ac:dyDescent="0.55000000000000004">
      <c r="C1000">
        <f t="shared" si="50"/>
        <v>994</v>
      </c>
      <c r="D1000">
        <v>0.17349664334130441</v>
      </c>
      <c r="E1000">
        <v>1.7031213370355287</v>
      </c>
      <c r="F1000">
        <v>-0.27775061549227836</v>
      </c>
      <c r="G1000">
        <v>-0.52321935691067267</v>
      </c>
      <c r="H1000">
        <v>-0.97684503917124088</v>
      </c>
      <c r="I1000">
        <v>-1.2720974115065273</v>
      </c>
      <c r="J1000">
        <v>-0.56257140131426508</v>
      </c>
      <c r="K1000">
        <v>1.1877765855716669</v>
      </c>
      <c r="L1000">
        <v>0.16092501638910139</v>
      </c>
      <c r="M1000">
        <v>0.11598778044257643</v>
      </c>
      <c r="P1000" s="17">
        <f t="shared" si="47"/>
        <v>3.1691916727156454E-3</v>
      </c>
      <c r="Q1000" s="17">
        <f t="shared" si="48"/>
        <v>3.1742188699592777E-3</v>
      </c>
    </row>
    <row r="1001" spans="3:17" x14ac:dyDescent="0.55000000000000004">
      <c r="C1001">
        <f t="shared" si="50"/>
        <v>995</v>
      </c>
      <c r="D1001">
        <v>1.8579492421970893</v>
      </c>
      <c r="E1001">
        <v>0.60527605532469164</v>
      </c>
      <c r="F1001">
        <v>1.0339592694943629</v>
      </c>
      <c r="G1001">
        <v>1.4463325083295056</v>
      </c>
      <c r="H1001">
        <v>-7.5916515676657553E-2</v>
      </c>
      <c r="I1001">
        <v>-0.22134378211217046</v>
      </c>
      <c r="J1001">
        <v>1.2961516387572829</v>
      </c>
      <c r="K1001">
        <v>-0.74378755308763478</v>
      </c>
      <c r="L1001">
        <v>0.2129126546451264</v>
      </c>
      <c r="M1001">
        <v>-0.84608348690472768</v>
      </c>
      <c r="P1001" s="17">
        <f t="shared" si="47"/>
        <v>1.7756979093513925E-2</v>
      </c>
      <c r="Q1001" s="17">
        <f t="shared" si="48"/>
        <v>1.7915571563811072E-2</v>
      </c>
    </row>
    <row r="1002" spans="3:17" x14ac:dyDescent="0.55000000000000004">
      <c r="C1002">
        <f t="shared" si="50"/>
        <v>996</v>
      </c>
      <c r="D1002">
        <v>-1.390173066344341</v>
      </c>
      <c r="E1002">
        <v>-0.64472920039933601</v>
      </c>
      <c r="F1002">
        <v>-1.4027193036030532</v>
      </c>
      <c r="G1002">
        <v>0.55177085084538058</v>
      </c>
      <c r="H1002">
        <v>-1.2741065856867557</v>
      </c>
      <c r="I1002">
        <v>1.0171736438588976</v>
      </c>
      <c r="J1002">
        <v>0.30350016313594247</v>
      </c>
      <c r="K1002">
        <v>-0.77935458296087068</v>
      </c>
      <c r="L1002">
        <v>0.65900786094169328</v>
      </c>
      <c r="M1002">
        <v>-0.59825343987209501</v>
      </c>
      <c r="P1002" s="17">
        <f t="shared" si="47"/>
        <v>-1.0372585244444421E-2</v>
      </c>
      <c r="Q1002" s="17">
        <f t="shared" si="48"/>
        <v>-1.031897549944305E-2</v>
      </c>
    </row>
    <row r="1003" spans="3:17" x14ac:dyDescent="0.55000000000000004">
      <c r="C1003">
        <f t="shared" si="50"/>
        <v>997</v>
      </c>
      <c r="D1003">
        <v>2.0759735086307671E-2</v>
      </c>
      <c r="E1003">
        <v>-0.62703857263567764</v>
      </c>
      <c r="F1003">
        <v>1.4023086780059855</v>
      </c>
      <c r="G1003">
        <v>-0.83724119445657808</v>
      </c>
      <c r="H1003">
        <v>-0.21279514873574434</v>
      </c>
      <c r="I1003">
        <v>0.47489678628129067</v>
      </c>
      <c r="J1003">
        <v>4.2180068935224441E-2</v>
      </c>
      <c r="K1003">
        <v>-0.34751310703395438</v>
      </c>
      <c r="L1003">
        <v>1.4361261722327536</v>
      </c>
      <c r="M1003">
        <v>1.9762098724022552</v>
      </c>
      <c r="P1003" s="17">
        <f t="shared" si="47"/>
        <v>1.8464512462724426E-3</v>
      </c>
      <c r="Q1003" s="17">
        <f t="shared" si="48"/>
        <v>1.8481569870689718E-3</v>
      </c>
    </row>
    <row r="1004" spans="3:17" x14ac:dyDescent="0.55000000000000004">
      <c r="C1004">
        <f t="shared" si="50"/>
        <v>998</v>
      </c>
      <c r="D1004">
        <v>-0.36418558663828893</v>
      </c>
      <c r="E1004">
        <v>-0.97195501100013282</v>
      </c>
      <c r="F1004">
        <v>0.42794372938480224</v>
      </c>
      <c r="G1004">
        <v>2.0264191355191148</v>
      </c>
      <c r="H1004">
        <v>1.4217214148746595</v>
      </c>
      <c r="I1004">
        <v>0.94616078335810583</v>
      </c>
      <c r="J1004">
        <v>0.11891413968441028</v>
      </c>
      <c r="K1004">
        <v>-0.47502381258992848</v>
      </c>
      <c r="L1004">
        <v>0.70394507754991131</v>
      </c>
      <c r="M1004">
        <v>6.7591364589723785E-2</v>
      </c>
      <c r="P1004" s="17">
        <f t="shared" si="47"/>
        <v>-1.487273030542301E-3</v>
      </c>
      <c r="Q1004" s="17">
        <f t="shared" si="48"/>
        <v>-1.486167588108156E-3</v>
      </c>
    </row>
    <row r="1005" spans="3:17" x14ac:dyDescent="0.55000000000000004">
      <c r="C1005">
        <f t="shared" si="50"/>
        <v>999</v>
      </c>
      <c r="D1005">
        <v>2.3250173212454555</v>
      </c>
      <c r="E1005">
        <v>1.9782632577741743</v>
      </c>
      <c r="F1005">
        <v>-8.2877277974124142E-2</v>
      </c>
      <c r="G1005">
        <v>2.0860159522104293</v>
      </c>
      <c r="H1005">
        <v>-1.5942411884731431E-2</v>
      </c>
      <c r="I1005">
        <v>-0.11836189918507882</v>
      </c>
      <c r="J1005">
        <v>1.4885063722069631</v>
      </c>
      <c r="K1005">
        <v>-0.64501896564984307</v>
      </c>
      <c r="L1005">
        <v>1.6720191022963169</v>
      </c>
      <c r="M1005">
        <v>0.6171626080685958</v>
      </c>
      <c r="P1005" s="17">
        <f t="shared" si="47"/>
        <v>2.1801907311040758E-2</v>
      </c>
      <c r="Q1005" s="17">
        <f t="shared" si="48"/>
        <v>2.2041305505863917E-2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saving_model</vt:lpstr>
      <vt:lpstr>mortality</vt:lpstr>
      <vt:lpstr>lapse</vt:lpstr>
      <vt:lpstr>discount_curve</vt:lpstr>
      <vt:lpstr>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Fogden</dc:creator>
  <cp:lastModifiedBy>fumito</cp:lastModifiedBy>
  <dcterms:created xsi:type="dcterms:W3CDTF">2015-06-05T18:17:20Z</dcterms:created>
  <dcterms:modified xsi:type="dcterms:W3CDTF">2021-06-07T14:17:31Z</dcterms:modified>
</cp:coreProperties>
</file>